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cel\W3\"/>
    </mc:Choice>
  </mc:AlternateContent>
  <xr:revisionPtr revIDLastSave="0" documentId="13_ncr:1_{B6B8B62D-7697-4056-B711-693AACD17ED1}" xr6:coauthVersionLast="47" xr6:coauthVersionMax="47" xr10:uidLastSave="{00000000-0000-0000-0000-000000000000}"/>
  <bookViews>
    <workbookView xWindow="-108" yWindow="-108" windowWidth="23256" windowHeight="12456" tabRatio="941" firstSheet="1" activeTab="8" xr2:uid="{00000000-000D-0000-FFFF-FFFF00000000}"/>
  </bookViews>
  <sheets>
    <sheet name="IF_DateTime_Text..._1" sheetId="29" r:id="rId1"/>
    <sheet name="IF_Lookup..._2" sheetId="30" r:id="rId2"/>
    <sheet name="Bảng phụ" sheetId="26" r:id="rId3"/>
    <sheet name="Round Rank_3" sheetId="32" r:id="rId4"/>
    <sheet name="Lập bảng phụ_4" sheetId="34" r:id="rId5"/>
    <sheet name="Tính toán 1 đk_5" sheetId="31" r:id="rId6"/>
    <sheet name="Tính toán nhiều ĐK AND_6" sheetId="35" r:id="rId7"/>
    <sheet name="De3 B" sheetId="11" state="hidden" r:id="rId8"/>
    <sheet name="Tính toán nhiều ĐK AND OR_7" sheetId="36" r:id="rId9"/>
    <sheet name="ThamKhao" sheetId="2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36" l="1"/>
  <c r="J26" i="36"/>
  <c r="J24" i="36"/>
  <c r="J25" i="36"/>
  <c r="J23" i="36"/>
  <c r="G27" i="35"/>
  <c r="G26" i="35"/>
  <c r="G25" i="35"/>
  <c r="G24" i="35"/>
  <c r="G23" i="35"/>
  <c r="J23" i="31"/>
  <c r="K23" i="31"/>
  <c r="K24" i="31"/>
  <c r="K25" i="31"/>
  <c r="J24" i="31"/>
  <c r="J25" i="31"/>
  <c r="G25" i="31"/>
  <c r="G24" i="31"/>
  <c r="G23" i="31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L8" i="32"/>
  <c r="L7" i="32"/>
  <c r="L9" i="32"/>
  <c r="L10" i="32"/>
  <c r="L11" i="32"/>
  <c r="L12" i="32"/>
  <c r="L13" i="32"/>
  <c r="L14" i="32"/>
  <c r="L15" i="32"/>
  <c r="L16" i="32"/>
  <c r="L17" i="32"/>
  <c r="L18" i="32"/>
  <c r="L19" i="32"/>
  <c r="E7" i="30"/>
  <c r="C7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K24" i="27"/>
  <c r="K25" i="27"/>
  <c r="K23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7" i="27"/>
  <c r="C3" i="29"/>
  <c r="C4" i="29" s="1"/>
  <c r="G32" i="27"/>
  <c r="K7" i="30" l="1"/>
  <c r="C5" i="29"/>
  <c r="Q31" i="27"/>
  <c r="J24" i="27"/>
  <c r="J23" i="27"/>
  <c r="Q32" i="27"/>
  <c r="Q30" i="27"/>
  <c r="G31" i="27"/>
  <c r="G30" i="27"/>
  <c r="G25" i="27"/>
  <c r="G24" i="27"/>
  <c r="N7" i="27"/>
  <c r="M7" i="27"/>
  <c r="E7" i="27"/>
  <c r="C7" i="27"/>
  <c r="O7" i="27"/>
  <c r="L7" i="27" l="1"/>
  <c r="K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J25" i="27" l="1"/>
  <c r="N19" i="27"/>
  <c r="M19" i="27"/>
  <c r="E19" i="27"/>
  <c r="L19" i="27" s="1"/>
  <c r="C19" i="27"/>
  <c r="N18" i="27"/>
  <c r="M18" i="27"/>
  <c r="E18" i="27"/>
  <c r="C18" i="27"/>
  <c r="N17" i="27"/>
  <c r="M17" i="27"/>
  <c r="E17" i="27"/>
  <c r="L17" i="27" s="1"/>
  <c r="C17" i="27"/>
  <c r="N16" i="27"/>
  <c r="M16" i="27"/>
  <c r="E16" i="27"/>
  <c r="L16" i="27" s="1"/>
  <c r="C16" i="27"/>
  <c r="N15" i="27"/>
  <c r="M15" i="27"/>
  <c r="E15" i="27"/>
  <c r="L15" i="27" s="1"/>
  <c r="C15" i="27"/>
  <c r="N14" i="27"/>
  <c r="M14" i="27"/>
  <c r="E14" i="27"/>
  <c r="C14" i="27"/>
  <c r="N13" i="27"/>
  <c r="M13" i="27"/>
  <c r="E13" i="27"/>
  <c r="L13" i="27" s="1"/>
  <c r="C13" i="27"/>
  <c r="N12" i="27"/>
  <c r="M12" i="27"/>
  <c r="E12" i="27"/>
  <c r="L12" i="27" s="1"/>
  <c r="C12" i="27"/>
  <c r="N11" i="27"/>
  <c r="M11" i="27"/>
  <c r="E11" i="27"/>
  <c r="L11" i="27" s="1"/>
  <c r="C11" i="27"/>
  <c r="N10" i="27"/>
  <c r="M10" i="27"/>
  <c r="E10" i="27"/>
  <c r="C10" i="27"/>
  <c r="N9" i="27"/>
  <c r="M9" i="27"/>
  <c r="E9" i="27"/>
  <c r="C9" i="27"/>
  <c r="N8" i="27"/>
  <c r="M8" i="27"/>
  <c r="E8" i="27"/>
  <c r="C8" i="27"/>
  <c r="C3" i="27"/>
  <c r="C5" i="27" s="1"/>
  <c r="L8" i="27" l="1"/>
  <c r="G29" i="27"/>
  <c r="L9" i="27"/>
  <c r="Q33" i="27"/>
  <c r="K10" i="27"/>
  <c r="L10" i="27"/>
  <c r="K14" i="27"/>
  <c r="L14" i="27"/>
  <c r="G33" i="27"/>
  <c r="K17" i="27"/>
  <c r="K18" i="27"/>
  <c r="L18" i="27"/>
  <c r="K13" i="27"/>
  <c r="C4" i="27"/>
  <c r="K9" i="27"/>
  <c r="K16" i="27"/>
  <c r="K8" i="27"/>
  <c r="K12" i="27"/>
  <c r="K11" i="27"/>
  <c r="K15" i="27"/>
  <c r="K19" i="27"/>
  <c r="Q29" i="27" l="1"/>
  <c r="G23" i="27"/>
  <c r="I16" i="11"/>
  <c r="J16" i="11" s="1"/>
  <c r="I15" i="11"/>
  <c r="J15" i="11" s="1"/>
  <c r="I14" i="11"/>
  <c r="J14" i="11" s="1"/>
  <c r="I13" i="11"/>
  <c r="J13" i="11" s="1"/>
  <c r="I12" i="11"/>
  <c r="J12" i="11" s="1"/>
  <c r="I11" i="11"/>
  <c r="J11" i="11" s="1"/>
  <c r="I10" i="11"/>
  <c r="J10" i="11" s="1"/>
  <c r="I9" i="11"/>
  <c r="J9" i="11" s="1"/>
  <c r="I8" i="11"/>
  <c r="J8" i="11" s="1"/>
  <c r="I7" i="11"/>
  <c r="J7" i="11" s="1"/>
  <c r="I6" i="11"/>
  <c r="J6" i="11" s="1"/>
  <c r="I5" i="11"/>
  <c r="J5" i="11" s="1"/>
</calcChain>
</file>

<file path=xl/sharedStrings.xml><?xml version="1.0" encoding="utf-8"?>
<sst xmlns="http://schemas.openxmlformats.org/spreadsheetml/2006/main" count="894" uniqueCount="131">
  <si>
    <t>SỐ LƯỢNG</t>
  </si>
  <si>
    <t>ĐƠN GIÁ</t>
  </si>
  <si>
    <t>THÀNH TIỀN</t>
  </si>
  <si>
    <t>PHẢI TRẢ</t>
  </si>
  <si>
    <t>Bùi Việt Anh</t>
  </si>
  <si>
    <t>Phạm Thanh Hải</t>
  </si>
  <si>
    <t>Đoàn Sơn Lâm</t>
  </si>
  <si>
    <t>Hoàng Nhật Anh</t>
  </si>
  <si>
    <t>MÃ BN</t>
  </si>
  <si>
    <t>TÊN BỆNH NHÂN</t>
  </si>
  <si>
    <t>NGÀY KHÁM</t>
  </si>
  <si>
    <t>MÃ THUỐC</t>
  </si>
  <si>
    <t>TÊN THUỐC</t>
  </si>
  <si>
    <t xml:space="preserve">SỐ PHIẾU </t>
  </si>
  <si>
    <t>BỆNH VIỆN BẠCH MAI</t>
  </si>
  <si>
    <t>BH001</t>
  </si>
  <si>
    <t>YC002</t>
  </si>
  <si>
    <t>BH005</t>
  </si>
  <si>
    <t>BH003</t>
  </si>
  <si>
    <t>YC001</t>
  </si>
  <si>
    <t>Nguyễn Lan Thảo</t>
  </si>
  <si>
    <t>Cerebrolysin</t>
  </si>
  <si>
    <t>Propofol</t>
  </si>
  <si>
    <t>Hyaluronidase</t>
  </si>
  <si>
    <t>Amiodaron</t>
  </si>
  <si>
    <t>M001</t>
  </si>
  <si>
    <t>M004</t>
  </si>
  <si>
    <t>M005</t>
  </si>
  <si>
    <t>M003</t>
  </si>
  <si>
    <t>Bảo hiểm</t>
  </si>
  <si>
    <t>THANH TOÁN KHÁM CHỮA BỆNH</t>
  </si>
  <si>
    <t>Người lập bảng</t>
  </si>
  <si>
    <t>Hoàng Anh Thanh Mai</t>
  </si>
  <si>
    <t>TC 05b/ BHYT/ TK</t>
  </si>
  <si>
    <t>BỆNH VIỆN MẮT</t>
  </si>
  <si>
    <t>M002</t>
  </si>
  <si>
    <t xml:space="preserve">THANH TOÁN THUỐC BẢO HIỂM Y TẾ </t>
  </si>
  <si>
    <t>Cao Sơn Trà</t>
  </si>
  <si>
    <t>Hà Tuấn Vũ</t>
  </si>
  <si>
    <t>aiLam</t>
  </si>
  <si>
    <t>Marcain</t>
  </si>
  <si>
    <t>ĐỐI TƯỢNG</t>
  </si>
  <si>
    <t>MĐT003</t>
  </si>
  <si>
    <t>MĐT004</t>
  </si>
  <si>
    <t>SỐ NGÀY ĐIỀU TRỊ</t>
  </si>
  <si>
    <t>Ngày thanh toán:</t>
  </si>
  <si>
    <t>Nằm viện</t>
  </si>
  <si>
    <t>BHYT005BT</t>
  </si>
  <si>
    <t>TETT004ĐB</t>
  </si>
  <si>
    <t>Lê Mai Trang</t>
  </si>
  <si>
    <t xml:space="preserve"> HƯỚNG ĐIỀU TRỊ</t>
  </si>
  <si>
    <t>Hoàng Quân Anh</t>
  </si>
  <si>
    <t>Trẻ em</t>
  </si>
  <si>
    <t>HƯỚNG ĐIỀU TRỊ</t>
  </si>
  <si>
    <t xml:space="preserve">Power Citicoline </t>
  </si>
  <si>
    <t>Silycardus</t>
  </si>
  <si>
    <t>MCC001</t>
  </si>
  <si>
    <t>MCC002</t>
  </si>
  <si>
    <t>Vũ Trung Hà</t>
  </si>
  <si>
    <t xml:space="preserve">ĐỐI TƯỢNG </t>
  </si>
  <si>
    <t>SỐ NGÀY 
ĐIỀU TRỊ</t>
  </si>
  <si>
    <t>MÃ BỆNH NHÂN</t>
  </si>
  <si>
    <t>DS BỆNH NHÂN</t>
  </si>
  <si>
    <t>Tấn công</t>
  </si>
  <si>
    <t>Tích cực</t>
  </si>
  <si>
    <t>BBYT006BT</t>
  </si>
  <si>
    <t>BBTT007ĐB</t>
  </si>
  <si>
    <t>Bệnh binh</t>
  </si>
  <si>
    <t>BH thân thể</t>
  </si>
  <si>
    <t xml:space="preserve">Kỳ thanh toán: </t>
  </si>
  <si>
    <t>BHDV001ĐB</t>
  </si>
  <si>
    <t>TEYT003NĐ</t>
  </si>
  <si>
    <t>BHTT002NĐ</t>
  </si>
  <si>
    <t>MPH005</t>
  </si>
  <si>
    <t>MPH006</t>
  </si>
  <si>
    <t>MÃ 
BỆNH NHÂN</t>
  </si>
  <si>
    <t>TÊN 
BỆNH NHÂN</t>
  </si>
  <si>
    <t>LOẠI BẢO HIỂM</t>
  </si>
  <si>
    <t>Tại nhà</t>
  </si>
  <si>
    <t>TỶ LỆ BẢO HIỂM</t>
  </si>
  <si>
    <t>XẾP HẠNG SỐ LƯỢNG</t>
  </si>
  <si>
    <t>Đối tượng</t>
  </si>
  <si>
    <t>SỐ LƯỢT PHÁT THUỐC</t>
  </si>
  <si>
    <t>SỐ NGÀY
ĐIỀU TRỊ</t>
  </si>
  <si>
    <t>SỐ LƯỢT 
PHÁT THUỐC</t>
  </si>
  <si>
    <t>1 lượt/tuần</t>
  </si>
  <si>
    <t>1 lượt</t>
  </si>
  <si>
    <t>2 lượt</t>
  </si>
  <si>
    <t>3 lượt</t>
  </si>
  <si>
    <t>Ghi chú:</t>
  </si>
  <si>
    <t>TE</t>
  </si>
  <si>
    <t>BH</t>
  </si>
  <si>
    <t>BB</t>
  </si>
  <si>
    <t>TIỀN BẢO HIỂM</t>
  </si>
  <si>
    <t>TỶ LỆ BẢO HIỂM 1</t>
  </si>
  <si>
    <t>TỶ LỆ BẢO HIỂM 2</t>
  </si>
  <si>
    <t>Số lượt khám</t>
  </si>
  <si>
    <t>Kết quả</t>
  </si>
  <si>
    <r>
      <rPr>
        <sz val="12"/>
        <color rgb="FF005C2A"/>
        <rFont val="Arial"/>
        <family val="2"/>
      </rPr>
      <t xml:space="preserve">Tính </t>
    </r>
    <r>
      <rPr>
        <b/>
        <sz val="12"/>
        <color rgb="FF005C2A"/>
        <rFont val="Arial"/>
        <family val="2"/>
      </rPr>
      <t>số lượt</t>
    </r>
    <r>
      <rPr>
        <sz val="12"/>
        <color rgb="FF005C2A"/>
        <rFont val="Arial"/>
        <family val="2"/>
      </rPr>
      <t xml:space="preserve"> cấp thuốc có SỐ LƯỢNG</t>
    </r>
    <r>
      <rPr>
        <b/>
        <i/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>từ 50 trở lên</t>
    </r>
  </si>
  <si>
    <t>Áp dụng hàm tính toán có 1 điều kiện</t>
  </si>
  <si>
    <t>Áp dụng hàm tính toán có nhiều điều kiện AND</t>
  </si>
  <si>
    <t>Áp dụng hàm tính toán có nhiều điều kiện tuỳ ý (DataBase)</t>
  </si>
  <si>
    <r>
      <rPr>
        <sz val="14"/>
        <color rgb="FF005C2A"/>
        <rFont val="Arial"/>
        <family val="2"/>
      </rPr>
      <t>Lập công thức cho</t>
    </r>
    <r>
      <rPr>
        <b/>
        <sz val="14"/>
        <color rgb="FF005C2A"/>
        <rFont val="Arial"/>
        <family val="2"/>
      </rPr>
      <t xml:space="preserve"> BẢNG TỔNG HỢP</t>
    </r>
  </si>
  <si>
    <r>
      <rPr>
        <sz val="12"/>
        <color rgb="FF005C2A"/>
        <rFont val="Arial"/>
        <family val="2"/>
      </rPr>
      <t xml:space="preserve">Tính </t>
    </r>
    <r>
      <rPr>
        <b/>
        <sz val="12"/>
        <color rgb="FF005C2A"/>
        <rFont val="Arial"/>
        <family val="2"/>
      </rPr>
      <t>số lượt</t>
    </r>
    <r>
      <rPr>
        <sz val="12"/>
        <color rgb="FF005C2A"/>
        <rFont val="Arial"/>
        <family val="2"/>
      </rPr>
      <t xml:space="preserve"> cấp thuốc có SỐ LƯỢNG</t>
    </r>
    <r>
      <rPr>
        <b/>
        <i/>
        <sz val="12"/>
        <color rgb="FF005C2A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 xml:space="preserve">từ 50 đến 150 </t>
    </r>
    <r>
      <rPr>
        <sz val="12"/>
        <color rgb="FF005C2A"/>
        <rFont val="Arial"/>
        <family val="2"/>
      </rPr>
      <t/>
    </r>
  </si>
  <si>
    <r>
      <rPr>
        <sz val="12"/>
        <color rgb="FF005C2A"/>
        <rFont val="Arial"/>
        <family val="2"/>
      </rPr>
      <t xml:space="preserve">Tính </t>
    </r>
    <r>
      <rPr>
        <b/>
        <sz val="12"/>
        <color rgb="FF005C2A"/>
        <rFont val="Arial"/>
        <family val="2"/>
      </rPr>
      <t xml:space="preserve">tổng </t>
    </r>
    <r>
      <rPr>
        <sz val="12"/>
        <color rgb="FF005C2A"/>
        <rFont val="Arial"/>
        <family val="2"/>
      </rPr>
      <t>TIỀN BẢO HIỂM của LOẠI BẢO HIỂM</t>
    </r>
    <r>
      <rPr>
        <b/>
        <i/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>BH</t>
    </r>
    <r>
      <rPr>
        <b/>
        <i/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>Y tế</t>
    </r>
  </si>
  <si>
    <r>
      <rPr>
        <sz val="12"/>
        <color rgb="FF005C2A"/>
        <rFont val="Arial"/>
        <family val="2"/>
      </rPr>
      <t xml:space="preserve">Tính </t>
    </r>
    <r>
      <rPr>
        <b/>
        <sz val="12"/>
        <color rgb="FF005C2A"/>
        <rFont val="Arial"/>
        <family val="2"/>
      </rPr>
      <t xml:space="preserve">tổng </t>
    </r>
    <r>
      <rPr>
        <sz val="12"/>
        <color rgb="FF005C2A"/>
        <rFont val="Arial"/>
        <family val="2"/>
      </rPr>
      <t>TIỀN BẢO HIỂM của LOẠI BẢO HIỂM</t>
    </r>
    <r>
      <rPr>
        <b/>
        <i/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>BH Y tế</t>
    </r>
    <r>
      <rPr>
        <b/>
        <i/>
        <sz val="12"/>
        <color theme="6" tint="-0.499984740745262"/>
        <rFont val="Arial"/>
        <family val="2"/>
      </rPr>
      <t xml:space="preserve"> </t>
    </r>
    <r>
      <rPr>
        <sz val="12"/>
        <color rgb="FF005C2A"/>
        <rFont val="Arial"/>
        <family val="2"/>
      </rPr>
      <t>có SỐ NGÀY ĐIỀU TRỊ</t>
    </r>
    <r>
      <rPr>
        <b/>
        <i/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>từ 60 trở lên</t>
    </r>
  </si>
  <si>
    <r>
      <rPr>
        <sz val="12"/>
        <color rgb="FF005C2A"/>
        <rFont val="Arial"/>
        <family val="2"/>
      </rPr>
      <t xml:space="preserve">Tính </t>
    </r>
    <r>
      <rPr>
        <b/>
        <sz val="12"/>
        <color rgb="FF005C2A"/>
        <rFont val="Arial"/>
        <family val="2"/>
      </rPr>
      <t xml:space="preserve">tổng </t>
    </r>
    <r>
      <rPr>
        <sz val="12"/>
        <color rgb="FF005C2A"/>
        <rFont val="Arial"/>
        <family val="2"/>
      </rPr>
      <t>TIỀN BẢO HIỂM của LOẠI BẢO HIỂM</t>
    </r>
    <r>
      <rPr>
        <b/>
        <i/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>BH Y tế</t>
    </r>
    <r>
      <rPr>
        <b/>
        <i/>
        <sz val="12"/>
        <color theme="6" tint="-0.499984740745262"/>
        <rFont val="Arial"/>
        <family val="2"/>
      </rPr>
      <t xml:space="preserve"> </t>
    </r>
    <r>
      <rPr>
        <b/>
        <i/>
        <sz val="12"/>
        <color rgb="FFC00000"/>
        <rFont val="Arial"/>
        <family val="2"/>
      </rPr>
      <t>hoặc</t>
    </r>
    <r>
      <rPr>
        <sz val="12"/>
        <color theme="6" tint="-0.499984740745262"/>
        <rFont val="Arial"/>
        <family val="2"/>
      </rPr>
      <t xml:space="preserve"> </t>
    </r>
    <r>
      <rPr>
        <sz val="12"/>
        <color rgb="FF005C2A"/>
        <rFont val="Arial"/>
        <family val="2"/>
      </rPr>
      <t>SỐ NGÀY ĐIỀU TR</t>
    </r>
    <r>
      <rPr>
        <sz val="12"/>
        <color theme="6" tint="-0.499984740745262"/>
        <rFont val="Arial"/>
        <family val="2"/>
      </rPr>
      <t>Ị</t>
    </r>
    <r>
      <rPr>
        <b/>
        <i/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>từ 60 trở lên</t>
    </r>
  </si>
  <si>
    <r>
      <rPr>
        <sz val="12"/>
        <color rgb="FF005C2A"/>
        <rFont val="Arial"/>
        <family val="2"/>
      </rPr>
      <t>Tính SỐ NGÀY ĐIỀU TRỊ</t>
    </r>
    <r>
      <rPr>
        <b/>
        <sz val="12"/>
        <color rgb="FF005C2A"/>
        <rFont val="Arial"/>
        <family val="2"/>
      </rPr>
      <t xml:space="preserve"> cao nhất</t>
    </r>
    <r>
      <rPr>
        <sz val="12"/>
        <color rgb="FF005C2A"/>
        <rFont val="Arial"/>
        <family val="2"/>
      </rPr>
      <t xml:space="preserve"> của TÊN THUỐC</t>
    </r>
    <r>
      <rPr>
        <b/>
        <i/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 xml:space="preserve">Propofol </t>
    </r>
    <r>
      <rPr>
        <sz val="12"/>
        <color rgb="FF005C2A"/>
        <rFont val="Arial"/>
        <family val="2"/>
      </rPr>
      <t>của ĐỐI TƯỢNG</t>
    </r>
    <r>
      <rPr>
        <b/>
        <i/>
        <sz val="12"/>
        <color theme="1"/>
        <rFont val="Arial"/>
        <family val="2"/>
      </rPr>
      <t xml:space="preserve"> Trẻ em, Bảo hiểm</t>
    </r>
  </si>
  <si>
    <t>BH y tế</t>
  </si>
  <si>
    <t>&gt;=60</t>
  </si>
  <si>
    <r>
      <rPr>
        <sz val="12"/>
        <color rgb="FF005C2A"/>
        <rFont val="Arial"/>
        <family val="2"/>
      </rPr>
      <t xml:space="preserve">Tính </t>
    </r>
    <r>
      <rPr>
        <b/>
        <sz val="12"/>
        <color rgb="FF005C2A"/>
        <rFont val="Arial"/>
        <family val="2"/>
      </rPr>
      <t>số lượt</t>
    </r>
    <r>
      <rPr>
        <sz val="12"/>
        <color rgb="FF005C2A"/>
        <rFont val="Arial"/>
        <family val="2"/>
      </rPr>
      <t xml:space="preserve"> cấp thuốc có SỐ LƯỢNG</t>
    </r>
    <r>
      <rPr>
        <b/>
        <i/>
        <sz val="12"/>
        <color rgb="FF005C2A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 xml:space="preserve">từ 50 đến 150 </t>
    </r>
    <r>
      <rPr>
        <b/>
        <i/>
        <sz val="12"/>
        <color rgb="FFC00000"/>
        <rFont val="Arial"/>
        <family val="2"/>
      </rPr>
      <t xml:space="preserve">hoặc </t>
    </r>
    <r>
      <rPr>
        <sz val="12"/>
        <color rgb="FF005C2A"/>
        <rFont val="Arial"/>
        <family val="2"/>
      </rPr>
      <t>cho ĐỐI TƯỢNG</t>
    </r>
    <r>
      <rPr>
        <b/>
        <i/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>Trẻ em</t>
    </r>
  </si>
  <si>
    <t>&gt;=50</t>
  </si>
  <si>
    <t>&lt;=150</t>
  </si>
  <si>
    <r>
      <rPr>
        <sz val="12"/>
        <color rgb="FF005C2A"/>
        <rFont val="Arial"/>
        <family val="2"/>
      </rPr>
      <t>Tính</t>
    </r>
    <r>
      <rPr>
        <b/>
        <sz val="12"/>
        <color rgb="FF005C2A"/>
        <rFont val="Arial"/>
        <family val="2"/>
      </rPr>
      <t xml:space="preserve"> </t>
    </r>
    <r>
      <rPr>
        <sz val="12"/>
        <color rgb="FF005C2A"/>
        <rFont val="Arial"/>
        <family val="2"/>
      </rPr>
      <t xml:space="preserve">SỐ NGÀY ĐIỀU TRỊ </t>
    </r>
    <r>
      <rPr>
        <b/>
        <sz val="12"/>
        <color rgb="FF005C2A"/>
        <rFont val="Arial"/>
        <family val="2"/>
      </rPr>
      <t>thấp nhất</t>
    </r>
    <r>
      <rPr>
        <sz val="12"/>
        <color rgb="FF005C2A"/>
        <rFont val="Arial"/>
        <family val="2"/>
      </rPr>
      <t xml:space="preserve"> của LOẠI BẢO HIỂM</t>
    </r>
    <r>
      <rPr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>BH</t>
    </r>
    <r>
      <rPr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 xml:space="preserve">Y tế  </t>
    </r>
    <r>
      <rPr>
        <b/>
        <i/>
        <sz val="12"/>
        <color rgb="FFC00000"/>
        <rFont val="Arial"/>
        <family val="2"/>
      </rPr>
      <t>hoặc</t>
    </r>
    <r>
      <rPr>
        <b/>
        <i/>
        <sz val="12"/>
        <color theme="1"/>
        <rFont val="Arial"/>
        <family val="2"/>
      </rPr>
      <t xml:space="preserve"> </t>
    </r>
    <r>
      <rPr>
        <sz val="12"/>
        <color rgb="FF005C2A"/>
        <rFont val="Arial"/>
        <family val="2"/>
      </rPr>
      <t>NGÀY KHÁM</t>
    </r>
    <r>
      <rPr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>trước 15/04/2019</t>
    </r>
  </si>
  <si>
    <r>
      <rPr>
        <sz val="12"/>
        <color rgb="FF005C2A"/>
        <rFont val="Arial"/>
        <family val="2"/>
      </rPr>
      <t xml:space="preserve">Tính </t>
    </r>
    <r>
      <rPr>
        <b/>
        <sz val="12"/>
        <color rgb="FF005C2A"/>
        <rFont val="Arial"/>
        <family val="2"/>
      </rPr>
      <t xml:space="preserve">trung bình </t>
    </r>
    <r>
      <rPr>
        <sz val="12"/>
        <color rgb="FF005C2A"/>
        <rFont val="Arial"/>
        <family val="2"/>
      </rPr>
      <t>SỐ LƯỢNG thuốc đã cấp cho các NGÀY KHÁM</t>
    </r>
    <r>
      <rPr>
        <b/>
        <i/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 xml:space="preserve">sau 15/04/2019 </t>
    </r>
  </si>
  <si>
    <r>
      <rPr>
        <sz val="12"/>
        <color rgb="FF005C2A"/>
        <rFont val="Arial"/>
        <family val="2"/>
      </rPr>
      <t xml:space="preserve">Tính </t>
    </r>
    <r>
      <rPr>
        <b/>
        <sz val="12"/>
        <color rgb="FF005C2A"/>
        <rFont val="Arial"/>
        <family val="2"/>
      </rPr>
      <t xml:space="preserve">trung bình </t>
    </r>
    <r>
      <rPr>
        <sz val="12"/>
        <color rgb="FF005C2A"/>
        <rFont val="Arial"/>
        <family val="2"/>
      </rPr>
      <t>SỐ LƯỢNG thuốc đã cấp cho NGÀY KHÁM</t>
    </r>
    <r>
      <rPr>
        <b/>
        <i/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>từ 15/04/2019 đến 20/04/2019</t>
    </r>
  </si>
  <si>
    <r>
      <rPr>
        <sz val="12"/>
        <color rgb="FF005C2A"/>
        <rFont val="Arial"/>
        <family val="2"/>
      </rPr>
      <t xml:space="preserve">Tính </t>
    </r>
    <r>
      <rPr>
        <b/>
        <sz val="12"/>
        <color rgb="FF005C2A"/>
        <rFont val="Arial"/>
        <family val="2"/>
      </rPr>
      <t xml:space="preserve">tổng </t>
    </r>
    <r>
      <rPr>
        <sz val="12"/>
        <color rgb="FF005C2A"/>
        <rFont val="Arial"/>
        <family val="2"/>
      </rPr>
      <t>TIỀN BẢO HIỂM của LOẠI BẢO HIỂM</t>
    </r>
    <r>
      <rPr>
        <b/>
        <i/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>BH y tế</t>
    </r>
    <r>
      <rPr>
        <b/>
        <i/>
        <sz val="12"/>
        <color theme="6" tint="-0.499984740745262"/>
        <rFont val="Arial"/>
        <family val="2"/>
      </rPr>
      <t xml:space="preserve"> </t>
    </r>
    <r>
      <rPr>
        <b/>
        <i/>
        <sz val="12"/>
        <color rgb="FFC00000"/>
        <rFont val="Arial"/>
        <family val="2"/>
      </rPr>
      <t>hoặc</t>
    </r>
    <r>
      <rPr>
        <sz val="12"/>
        <color theme="6" tint="-0.499984740745262"/>
        <rFont val="Arial"/>
        <family val="2"/>
      </rPr>
      <t xml:space="preserve"> </t>
    </r>
    <r>
      <rPr>
        <sz val="12"/>
        <color rgb="FF005C2A"/>
        <rFont val="Arial"/>
        <family val="2"/>
      </rPr>
      <t>SỐ NGÀY ĐIỀU TR</t>
    </r>
    <r>
      <rPr>
        <sz val="12"/>
        <color theme="6" tint="-0.499984740745262"/>
        <rFont val="Arial"/>
        <family val="2"/>
      </rPr>
      <t>Ị</t>
    </r>
    <r>
      <rPr>
        <b/>
        <i/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>từ 60 trở lên</t>
    </r>
  </si>
  <si>
    <t>&lt;04/15/2019</t>
  </si>
  <si>
    <t>&gt;04/20/2019</t>
  </si>
  <si>
    <r>
      <rPr>
        <sz val="12"/>
        <color rgb="FF005C2A"/>
        <rFont val="Arial"/>
        <family val="2"/>
      </rPr>
      <t>Tính</t>
    </r>
    <r>
      <rPr>
        <b/>
        <sz val="12"/>
        <color rgb="FF005C2A"/>
        <rFont val="Arial"/>
        <family val="2"/>
      </rPr>
      <t xml:space="preserve"> </t>
    </r>
    <r>
      <rPr>
        <sz val="12"/>
        <color rgb="FF005C2A"/>
        <rFont val="Arial"/>
        <family val="2"/>
      </rPr>
      <t xml:space="preserve">SỐ NGÀY ĐIỀU TRỊ </t>
    </r>
    <r>
      <rPr>
        <b/>
        <sz val="12"/>
        <color rgb="FF005C2A"/>
        <rFont val="Arial"/>
        <family val="2"/>
      </rPr>
      <t>thấp nhất</t>
    </r>
    <r>
      <rPr>
        <sz val="12"/>
        <color rgb="FF005C2A"/>
        <rFont val="Arial"/>
        <family val="2"/>
      </rPr>
      <t xml:space="preserve"> của LOẠI BẢO HIỂM</t>
    </r>
    <r>
      <rPr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>BH</t>
    </r>
    <r>
      <rPr>
        <sz val="12"/>
        <color theme="6" tint="-0.499984740745262"/>
        <rFont val="Arial"/>
        <family val="2"/>
      </rPr>
      <t xml:space="preserve"> </t>
    </r>
    <r>
      <rPr>
        <b/>
        <sz val="12"/>
        <color theme="1"/>
        <rFont val="Arial"/>
        <family val="2"/>
      </rPr>
      <t>y</t>
    </r>
    <r>
      <rPr>
        <b/>
        <i/>
        <sz val="12"/>
        <color theme="1"/>
        <rFont val="Arial"/>
        <family val="2"/>
      </rPr>
      <t xml:space="preserve"> tế  </t>
    </r>
    <r>
      <rPr>
        <b/>
        <i/>
        <sz val="12"/>
        <color rgb="FFC00000"/>
        <rFont val="Arial"/>
        <family val="2"/>
      </rPr>
      <t>hoặc</t>
    </r>
    <r>
      <rPr>
        <b/>
        <i/>
        <sz val="12"/>
        <color theme="1"/>
        <rFont val="Arial"/>
        <family val="2"/>
      </rPr>
      <t xml:space="preserve"> </t>
    </r>
    <r>
      <rPr>
        <sz val="12"/>
        <color rgb="FF005C2A"/>
        <rFont val="Arial"/>
        <family val="2"/>
      </rPr>
      <t>NGÀY KHÁM</t>
    </r>
    <r>
      <rPr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>trước 15/04/2019</t>
    </r>
  </si>
  <si>
    <r>
      <rPr>
        <sz val="12"/>
        <color rgb="FF005C2A"/>
        <rFont val="Arial"/>
        <family val="2"/>
      </rPr>
      <t xml:space="preserve">Tính </t>
    </r>
    <r>
      <rPr>
        <b/>
        <sz val="12"/>
        <color rgb="FF005C2A"/>
        <rFont val="Arial"/>
        <family val="2"/>
      </rPr>
      <t xml:space="preserve">trung bình </t>
    </r>
    <r>
      <rPr>
        <sz val="12"/>
        <color rgb="FF005C2A"/>
        <rFont val="Arial"/>
        <family val="2"/>
      </rPr>
      <t>SỐ LƯỢNG thuốc đã cấp cho NGÀY KHÁM</t>
    </r>
    <r>
      <rPr>
        <b/>
        <i/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>trước 15/04/2019, sau 20/04/2019</t>
    </r>
  </si>
  <si>
    <r>
      <rPr>
        <sz val="12"/>
        <color rgb="FF005C2A"/>
        <rFont val="Arial"/>
        <family val="2"/>
      </rPr>
      <t xml:space="preserve">Tính </t>
    </r>
    <r>
      <rPr>
        <b/>
        <sz val="12"/>
        <rFont val="Arial"/>
        <family val="2"/>
      </rPr>
      <t>tổng</t>
    </r>
    <r>
      <rPr>
        <sz val="12"/>
        <color rgb="FF005C2A"/>
        <rFont val="Arial"/>
        <family val="2"/>
      </rPr>
      <t xml:space="preserve"> SỐ NGÀY ĐIỀU TRỊ</t>
    </r>
    <r>
      <rPr>
        <b/>
        <sz val="12"/>
        <color rgb="FF005C2A"/>
        <rFont val="Arial"/>
        <family val="2"/>
      </rPr>
      <t xml:space="preserve"> </t>
    </r>
    <r>
      <rPr>
        <sz val="12"/>
        <color rgb="FF005C2A"/>
        <rFont val="Arial"/>
        <family val="2"/>
      </rPr>
      <t xml:space="preserve">của ĐỐI TƯỢNG </t>
    </r>
    <r>
      <rPr>
        <b/>
        <i/>
        <sz val="12"/>
        <rFont val="Arial"/>
        <family val="2"/>
      </rPr>
      <t>Bệnh binh</t>
    </r>
    <r>
      <rPr>
        <sz val="12"/>
        <color rgb="FF005C2A"/>
        <rFont val="Arial"/>
        <family val="2"/>
      </rPr>
      <t xml:space="preserve"> trong </t>
    </r>
    <r>
      <rPr>
        <b/>
        <i/>
        <sz val="12"/>
        <rFont val="Arial"/>
        <family val="2"/>
      </rPr>
      <t>15 ngày đầu tháng 4/2019</t>
    </r>
  </si>
  <si>
    <r>
      <rPr>
        <sz val="12"/>
        <color rgb="FF005C2A"/>
        <rFont val="Arial"/>
        <family val="2"/>
      </rPr>
      <t>Tính</t>
    </r>
    <r>
      <rPr>
        <b/>
        <sz val="12"/>
        <color rgb="FF005C2A"/>
        <rFont val="Arial"/>
        <family val="2"/>
      </rPr>
      <t xml:space="preserve"> </t>
    </r>
    <r>
      <rPr>
        <sz val="12"/>
        <color rgb="FF005C2A"/>
        <rFont val="Arial"/>
        <family val="2"/>
      </rPr>
      <t>SỐ NGÀY ĐIỀU TRỊ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trung bình</t>
    </r>
    <r>
      <rPr>
        <sz val="12"/>
        <color rgb="FF005C2A"/>
        <rFont val="Arial"/>
        <family val="2"/>
      </rPr>
      <t xml:space="preserve"> của ĐỐI TƯỢNG</t>
    </r>
    <r>
      <rPr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 xml:space="preserve">Trẻ em </t>
    </r>
    <r>
      <rPr>
        <sz val="12"/>
        <color rgb="FF005C2A"/>
        <rFont val="Arial"/>
        <family val="2"/>
      </rPr>
      <t>có HƯỚNG ĐIỀU TRỊ</t>
    </r>
    <r>
      <rPr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>Tại nhà</t>
    </r>
  </si>
  <si>
    <r>
      <rPr>
        <sz val="12"/>
        <color rgb="FF005C2A"/>
        <rFont val="Arial"/>
        <family val="2"/>
      </rPr>
      <t>Tính</t>
    </r>
    <r>
      <rPr>
        <b/>
        <sz val="12"/>
        <color rgb="FF005C2A"/>
        <rFont val="Arial"/>
        <family val="2"/>
      </rPr>
      <t xml:space="preserve"> </t>
    </r>
    <r>
      <rPr>
        <sz val="12"/>
        <color rgb="FF005C2A"/>
        <rFont val="Arial"/>
        <family val="2"/>
      </rPr>
      <t xml:space="preserve">SỐ NGÀY ĐIỀU TRỊ </t>
    </r>
    <r>
      <rPr>
        <b/>
        <sz val="12"/>
        <rFont val="Arial"/>
        <family val="2"/>
      </rPr>
      <t>trung bình</t>
    </r>
    <r>
      <rPr>
        <sz val="12"/>
        <rFont val="Arial"/>
        <family val="2"/>
      </rPr>
      <t xml:space="preserve"> </t>
    </r>
    <r>
      <rPr>
        <sz val="12"/>
        <color rgb="FF005C2A"/>
        <rFont val="Arial"/>
        <family val="2"/>
      </rPr>
      <t>của ĐỐI TƯỢNG</t>
    </r>
    <r>
      <rPr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 xml:space="preserve">Trẻ em </t>
    </r>
    <r>
      <rPr>
        <sz val="12"/>
        <color rgb="FF005C2A"/>
        <rFont val="Arial"/>
        <family val="2"/>
      </rPr>
      <t>có HƯỚNG ĐIỀU TRỊ</t>
    </r>
    <r>
      <rPr>
        <sz val="12"/>
        <color theme="6" tint="-0.499984740745262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>Tại nhà</t>
    </r>
  </si>
  <si>
    <t>Số ngày điều trị</t>
  </si>
  <si>
    <t>Số lượt phát thuốc</t>
  </si>
  <si>
    <t>Tổng 
tiền bảo hiểm</t>
  </si>
  <si>
    <t>Tổng Tiền bảo hiểm</t>
  </si>
  <si>
    <r>
      <rPr>
        <sz val="12"/>
        <color rgb="FF005C2A"/>
        <rFont val="Arial"/>
        <family val="2"/>
      </rPr>
      <t xml:space="preserve">Tính </t>
    </r>
    <r>
      <rPr>
        <b/>
        <sz val="12"/>
        <color rgb="FF005C2A"/>
        <rFont val="Arial"/>
        <family val="2"/>
      </rPr>
      <t>số lượt</t>
    </r>
    <r>
      <rPr>
        <sz val="12"/>
        <color rgb="FF005C2A"/>
        <rFont val="Arial"/>
        <family val="2"/>
      </rPr>
      <t xml:space="preserve"> cấp thuốc có SỐ LƯỢNG</t>
    </r>
    <r>
      <rPr>
        <b/>
        <i/>
        <sz val="12"/>
        <color rgb="FF005C2A"/>
        <rFont val="Arial"/>
        <family val="2"/>
      </rPr>
      <t xml:space="preserve"> </t>
    </r>
    <r>
      <rPr>
        <b/>
        <i/>
        <sz val="12"/>
        <color theme="1"/>
        <rFont val="Arial"/>
        <family val="2"/>
      </rPr>
      <t xml:space="preserve">từ 50 đến 150 </t>
    </r>
  </si>
  <si>
    <t>&lt;4/15/2019</t>
  </si>
  <si>
    <t>&gt;4/20/2019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</si>
</sst>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dd\-mm\-yy"/>
    <numFmt numFmtId="166" formatCode="dd\-mm\-yyyy"/>
    <numFmt numFmtId="167" formatCode="dd/mm/yyyy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2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color rgb="FF002060"/>
      <name val="Calibri"/>
      <family val="2"/>
      <scheme val="minor"/>
    </font>
    <font>
      <sz val="13"/>
      <color rgb="FF7030A0"/>
      <name val="Times New Roman"/>
      <family val="1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theme="8" tint="-0.499984740745262"/>
      <name val="Arial"/>
      <family val="2"/>
    </font>
    <font>
      <sz val="26"/>
      <color theme="8" tint="-0.499984740745262"/>
      <name val="Arial"/>
      <family val="2"/>
    </font>
    <font>
      <b/>
      <sz val="16"/>
      <color rgb="FF007E39"/>
      <name val="Arial"/>
      <family val="2"/>
    </font>
    <font>
      <sz val="11"/>
      <color rgb="FF007E39"/>
      <name val="Arial"/>
      <family val="2"/>
    </font>
    <font>
      <sz val="26"/>
      <color rgb="FF007E39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i/>
      <sz val="12"/>
      <color rgb="FFFF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i/>
      <sz val="12"/>
      <color rgb="FF005C2A"/>
      <name val="Arial"/>
      <family val="2"/>
    </font>
    <font>
      <b/>
      <i/>
      <sz val="11"/>
      <color rgb="FF005C2A"/>
      <name val="Arial"/>
      <family val="2"/>
    </font>
    <font>
      <sz val="13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3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sz val="12"/>
      <color theme="6" tint="-0.499984740745262"/>
      <name val="Arial"/>
      <family val="2"/>
    </font>
    <font>
      <b/>
      <i/>
      <sz val="12"/>
      <color theme="6" tint="-0.499984740745262"/>
      <name val="Arial"/>
      <family val="2"/>
    </font>
    <font>
      <sz val="8"/>
      <name val="Calibri"/>
      <family val="2"/>
      <scheme val="minor"/>
    </font>
    <font>
      <b/>
      <sz val="12"/>
      <name val="Arial"/>
      <family val="2"/>
    </font>
    <font>
      <b/>
      <i/>
      <sz val="12"/>
      <color rgb="FFC00000"/>
      <name val="Arial"/>
      <family val="2"/>
    </font>
    <font>
      <sz val="12"/>
      <color rgb="FF005C2A"/>
      <name val="Arial"/>
      <family val="2"/>
    </font>
    <font>
      <b/>
      <sz val="12"/>
      <color rgb="FF005C2A"/>
      <name val="Arial"/>
      <family val="2"/>
    </font>
    <font>
      <b/>
      <sz val="14"/>
      <color rgb="FF005C2A"/>
      <name val="Arial"/>
      <family val="2"/>
    </font>
    <font>
      <b/>
      <sz val="26"/>
      <color rgb="FF007E39"/>
      <name val="Arial"/>
      <family val="2"/>
    </font>
    <font>
      <b/>
      <sz val="14"/>
      <color theme="0"/>
      <name val="Arial"/>
      <family val="2"/>
    </font>
    <font>
      <sz val="14"/>
      <color rgb="FF005C2A"/>
      <name val="Arial"/>
      <family val="2"/>
    </font>
    <font>
      <b/>
      <sz val="13"/>
      <color theme="3" tint="0.39997558519241921"/>
      <name val="Calibri"/>
      <family val="2"/>
      <scheme val="minor"/>
    </font>
    <font>
      <b/>
      <sz val="14"/>
      <color rgb="FF007E39"/>
      <name val="Arial"/>
      <family val="2"/>
    </font>
    <font>
      <b/>
      <i/>
      <sz val="12"/>
      <name val="Arial"/>
      <family val="2"/>
    </font>
    <font>
      <b/>
      <sz val="10"/>
      <color theme="0"/>
      <name val="Calibri"/>
      <family val="2"/>
      <scheme val="minor"/>
    </font>
    <font>
      <b/>
      <sz val="13"/>
      <color rgb="FF005C2A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E39"/>
        <bgColor theme="4"/>
      </patternFill>
    </fill>
    <fill>
      <patternFill patternType="solid">
        <fgColor rgb="FF007E3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theme="4"/>
      </patternFill>
    </fill>
    <fill>
      <patternFill patternType="solid">
        <fgColor rgb="FFF7F9F1"/>
        <bgColor indexed="64"/>
      </patternFill>
    </fill>
    <fill>
      <patternFill patternType="solid">
        <fgColor rgb="FFE9F0D8"/>
        <bgColor indexed="64"/>
      </patternFill>
    </fill>
    <fill>
      <patternFill patternType="solid">
        <fgColor rgb="FF005C2A"/>
        <bgColor indexed="64"/>
      </patternFill>
    </fill>
    <fill>
      <patternFill patternType="solid">
        <fgColor rgb="FF005C2A"/>
        <bgColor theme="4"/>
      </patternFill>
    </fill>
  </fills>
  <borders count="15">
    <border>
      <left/>
      <right/>
      <top/>
      <bottom/>
      <diagonal/>
    </border>
    <border>
      <left style="double">
        <color rgb="FFC00000"/>
      </left>
      <right/>
      <top style="double">
        <color rgb="FFC00000"/>
      </top>
      <bottom style="double">
        <color rgb="FFC00000"/>
      </bottom>
      <diagonal/>
    </border>
    <border>
      <left/>
      <right style="double">
        <color rgb="FFC00000"/>
      </right>
      <top style="double">
        <color rgb="FFC00000"/>
      </top>
      <bottom style="double">
        <color rgb="FFC00000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/>
      <top/>
      <bottom style="thin">
        <color theme="8" tint="0.39994506668294322"/>
      </bottom>
      <diagonal/>
    </border>
    <border>
      <left/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theme="6" tint="0.39991454817346722"/>
      </left>
      <right/>
      <top style="thin">
        <color theme="6" tint="0.39991454817346722"/>
      </top>
      <bottom style="thin">
        <color theme="6" tint="0.39991454817346722"/>
      </bottom>
      <diagonal/>
    </border>
    <border>
      <left/>
      <right/>
      <top style="thin">
        <color theme="6" tint="0.39991454817346722"/>
      </top>
      <bottom style="thin">
        <color theme="6" tint="0.39991454817346722"/>
      </bottom>
      <diagonal/>
    </border>
    <border>
      <left/>
      <right style="thin">
        <color theme="6" tint="0.39991454817346722"/>
      </right>
      <top style="thin">
        <color theme="6" tint="0.39991454817346722"/>
      </top>
      <bottom style="thin">
        <color theme="6" tint="0.39991454817346722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39991454817346722"/>
      </left>
      <right style="thin">
        <color theme="6" tint="0.39991454817346722"/>
      </right>
      <top style="thin">
        <color theme="6" tint="0.39991454817346722"/>
      </top>
      <bottom style="thin">
        <color theme="6" tint="0.39991454817346722"/>
      </bottom>
      <diagonal/>
    </border>
    <border>
      <left style="thin">
        <color theme="6" tint="0.39988402966399123"/>
      </left>
      <right style="thin">
        <color theme="6" tint="0.39988402966399123"/>
      </right>
      <top style="thin">
        <color theme="6" tint="0.39988402966399123"/>
      </top>
      <bottom style="thin">
        <color theme="6" tint="0.39988402966399123"/>
      </bottom>
      <diagonal/>
    </border>
    <border>
      <left style="thin">
        <color theme="6" tint="0.39994506668294322"/>
      </left>
      <right style="thin">
        <color theme="6" tint="0.39994506668294322"/>
      </right>
      <top/>
      <bottom/>
      <diagonal/>
    </border>
    <border>
      <left style="thin">
        <color theme="6" tint="0.39991454817346722"/>
      </left>
      <right style="thin">
        <color theme="6" tint="0.39991454817346722"/>
      </right>
      <top style="thin">
        <color theme="6" tint="0.39991454817346722"/>
      </top>
      <bottom style="thin">
        <color theme="6" tint="0.3998840296639912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164" fontId="5" fillId="0" borderId="0" xfId="0" applyNumberFormat="1" applyFont="1"/>
    <xf numFmtId="0" fontId="4" fillId="0" borderId="0" xfId="0" applyFont="1"/>
    <xf numFmtId="0" fontId="4" fillId="4" borderId="0" xfId="0" applyFont="1" applyFill="1"/>
    <xf numFmtId="0" fontId="4" fillId="3" borderId="0" xfId="0" applyFont="1" applyFill="1"/>
    <xf numFmtId="1" fontId="4" fillId="0" borderId="0" xfId="0" applyNumberFormat="1" applyFont="1"/>
    <xf numFmtId="1" fontId="4" fillId="0" borderId="0" xfId="1" applyNumberFormat="1" applyFont="1" applyFill="1" applyBorder="1" applyAlignment="1"/>
    <xf numFmtId="1" fontId="4" fillId="0" borderId="0" xfId="1" applyNumberFormat="1" applyFont="1" applyBorder="1" applyAlignment="1"/>
    <xf numFmtId="14" fontId="4" fillId="0" borderId="0" xfId="0" applyNumberFormat="1" applyFont="1"/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9" fontId="7" fillId="2" borderId="0" xfId="0" applyNumberFormat="1" applyFont="1" applyFill="1" applyAlignment="1">
      <alignment vertical="center"/>
    </xf>
    <xf numFmtId="0" fontId="9" fillId="0" borderId="0" xfId="0" applyFont="1"/>
    <xf numFmtId="9" fontId="9" fillId="0" borderId="0" xfId="0" applyNumberFormat="1" applyFont="1"/>
    <xf numFmtId="0" fontId="2" fillId="0" borderId="0" xfId="0" applyFont="1" applyAlignment="1">
      <alignment wrapText="1"/>
    </xf>
    <xf numFmtId="0" fontId="12" fillId="0" borderId="0" xfId="0" applyFont="1"/>
    <xf numFmtId="0" fontId="13" fillId="0" borderId="0" xfId="0" applyFont="1" applyAlignment="1">
      <alignment vertical="center"/>
    </xf>
    <xf numFmtId="0" fontId="13" fillId="0" borderId="0" xfId="0" applyFont="1"/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6" fillId="0" borderId="3" xfId="0" applyFont="1" applyBorder="1" applyAlignment="1">
      <alignment horizontal="left" vertical="center" indent="1"/>
    </xf>
    <xf numFmtId="164" fontId="16" fillId="0" borderId="3" xfId="1" applyNumberFormat="1" applyFont="1" applyFill="1" applyBorder="1" applyAlignment="1">
      <alignment vertical="center"/>
    </xf>
    <xf numFmtId="0" fontId="16" fillId="0" borderId="3" xfId="1" applyNumberFormat="1" applyFont="1" applyFill="1" applyBorder="1" applyAlignment="1">
      <alignment vertical="center"/>
    </xf>
    <xf numFmtId="0" fontId="16" fillId="6" borderId="3" xfId="0" applyFont="1" applyFill="1" applyBorder="1" applyAlignment="1">
      <alignment horizontal="left" vertical="center" indent="1"/>
    </xf>
    <xf numFmtId="164" fontId="16" fillId="6" borderId="3" xfId="1" applyNumberFormat="1" applyFont="1" applyFill="1" applyBorder="1" applyAlignment="1">
      <alignment vertical="center"/>
    </xf>
    <xf numFmtId="0" fontId="19" fillId="0" borderId="0" xfId="0" applyFont="1"/>
    <xf numFmtId="0" fontId="20" fillId="0" borderId="0" xfId="0" applyFont="1"/>
    <xf numFmtId="0" fontId="11" fillId="0" borderId="0" xfId="0" applyFont="1" applyAlignment="1">
      <alignment vertical="center"/>
    </xf>
    <xf numFmtId="0" fontId="16" fillId="0" borderId="0" xfId="0" applyFont="1" applyAlignment="1">
      <alignment horizontal="left" vertical="center" indent="1"/>
    </xf>
    <xf numFmtId="166" fontId="16" fillId="6" borderId="3" xfId="0" applyNumberFormat="1" applyFont="1" applyFill="1" applyBorder="1" applyAlignment="1">
      <alignment horizontal="left" vertical="center" indent="1"/>
    </xf>
    <xf numFmtId="0" fontId="16" fillId="6" borderId="3" xfId="0" applyFont="1" applyFill="1" applyBorder="1" applyAlignment="1">
      <alignment horizontal="right" vertical="center" indent="1"/>
    </xf>
    <xf numFmtId="0" fontId="24" fillId="0" borderId="0" xfId="0" applyFont="1" applyAlignment="1">
      <alignment horizontal="right" vertical="center"/>
    </xf>
    <xf numFmtId="0" fontId="25" fillId="7" borderId="3" xfId="0" applyFont="1" applyFill="1" applyBorder="1" applyAlignment="1">
      <alignment horizontal="center" vertical="center" wrapText="1"/>
    </xf>
    <xf numFmtId="0" fontId="25" fillId="8" borderId="3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0" xfId="0" applyFont="1" applyFill="1" applyAlignment="1">
      <alignment horizontal="center" vertical="center" wrapText="1"/>
    </xf>
    <xf numFmtId="0" fontId="31" fillId="5" borderId="4" xfId="0" applyFont="1" applyFill="1" applyBorder="1" applyAlignment="1">
      <alignment horizontal="center" vertical="center" wrapText="1"/>
    </xf>
    <xf numFmtId="0" fontId="31" fillId="5" borderId="4" xfId="0" applyFont="1" applyFill="1" applyBorder="1" applyAlignment="1">
      <alignment horizontal="center" vertical="center"/>
    </xf>
    <xf numFmtId="9" fontId="10" fillId="0" borderId="4" xfId="2" applyFont="1" applyBorder="1" applyAlignment="1">
      <alignment horizontal="center" vertical="center" wrapText="1"/>
    </xf>
    <xf numFmtId="9" fontId="10" fillId="0" borderId="4" xfId="0" applyNumberFormat="1" applyFont="1" applyBorder="1" applyAlignment="1">
      <alignment horizontal="center" vertical="center" wrapText="1"/>
    </xf>
    <xf numFmtId="0" fontId="30" fillId="10" borderId="4" xfId="0" applyFont="1" applyFill="1" applyBorder="1" applyAlignment="1">
      <alignment horizontal="center" vertical="center" wrapText="1"/>
    </xf>
    <xf numFmtId="0" fontId="8" fillId="5" borderId="4" xfId="1" applyNumberFormat="1" applyFont="1" applyFill="1" applyBorder="1" applyAlignment="1">
      <alignment horizontal="right" vertical="center" indent="1"/>
    </xf>
    <xf numFmtId="0" fontId="10" fillId="0" borderId="4" xfId="0" applyFont="1" applyBorder="1" applyAlignment="1">
      <alignment horizontal="left" vertical="center" indent="1"/>
    </xf>
    <xf numFmtId="0" fontId="29" fillId="10" borderId="4" xfId="0" applyFont="1" applyFill="1" applyBorder="1" applyAlignment="1">
      <alignment horizontal="left" vertical="center" wrapText="1"/>
    </xf>
    <xf numFmtId="0" fontId="29" fillId="5" borderId="4" xfId="0" applyFont="1" applyFill="1" applyBorder="1" applyAlignment="1">
      <alignment horizontal="left" vertical="center" indent="1"/>
    </xf>
    <xf numFmtId="0" fontId="8" fillId="0" borderId="4" xfId="0" applyFont="1" applyBorder="1" applyAlignment="1">
      <alignment horizontal="left" vertical="center" indent="1"/>
    </xf>
    <xf numFmtId="0" fontId="32" fillId="10" borderId="4" xfId="0" applyFont="1" applyFill="1" applyBorder="1" applyAlignment="1">
      <alignment horizontal="center" vertical="center" wrapText="1"/>
    </xf>
    <xf numFmtId="0" fontId="33" fillId="10" borderId="4" xfId="0" applyFont="1" applyFill="1" applyBorder="1" applyAlignment="1">
      <alignment horizontal="center" vertical="center" wrapText="1"/>
    </xf>
    <xf numFmtId="0" fontId="34" fillId="0" borderId="0" xfId="0" applyFont="1"/>
    <xf numFmtId="164" fontId="22" fillId="0" borderId="0" xfId="0" applyNumberFormat="1" applyFont="1"/>
    <xf numFmtId="0" fontId="36" fillId="0" borderId="0" xfId="0" applyFont="1"/>
    <xf numFmtId="0" fontId="11" fillId="0" borderId="5" xfId="0" applyFont="1" applyBorder="1" applyAlignment="1">
      <alignment horizontal="center" vertical="center"/>
    </xf>
    <xf numFmtId="0" fontId="13" fillId="9" borderId="6" xfId="0" applyFont="1" applyFill="1" applyBorder="1"/>
    <xf numFmtId="0" fontId="13" fillId="12" borderId="6" xfId="0" applyFont="1" applyFill="1" applyBorder="1"/>
    <xf numFmtId="0" fontId="2" fillId="11" borderId="0" xfId="0" applyFont="1" applyFill="1" applyAlignment="1">
      <alignment horizontal="left" indent="1"/>
    </xf>
    <xf numFmtId="0" fontId="13" fillId="11" borderId="0" xfId="0" applyFont="1" applyFill="1"/>
    <xf numFmtId="0" fontId="13" fillId="12" borderId="0" xfId="0" applyFont="1" applyFill="1" applyAlignment="1">
      <alignment horizontal="left" indent="1"/>
    </xf>
    <xf numFmtId="0" fontId="13" fillId="12" borderId="0" xfId="0" applyFont="1" applyFill="1"/>
    <xf numFmtId="0" fontId="2" fillId="12" borderId="0" xfId="0" applyFont="1" applyFill="1" applyAlignment="1">
      <alignment horizontal="left" indent="1"/>
    </xf>
    <xf numFmtId="0" fontId="13" fillId="12" borderId="0" xfId="0" applyFont="1" applyFill="1" applyAlignment="1">
      <alignment horizontal="left" indent="4"/>
    </xf>
    <xf numFmtId="0" fontId="2" fillId="11" borderId="0" xfId="0" applyFont="1" applyFill="1" applyAlignment="1">
      <alignment horizontal="left" indent="4"/>
    </xf>
    <xf numFmtId="0" fontId="2" fillId="12" borderId="0" xfId="0" applyFont="1" applyFill="1" applyAlignment="1">
      <alignment horizontal="left" indent="4"/>
    </xf>
    <xf numFmtId="0" fontId="13" fillId="6" borderId="8" xfId="0" applyFont="1" applyFill="1" applyBorder="1" applyAlignment="1">
      <alignment horizontal="left" indent="3"/>
    </xf>
    <xf numFmtId="0" fontId="13" fillId="6" borderId="9" xfId="0" applyFont="1" applyFill="1" applyBorder="1" applyAlignment="1">
      <alignment horizontal="left" indent="3"/>
    </xf>
    <xf numFmtId="0" fontId="13" fillId="11" borderId="8" xfId="0" applyFont="1" applyFill="1" applyBorder="1" applyAlignment="1">
      <alignment horizontal="left" indent="3"/>
    </xf>
    <xf numFmtId="0" fontId="13" fillId="11" borderId="9" xfId="0" applyFont="1" applyFill="1" applyBorder="1" applyAlignment="1">
      <alignment horizontal="left" indent="3"/>
    </xf>
    <xf numFmtId="0" fontId="43" fillId="0" borderId="0" xfId="0" applyFont="1"/>
    <xf numFmtId="165" fontId="27" fillId="12" borderId="0" xfId="0" applyNumberFormat="1" applyFont="1" applyFill="1" applyAlignment="1">
      <alignment vertical="center"/>
    </xf>
    <xf numFmtId="165" fontId="28" fillId="12" borderId="0" xfId="0" applyNumberFormat="1" applyFont="1" applyFill="1" applyAlignment="1">
      <alignment horizontal="right" vertical="center"/>
    </xf>
    <xf numFmtId="0" fontId="28" fillId="11" borderId="0" xfId="0" applyFont="1" applyFill="1" applyAlignment="1">
      <alignment horizontal="right" vertical="center"/>
    </xf>
    <xf numFmtId="0" fontId="13" fillId="6" borderId="0" xfId="0" applyFont="1" applyFill="1" applyAlignment="1">
      <alignment vertical="center"/>
    </xf>
    <xf numFmtId="0" fontId="2" fillId="6" borderId="0" xfId="0" applyFont="1" applyFill="1"/>
    <xf numFmtId="0" fontId="13" fillId="11" borderId="0" xfId="0" applyFont="1" applyFill="1" applyAlignment="1">
      <alignment vertical="center"/>
    </xf>
    <xf numFmtId="0" fontId="2" fillId="11" borderId="0" xfId="0" applyFont="1" applyFill="1"/>
    <xf numFmtId="0" fontId="21" fillId="0" borderId="0" xfId="0" applyFont="1"/>
    <xf numFmtId="0" fontId="16" fillId="0" borderId="3" xfId="0" applyFont="1" applyBorder="1" applyAlignment="1">
      <alignment horizontal="left" vertical="center"/>
    </xf>
    <xf numFmtId="0" fontId="16" fillId="0" borderId="3" xfId="2" applyNumberFormat="1" applyFont="1" applyFill="1" applyBorder="1" applyAlignment="1">
      <alignment horizontal="left" vertical="center" indent="2"/>
    </xf>
    <xf numFmtId="0" fontId="45" fillId="8" borderId="0" xfId="0" applyFont="1" applyFill="1" applyAlignment="1">
      <alignment horizontal="left" vertical="center" indent="1"/>
    </xf>
    <xf numFmtId="0" fontId="26" fillId="8" borderId="0" xfId="0" applyFont="1" applyFill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45" fillId="8" borderId="0" xfId="0" applyFont="1" applyFill="1" applyAlignment="1">
      <alignment horizontal="left" vertical="center" indent="3"/>
    </xf>
    <xf numFmtId="0" fontId="26" fillId="8" borderId="0" xfId="0" applyFont="1" applyFill="1" applyAlignment="1">
      <alignment horizontal="center" wrapText="1"/>
    </xf>
    <xf numFmtId="0" fontId="13" fillId="8" borderId="0" xfId="0" applyFont="1" applyFill="1"/>
    <xf numFmtId="0" fontId="25" fillId="14" borderId="3" xfId="0" applyFont="1" applyFill="1" applyBorder="1" applyAlignment="1">
      <alignment horizontal="center" vertical="center" wrapText="1"/>
    </xf>
    <xf numFmtId="0" fontId="25" fillId="13" borderId="3" xfId="0" applyFont="1" applyFill="1" applyBorder="1" applyAlignment="1">
      <alignment horizontal="center" vertical="center" wrapText="1"/>
    </xf>
    <xf numFmtId="0" fontId="26" fillId="14" borderId="3" xfId="0" applyFont="1" applyFill="1" applyBorder="1" applyAlignment="1">
      <alignment horizontal="center" vertical="center" wrapText="1"/>
    </xf>
    <xf numFmtId="0" fontId="50" fillId="8" borderId="10" xfId="0" applyFont="1" applyFill="1" applyBorder="1" applyAlignment="1">
      <alignment horizontal="center" vertical="center" wrapText="1"/>
    </xf>
    <xf numFmtId="0" fontId="11" fillId="11" borderId="10" xfId="0" applyFont="1" applyFill="1" applyBorder="1" applyAlignment="1">
      <alignment horizontal="right" vertical="center" indent="1"/>
    </xf>
    <xf numFmtId="0" fontId="47" fillId="0" borderId="10" xfId="0" applyFont="1" applyBorder="1" applyAlignment="1">
      <alignment horizontal="left" vertical="center" indent="1"/>
    </xf>
    <xf numFmtId="0" fontId="51" fillId="0" borderId="0" xfId="0" applyFont="1" applyAlignment="1">
      <alignment horizontal="left" vertical="center"/>
    </xf>
    <xf numFmtId="0" fontId="39" fillId="11" borderId="3" xfId="1" applyNumberFormat="1" applyFont="1" applyFill="1" applyBorder="1" applyAlignment="1">
      <alignment horizontal="left" vertical="center" indent="5"/>
    </xf>
    <xf numFmtId="164" fontId="39" fillId="11" borderId="3" xfId="1" applyNumberFormat="1" applyFont="1" applyFill="1" applyBorder="1" applyAlignment="1">
      <alignment horizontal="left" vertical="center" indent="5"/>
    </xf>
    <xf numFmtId="0" fontId="25" fillId="8" borderId="11" xfId="0" applyFont="1" applyFill="1" applyBorder="1" applyAlignment="1">
      <alignment horizontal="center" vertical="center" wrapText="1"/>
    </xf>
    <xf numFmtId="0" fontId="25" fillId="7" borderId="1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48" fillId="9" borderId="6" xfId="1" applyNumberFormat="1" applyFont="1" applyFill="1" applyBorder="1" applyAlignment="1"/>
    <xf numFmtId="0" fontId="48" fillId="12" borderId="6" xfId="1" applyNumberFormat="1" applyFont="1" applyFill="1" applyBorder="1" applyAlignment="1"/>
    <xf numFmtId="0" fontId="48" fillId="9" borderId="6" xfId="1" quotePrefix="1" applyNumberFormat="1" applyFont="1" applyFill="1" applyBorder="1" applyAlignment="1"/>
    <xf numFmtId="0" fontId="43" fillId="9" borderId="6" xfId="1" applyNumberFormat="1" applyFont="1" applyFill="1" applyBorder="1" applyAlignment="1"/>
    <xf numFmtId="0" fontId="43" fillId="12" borderId="6" xfId="1" applyNumberFormat="1" applyFont="1" applyFill="1" applyBorder="1" applyAlignment="1"/>
    <xf numFmtId="9" fontId="16" fillId="0" borderId="3" xfId="2" applyFont="1" applyFill="1" applyBorder="1" applyAlignment="1">
      <alignment horizontal="right" vertical="center" indent="1"/>
    </xf>
    <xf numFmtId="0" fontId="16" fillId="0" borderId="3" xfId="1" applyNumberFormat="1" applyFont="1" applyFill="1" applyBorder="1" applyAlignment="1">
      <alignment horizontal="right" vertical="center" indent="1"/>
    </xf>
    <xf numFmtId="0" fontId="36" fillId="6" borderId="7" xfId="0" applyFont="1" applyFill="1" applyBorder="1" applyAlignment="1">
      <alignment horizontal="left" vertical="center" indent="3"/>
    </xf>
    <xf numFmtId="0" fontId="36" fillId="11" borderId="7" xfId="0" applyFont="1" applyFill="1" applyBorder="1" applyAlignment="1">
      <alignment horizontal="left" vertical="center" indent="3"/>
    </xf>
    <xf numFmtId="0" fontId="36" fillId="6" borderId="7" xfId="0" applyFont="1" applyFill="1" applyBorder="1" applyAlignment="1">
      <alignment horizontal="left" vertical="center" indent="4"/>
    </xf>
    <xf numFmtId="0" fontId="13" fillId="6" borderId="8" xfId="0" applyFont="1" applyFill="1" applyBorder="1" applyAlignment="1">
      <alignment horizontal="left" vertical="center" indent="4"/>
    </xf>
    <xf numFmtId="0" fontId="13" fillId="6" borderId="9" xfId="0" applyFont="1" applyFill="1" applyBorder="1" applyAlignment="1">
      <alignment horizontal="left" vertical="center" indent="4"/>
    </xf>
    <xf numFmtId="0" fontId="48" fillId="9" borderId="6" xfId="1" applyNumberFormat="1" applyFont="1" applyFill="1" applyBorder="1" applyAlignment="1">
      <alignment horizontal="left" vertical="center" indent="4"/>
    </xf>
    <xf numFmtId="0" fontId="36" fillId="11" borderId="7" xfId="0" applyFont="1" applyFill="1" applyBorder="1" applyAlignment="1">
      <alignment horizontal="left" vertical="center" indent="4"/>
    </xf>
    <xf numFmtId="0" fontId="13" fillId="11" borderId="8" xfId="0" applyFont="1" applyFill="1" applyBorder="1" applyAlignment="1">
      <alignment horizontal="left" vertical="center" indent="4"/>
    </xf>
    <xf numFmtId="0" fontId="13" fillId="11" borderId="9" xfId="0" applyFont="1" applyFill="1" applyBorder="1" applyAlignment="1">
      <alignment horizontal="left" vertical="center" indent="4"/>
    </xf>
    <xf numFmtId="0" fontId="48" fillId="12" borderId="6" xfId="1" applyNumberFormat="1" applyFont="1" applyFill="1" applyBorder="1" applyAlignment="1">
      <alignment horizontal="left" vertical="center" indent="4"/>
    </xf>
    <xf numFmtId="0" fontId="16" fillId="6" borderId="3" xfId="0" applyFont="1" applyFill="1" applyBorder="1" applyAlignment="1">
      <alignment horizontal="center" vertical="center"/>
    </xf>
    <xf numFmtId="0" fontId="36" fillId="12" borderId="0" xfId="0" applyFont="1" applyFill="1" applyAlignment="1">
      <alignment horizontal="left" vertical="center" indent="1"/>
    </xf>
    <xf numFmtId="0" fontId="36" fillId="11" borderId="0" xfId="0" applyFont="1" applyFill="1" applyAlignment="1">
      <alignment horizontal="left" vertical="center" indent="1"/>
    </xf>
    <xf numFmtId="0" fontId="36" fillId="12" borderId="0" xfId="0" applyFont="1" applyFill="1" applyAlignment="1">
      <alignment horizontal="left" vertical="center" indent="4"/>
    </xf>
    <xf numFmtId="0" fontId="36" fillId="11" borderId="0" xfId="0" applyFont="1" applyFill="1" applyAlignment="1">
      <alignment horizontal="left" vertical="center" indent="4"/>
    </xf>
    <xf numFmtId="0" fontId="23" fillId="8" borderId="3" xfId="0" applyFont="1" applyFill="1" applyBorder="1" applyAlignment="1">
      <alignment horizontal="left" vertical="center" wrapText="1" indent="4"/>
    </xf>
    <xf numFmtId="0" fontId="23" fillId="8" borderId="3" xfId="0" applyFont="1" applyFill="1" applyBorder="1" applyAlignment="1">
      <alignment horizontal="left" vertical="center" wrapText="1" indent="5"/>
    </xf>
    <xf numFmtId="164" fontId="48" fillId="9" borderId="6" xfId="1" applyNumberFormat="1" applyFont="1" applyFill="1" applyBorder="1" applyAlignment="1">
      <alignment vertical="center"/>
    </xf>
    <xf numFmtId="164" fontId="48" fillId="12" borderId="6" xfId="1" applyNumberFormat="1" applyFont="1" applyFill="1" applyBorder="1" applyAlignment="1">
      <alignment vertical="center"/>
    </xf>
    <xf numFmtId="43" fontId="48" fillId="9" borderId="6" xfId="1" applyFont="1" applyFill="1" applyBorder="1" applyAlignment="1">
      <alignment vertical="center"/>
    </xf>
    <xf numFmtId="43" fontId="48" fillId="9" borderId="6" xfId="1" quotePrefix="1" applyFont="1" applyFill="1" applyBorder="1" applyAlignment="1">
      <alignment vertical="center"/>
    </xf>
    <xf numFmtId="164" fontId="43" fillId="9" borderId="6" xfId="1" applyNumberFormat="1" applyFont="1" applyFill="1" applyBorder="1" applyAlignment="1">
      <alignment vertical="center"/>
    </xf>
    <xf numFmtId="164" fontId="43" fillId="12" borderId="6" xfId="1" applyNumberFormat="1" applyFont="1" applyFill="1" applyBorder="1" applyAlignment="1">
      <alignment vertical="center"/>
    </xf>
    <xf numFmtId="0" fontId="35" fillId="11" borderId="11" xfId="0" applyFont="1" applyFill="1" applyBorder="1" applyAlignment="1">
      <alignment vertical="center"/>
    </xf>
    <xf numFmtId="0" fontId="35" fillId="11" borderId="12" xfId="0" applyFont="1" applyFill="1" applyBorder="1" applyAlignment="1">
      <alignment vertical="center"/>
    </xf>
    <xf numFmtId="0" fontId="49" fillId="11" borderId="11" xfId="0" applyFont="1" applyFill="1" applyBorder="1" applyAlignment="1">
      <alignment horizontal="left" vertical="center"/>
    </xf>
    <xf numFmtId="0" fontId="52" fillId="11" borderId="11" xfId="0" applyFont="1" applyFill="1" applyBorder="1" applyAlignment="1">
      <alignment vertical="center"/>
    </xf>
    <xf numFmtId="0" fontId="35" fillId="11" borderId="14" xfId="0" applyFont="1" applyFill="1" applyBorder="1" applyAlignment="1">
      <alignment vertical="center"/>
    </xf>
    <xf numFmtId="0" fontId="15" fillId="0" borderId="0" xfId="0" applyFont="1" applyAlignment="1">
      <alignment horizontal="right" vertical="center" wrapText="1"/>
    </xf>
    <xf numFmtId="9" fontId="16" fillId="0" borderId="3" xfId="2" applyFont="1" applyFill="1" applyBorder="1" applyAlignment="1">
      <alignment horizontal="right" vertical="center" indent="2"/>
    </xf>
    <xf numFmtId="0" fontId="53" fillId="0" borderId="0" xfId="0" applyFont="1"/>
    <xf numFmtId="167" fontId="13" fillId="9" borderId="6" xfId="0" applyNumberFormat="1" applyFont="1" applyFill="1" applyBorder="1" applyAlignment="1">
      <alignment vertical="center"/>
    </xf>
    <xf numFmtId="0" fontId="13" fillId="12" borderId="6" xfId="0" applyFont="1" applyFill="1" applyBorder="1" applyAlignment="1">
      <alignment vertical="center"/>
    </xf>
    <xf numFmtId="0" fontId="13" fillId="9" borderId="6" xfId="0" applyFont="1" applyFill="1" applyBorder="1" applyAlignment="1">
      <alignment vertical="center"/>
    </xf>
    <xf numFmtId="0" fontId="44" fillId="0" borderId="0" xfId="0" applyFont="1" applyAlignment="1">
      <alignment horizontal="center"/>
    </xf>
    <xf numFmtId="0" fontId="11" fillId="3" borderId="5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16" fillId="0" borderId="3" xfId="2" applyFont="1" applyFill="1" applyBorder="1" applyAlignment="1">
      <alignment horizontal="left" vertical="center" indent="2"/>
    </xf>
    <xf numFmtId="2" fontId="48" fillId="9" borderId="6" xfId="1" applyNumberFormat="1" applyFont="1" applyFill="1" applyBorder="1" applyAlignment="1">
      <alignment horizontal="left" vertical="center" indent="4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5C2A"/>
      <color rgb="FFFFFDFB"/>
      <color rgb="FFF7F9F1"/>
      <color rgb="FF007E39"/>
      <color rgb="FFEFFFEF"/>
      <color rgb="FFE5FFE5"/>
      <color rgb="FFD5AB81"/>
      <color rgb="FFFEF6F0"/>
      <color rgb="FF432003"/>
      <color rgb="FFE8D1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591784</xdr:colOff>
      <xdr:row>1</xdr:row>
      <xdr:rowOff>40195</xdr:rowOff>
    </xdr:from>
    <xdr:to>
      <xdr:col>3</xdr:col>
      <xdr:colOff>733426</xdr:colOff>
      <xdr:row>3</xdr:row>
      <xdr:rowOff>140948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1E55AB7-7E61-4206-BEB0-174BED58F809}"/>
            </a:ext>
          </a:extLst>
        </xdr:cNvPr>
        <xdr:cNvGrpSpPr/>
      </xdr:nvGrpSpPr>
      <xdr:grpSpPr>
        <a:xfrm>
          <a:off x="591784" y="327066"/>
          <a:ext cx="4113007" cy="791035"/>
          <a:chOff x="657186" y="321428"/>
          <a:chExt cx="3907194" cy="790717"/>
        </a:xfrm>
      </xdr:grpSpPr>
      <xdr:sp macro="" textlink="">
        <xdr:nvSpPr>
          <xdr:cNvPr id="36" name="Text Box 13">
            <a:extLst>
              <a:ext uri="{FF2B5EF4-FFF2-40B4-BE49-F238E27FC236}">
                <a16:creationId xmlns:a16="http://schemas.microsoft.com/office/drawing/2014/main" id="{36DA366A-2AB1-439B-9C75-C8FD89A863FA}"/>
              </a:ext>
            </a:extLst>
          </xdr:cNvPr>
          <xdr:cNvSpPr txBox="1"/>
        </xdr:nvSpPr>
        <xdr:spPr>
          <a:xfrm>
            <a:off x="657186" y="321428"/>
            <a:ext cx="3907194" cy="313882"/>
          </a:xfrm>
          <a:prstGeom prst="wedgeRoundRectCallout">
            <a:avLst>
              <a:gd name="adj1" fmla="val -2490"/>
              <a:gd name="adj2" fmla="val 185011"/>
              <a:gd name="adj3" fmla="val 16667"/>
            </a:avLst>
          </a:prstGeom>
          <a:solidFill>
            <a:srgbClr val="FFFDFB"/>
          </a:solidFill>
          <a:ln w="6350">
            <a:solidFill>
              <a:srgbClr val="D5AB81"/>
            </a:solidFill>
          </a:ln>
          <a:effectLst/>
        </xdr:spPr>
        <xdr:txBody>
          <a:bodyPr rot="0" spcFirstLastPara="0" vert="horz" wrap="square" lIns="0" tIns="4572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l">
              <a:lnSpc>
                <a:spcPct val="80000"/>
              </a:lnSpc>
              <a:spcAft>
                <a:spcPts val="0"/>
              </a:spcAft>
            </a:pPr>
            <a:r>
              <a:rPr lang="en-US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      Nếu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r>
              <a:rPr lang="en-US" sz="1200" b="1" i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Tháng 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của </a:t>
            </a:r>
            <a:r>
              <a:rPr lang="en-US" sz="1200" b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Ngày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thanh toán </a:t>
            </a:r>
            <a:r>
              <a:rPr lang="en-US" sz="1200" b="1" i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sau tháng 6 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thì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Kỳ thanh toán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là "6 tháng cuối năm", còn lại là "6 tháng đầu năm"</a:t>
            </a:r>
            <a:endParaRPr lang="en-US" sz="1200" b="1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72" name="Oval 71">
            <a:extLst>
              <a:ext uri="{FF2B5EF4-FFF2-40B4-BE49-F238E27FC236}">
                <a16:creationId xmlns:a16="http://schemas.microsoft.com/office/drawing/2014/main" id="{8BD118B4-FE17-4B9B-A64D-738E3D4E8C57}"/>
              </a:ext>
            </a:extLst>
          </xdr:cNvPr>
          <xdr:cNvSpPr/>
        </xdr:nvSpPr>
        <xdr:spPr>
          <a:xfrm>
            <a:off x="2474923" y="1009297"/>
            <a:ext cx="105801" cy="10284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1270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600" b="0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+mn-cs"/>
            </a:endParaRPr>
          </a:p>
        </xdr:txBody>
      </xdr:sp>
      <xdr:sp macro="" textlink="">
        <xdr:nvSpPr>
          <xdr:cNvPr id="74" name="Oval 73">
            <a:extLst>
              <a:ext uri="{FF2B5EF4-FFF2-40B4-BE49-F238E27FC236}">
                <a16:creationId xmlns:a16="http://schemas.microsoft.com/office/drawing/2014/main" id="{B4FC1B91-A970-4FDF-9E2B-4226473932A4}"/>
              </a:ext>
            </a:extLst>
          </xdr:cNvPr>
          <xdr:cNvSpPr/>
        </xdr:nvSpPr>
        <xdr:spPr>
          <a:xfrm>
            <a:off x="2032263" y="657840"/>
            <a:ext cx="268717" cy="274320"/>
          </a:xfrm>
          <a:prstGeom prst="ellipse">
            <a:avLst/>
          </a:prstGeom>
          <a:solidFill>
            <a:schemeClr val="accent6">
              <a:lumMod val="50000"/>
            </a:schemeClr>
          </a:solidFill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n-US" sz="1000" b="1">
                <a:solidFill>
                  <a:schemeClr val="bg1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1.1</a:t>
            </a:r>
            <a:endParaRPr lang="en-US" sz="10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</xdr:col>
      <xdr:colOff>1409698</xdr:colOff>
      <xdr:row>2</xdr:row>
      <xdr:rowOff>42020</xdr:rowOff>
    </xdr:from>
    <xdr:to>
      <xdr:col>13</xdr:col>
      <xdr:colOff>621766</xdr:colOff>
      <xdr:row>5</xdr:row>
      <xdr:rowOff>281024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4A539EF2-4C83-4DF3-A007-9FFA5212E780}"/>
            </a:ext>
          </a:extLst>
        </xdr:cNvPr>
        <xdr:cNvGrpSpPr/>
      </xdr:nvGrpSpPr>
      <xdr:grpSpPr>
        <a:xfrm>
          <a:off x="3803274" y="750232"/>
          <a:ext cx="10919974" cy="1045827"/>
          <a:chOff x="3724736" y="742680"/>
          <a:chExt cx="10423068" cy="1044850"/>
        </a:xfrm>
      </xdr:grpSpPr>
      <xdr:sp macro="" textlink="">
        <xdr:nvSpPr>
          <xdr:cNvPr id="37" name="Text Box 13">
            <a:extLst>
              <a:ext uri="{FF2B5EF4-FFF2-40B4-BE49-F238E27FC236}">
                <a16:creationId xmlns:a16="http://schemas.microsoft.com/office/drawing/2014/main" id="{170A3DA9-A440-49C1-A5BE-A3DE8E79565A}"/>
              </a:ext>
            </a:extLst>
          </xdr:cNvPr>
          <xdr:cNvSpPr txBox="1"/>
        </xdr:nvSpPr>
        <xdr:spPr>
          <a:xfrm>
            <a:off x="4142316" y="746662"/>
            <a:ext cx="10005488" cy="243417"/>
          </a:xfrm>
          <a:prstGeom prst="wedgeRoundRectCallout">
            <a:avLst>
              <a:gd name="adj1" fmla="val -53643"/>
              <a:gd name="adj2" fmla="val 175034"/>
              <a:gd name="adj3" fmla="val 16667"/>
            </a:avLst>
          </a:prstGeom>
          <a:solidFill>
            <a:srgbClr val="FFFDFB"/>
          </a:solidFill>
          <a:ln w="6350">
            <a:solidFill>
              <a:srgbClr val="D5AB81"/>
            </a:solidFill>
          </a:ln>
          <a:effectLst/>
        </xdr:spPr>
        <xdr:txBody>
          <a:bodyPr rot="0" spcFirstLastPara="0" vert="horz" wrap="square" lIns="0" tIns="4572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l">
              <a:lnSpc>
                <a:spcPct val="80000"/>
              </a:lnSpc>
              <a:spcAft>
                <a:spcPts val="0"/>
              </a:spcAft>
            </a:pPr>
            <a:r>
              <a:rPr lang="en-US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      Nếu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r>
              <a:rPr lang="en-US" sz="1200" b="1" i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Tháng 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của </a:t>
            </a:r>
            <a:r>
              <a:rPr lang="en-US" sz="1200" b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Ngày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thanh toán 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là </a:t>
            </a:r>
            <a:r>
              <a:rPr lang="en-US" sz="1200" b="1" i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12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r>
              <a:rPr lang="en-US" sz="1200" b="1" baseline="0">
                <a:solidFill>
                  <a:srgbClr val="FF0000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và </a:t>
            </a:r>
            <a:r>
              <a:rPr lang="en-US" sz="1200" b="1" i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Ngày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của 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Ngày thanh toán </a:t>
            </a:r>
            <a:r>
              <a:rPr lang="en-US" sz="1200" b="1" i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sau ngày 25 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thì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Ghi chú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là "Chuyển sang năm sau", còn lại là "Thanh toán đúng hạn"</a:t>
            </a:r>
            <a:endParaRPr lang="en-US" sz="1200" b="1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73" name="Oval 72">
            <a:extLst>
              <a:ext uri="{FF2B5EF4-FFF2-40B4-BE49-F238E27FC236}">
                <a16:creationId xmlns:a16="http://schemas.microsoft.com/office/drawing/2014/main" id="{90CFAC18-6F1F-4F29-8CB1-42B04B21A42F}"/>
              </a:ext>
            </a:extLst>
          </xdr:cNvPr>
          <xdr:cNvSpPr/>
        </xdr:nvSpPr>
        <xdr:spPr>
          <a:xfrm>
            <a:off x="3724736" y="1242555"/>
            <a:ext cx="105801" cy="10284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1270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600" b="0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+mn-cs"/>
            </a:endParaRPr>
          </a:p>
        </xdr:txBody>
      </xdr:sp>
      <xdr:sp macro="" textlink="">
        <xdr:nvSpPr>
          <xdr:cNvPr id="75" name="Oval 74">
            <a:extLst>
              <a:ext uri="{FF2B5EF4-FFF2-40B4-BE49-F238E27FC236}">
                <a16:creationId xmlns:a16="http://schemas.microsoft.com/office/drawing/2014/main" id="{3139E327-9976-4860-9F4D-57ADC9F0E395}"/>
              </a:ext>
            </a:extLst>
          </xdr:cNvPr>
          <xdr:cNvSpPr/>
        </xdr:nvSpPr>
        <xdr:spPr>
          <a:xfrm>
            <a:off x="4133466" y="742680"/>
            <a:ext cx="269864" cy="274320"/>
          </a:xfrm>
          <a:prstGeom prst="ellipse">
            <a:avLst/>
          </a:prstGeom>
          <a:solidFill>
            <a:schemeClr val="accent6">
              <a:lumMod val="50000"/>
            </a:schemeClr>
          </a:solidFill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n-US" sz="1000" b="1">
                <a:solidFill>
                  <a:schemeClr val="bg1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1.2</a:t>
            </a:r>
            <a:endParaRPr lang="en-US" sz="10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Text Box 13">
            <a:extLst>
              <a:ext uri="{FF2B5EF4-FFF2-40B4-BE49-F238E27FC236}">
                <a16:creationId xmlns:a16="http://schemas.microsoft.com/office/drawing/2014/main" id="{3916D824-3595-53C9-239D-80CC3C78EED3}"/>
              </a:ext>
            </a:extLst>
          </xdr:cNvPr>
          <xdr:cNvSpPr txBox="1"/>
        </xdr:nvSpPr>
        <xdr:spPr>
          <a:xfrm>
            <a:off x="4548535" y="1285202"/>
            <a:ext cx="7966129" cy="278738"/>
          </a:xfrm>
          <a:prstGeom prst="wedgeRoundRectCallout">
            <a:avLst>
              <a:gd name="adj1" fmla="val -48137"/>
              <a:gd name="adj2" fmla="val 117260"/>
              <a:gd name="adj3" fmla="val 16667"/>
            </a:avLst>
          </a:prstGeom>
          <a:solidFill>
            <a:srgbClr val="FFFDFB"/>
          </a:solidFill>
          <a:ln w="6350">
            <a:solidFill>
              <a:srgbClr val="D5AB81"/>
            </a:solidFill>
          </a:ln>
          <a:effectLst/>
        </xdr:spPr>
        <xdr:txBody>
          <a:bodyPr rot="0" spcFirstLastPara="0" vert="horz" wrap="square" lIns="0" tIns="4572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l">
              <a:lnSpc>
                <a:spcPct val="80000"/>
              </a:lnSpc>
              <a:spcAft>
                <a:spcPts val="0"/>
              </a:spcAft>
            </a:pPr>
            <a:r>
              <a:rPr lang="en-US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      Nếu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r>
              <a:rPr lang="en-US" sz="1200" b="1" i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2 ký tự đầu </a:t>
            </a:r>
            <a:r>
              <a:rPr lang="en-US" sz="1200" b="0" i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trong </a:t>
            </a:r>
            <a:r>
              <a:rPr lang="en-US" sz="1200" b="1" i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mã</a:t>
            </a:r>
            <a:r>
              <a:rPr lang="en-US" sz="1200" b="0" i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r>
              <a:rPr lang="en-US" sz="1200" b="1" i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Bệnh nhân </a:t>
            </a:r>
            <a:r>
              <a:rPr lang="en-US" sz="1200" b="0" i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là</a:t>
            </a:r>
            <a:r>
              <a:rPr lang="en-US" sz="1200" b="0" i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r>
              <a:rPr lang="en-US" sz="1200" b="1" i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TE </a:t>
            </a:r>
            <a:r>
              <a:rPr lang="en-US" sz="1200" b="0" i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thì</a:t>
            </a:r>
            <a:r>
              <a:rPr lang="en-US" sz="1200" b="1" i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ĐỐI TƯỢNG</a:t>
            </a:r>
            <a:r>
              <a:rPr lang="en-US" sz="1200" b="1" i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r>
              <a:rPr lang="en-US" sz="1200" b="0" i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ghi "</a:t>
            </a:r>
            <a:r>
              <a:rPr lang="en-US" sz="1200" b="1" i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Trẻ em</a:t>
            </a:r>
            <a:r>
              <a:rPr lang="en-US" sz="1200" b="0" i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", là </a:t>
            </a:r>
            <a:r>
              <a:rPr lang="en-US" sz="1200" b="1" i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BB</a:t>
            </a:r>
            <a:r>
              <a:rPr lang="en-US" sz="1200" b="0" i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ghi "</a:t>
            </a:r>
            <a:r>
              <a:rPr lang="en-US" sz="1200" b="1" i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Bệnh binh</a:t>
            </a:r>
            <a:r>
              <a:rPr lang="en-US" sz="1200" b="0" i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" còn lại ghi "</a:t>
            </a:r>
            <a:r>
              <a:rPr lang="en-US" sz="1200" b="1" i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Bảo hiểm</a:t>
            </a:r>
            <a:r>
              <a:rPr lang="en-US" sz="1200" b="0" i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"</a:t>
            </a:r>
            <a:endParaRPr lang="en-US" sz="1200" b="0" i="0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3E33FA44-F74C-451E-0E8E-FB61409ACAEC}"/>
              </a:ext>
            </a:extLst>
          </xdr:cNvPr>
          <xdr:cNvSpPr/>
        </xdr:nvSpPr>
        <xdr:spPr>
          <a:xfrm>
            <a:off x="4682722" y="1684682"/>
            <a:ext cx="105801" cy="10284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1270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600" b="0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+mn-cs"/>
            </a:endParaRPr>
          </a:p>
        </xdr:txBody>
      </xdr:sp>
      <xdr:sp macro="" textlink="">
        <xdr:nvSpPr>
          <xdr:cNvPr id="16" name="Oval 15">
            <a:extLst>
              <a:ext uri="{FF2B5EF4-FFF2-40B4-BE49-F238E27FC236}">
                <a16:creationId xmlns:a16="http://schemas.microsoft.com/office/drawing/2014/main" id="{12641042-2919-3C1B-D832-589A1AF6E185}"/>
              </a:ext>
            </a:extLst>
          </xdr:cNvPr>
          <xdr:cNvSpPr/>
        </xdr:nvSpPr>
        <xdr:spPr>
          <a:xfrm>
            <a:off x="4549058" y="1305866"/>
            <a:ext cx="269864" cy="274320"/>
          </a:xfrm>
          <a:prstGeom prst="ellipse">
            <a:avLst/>
          </a:prstGeom>
          <a:solidFill>
            <a:schemeClr val="accent6">
              <a:lumMod val="50000"/>
            </a:schemeClr>
          </a:solidFill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n-US" sz="1000" b="1">
                <a:solidFill>
                  <a:schemeClr val="bg1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1.3</a:t>
            </a:r>
            <a:endParaRPr lang="en-US" sz="10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48380</xdr:colOff>
      <xdr:row>1</xdr:row>
      <xdr:rowOff>417901</xdr:rowOff>
    </xdr:from>
    <xdr:to>
      <xdr:col>5</xdr:col>
      <xdr:colOff>721180</xdr:colOff>
      <xdr:row>5</xdr:row>
      <xdr:rowOff>238920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B9BE7C43-CD10-44F1-B235-914B27548496}"/>
            </a:ext>
          </a:extLst>
        </xdr:cNvPr>
        <xdr:cNvGrpSpPr/>
      </xdr:nvGrpSpPr>
      <xdr:grpSpPr>
        <a:xfrm>
          <a:off x="1142534" y="710978"/>
          <a:ext cx="5694184" cy="1032404"/>
          <a:chOff x="1101733" y="706431"/>
          <a:chExt cx="5547359" cy="1045283"/>
        </a:xfrm>
      </xdr:grpSpPr>
      <xdr:sp macro="" textlink="">
        <xdr:nvSpPr>
          <xdr:cNvPr id="7" name="Text Box 13">
            <a:extLst>
              <a:ext uri="{FF2B5EF4-FFF2-40B4-BE49-F238E27FC236}">
                <a16:creationId xmlns:a16="http://schemas.microsoft.com/office/drawing/2014/main" id="{ACCD8D8D-0074-43AC-A5E9-E7425C3BCAE6}"/>
              </a:ext>
            </a:extLst>
          </xdr:cNvPr>
          <xdr:cNvSpPr txBox="1"/>
        </xdr:nvSpPr>
        <xdr:spPr>
          <a:xfrm>
            <a:off x="1101733" y="710299"/>
            <a:ext cx="5547359" cy="965781"/>
          </a:xfrm>
          <a:custGeom>
            <a:avLst/>
            <a:gdLst>
              <a:gd name="connsiteX0" fmla="*/ 0 w 5544157"/>
              <a:gd name="connsiteY0" fmla="*/ 105080 h 630466"/>
              <a:gd name="connsiteX1" fmla="*/ 105080 w 5544157"/>
              <a:gd name="connsiteY1" fmla="*/ 0 h 630466"/>
              <a:gd name="connsiteX2" fmla="*/ 924026 w 5544157"/>
              <a:gd name="connsiteY2" fmla="*/ 0 h 630466"/>
              <a:gd name="connsiteX3" fmla="*/ 924026 w 5544157"/>
              <a:gd name="connsiteY3" fmla="*/ 0 h 630466"/>
              <a:gd name="connsiteX4" fmla="*/ 2310065 w 5544157"/>
              <a:gd name="connsiteY4" fmla="*/ 0 h 630466"/>
              <a:gd name="connsiteX5" fmla="*/ 5439077 w 5544157"/>
              <a:gd name="connsiteY5" fmla="*/ 0 h 630466"/>
              <a:gd name="connsiteX6" fmla="*/ 5544157 w 5544157"/>
              <a:gd name="connsiteY6" fmla="*/ 105080 h 630466"/>
              <a:gd name="connsiteX7" fmla="*/ 5544157 w 5544157"/>
              <a:gd name="connsiteY7" fmla="*/ 367772 h 630466"/>
              <a:gd name="connsiteX8" fmla="*/ 5544157 w 5544157"/>
              <a:gd name="connsiteY8" fmla="*/ 367772 h 630466"/>
              <a:gd name="connsiteX9" fmla="*/ 5544157 w 5544157"/>
              <a:gd name="connsiteY9" fmla="*/ 525388 h 630466"/>
              <a:gd name="connsiteX10" fmla="*/ 5544157 w 5544157"/>
              <a:gd name="connsiteY10" fmla="*/ 525386 h 630466"/>
              <a:gd name="connsiteX11" fmla="*/ 5439077 w 5544157"/>
              <a:gd name="connsiteY11" fmla="*/ 630466 h 630466"/>
              <a:gd name="connsiteX12" fmla="*/ 2310065 w 5544157"/>
              <a:gd name="connsiteY12" fmla="*/ 630466 h 630466"/>
              <a:gd name="connsiteX13" fmla="*/ 2550811 w 5544157"/>
              <a:gd name="connsiteY13" fmla="*/ 1156710 h 630466"/>
              <a:gd name="connsiteX14" fmla="*/ 924026 w 5544157"/>
              <a:gd name="connsiteY14" fmla="*/ 630466 h 630466"/>
              <a:gd name="connsiteX15" fmla="*/ 105080 w 5544157"/>
              <a:gd name="connsiteY15" fmla="*/ 630466 h 630466"/>
              <a:gd name="connsiteX16" fmla="*/ 0 w 5544157"/>
              <a:gd name="connsiteY16" fmla="*/ 525386 h 630466"/>
              <a:gd name="connsiteX17" fmla="*/ 0 w 5544157"/>
              <a:gd name="connsiteY17" fmla="*/ 525388 h 630466"/>
              <a:gd name="connsiteX18" fmla="*/ 0 w 5544157"/>
              <a:gd name="connsiteY18" fmla="*/ 367772 h 630466"/>
              <a:gd name="connsiteX19" fmla="*/ 0 w 5544157"/>
              <a:gd name="connsiteY19" fmla="*/ 367772 h 630466"/>
              <a:gd name="connsiteX20" fmla="*/ 0 w 5544157"/>
              <a:gd name="connsiteY20" fmla="*/ 105080 h 630466"/>
              <a:gd name="connsiteX0" fmla="*/ 0 w 5544157"/>
              <a:gd name="connsiteY0" fmla="*/ 105080 h 1156710"/>
              <a:gd name="connsiteX1" fmla="*/ 105080 w 5544157"/>
              <a:gd name="connsiteY1" fmla="*/ 0 h 1156710"/>
              <a:gd name="connsiteX2" fmla="*/ 924026 w 5544157"/>
              <a:gd name="connsiteY2" fmla="*/ 0 h 1156710"/>
              <a:gd name="connsiteX3" fmla="*/ 924026 w 5544157"/>
              <a:gd name="connsiteY3" fmla="*/ 0 h 1156710"/>
              <a:gd name="connsiteX4" fmla="*/ 2310065 w 5544157"/>
              <a:gd name="connsiteY4" fmla="*/ 0 h 1156710"/>
              <a:gd name="connsiteX5" fmla="*/ 5439077 w 5544157"/>
              <a:gd name="connsiteY5" fmla="*/ 0 h 1156710"/>
              <a:gd name="connsiteX6" fmla="*/ 5544157 w 5544157"/>
              <a:gd name="connsiteY6" fmla="*/ 105080 h 1156710"/>
              <a:gd name="connsiteX7" fmla="*/ 5544157 w 5544157"/>
              <a:gd name="connsiteY7" fmla="*/ 367772 h 1156710"/>
              <a:gd name="connsiteX8" fmla="*/ 5544157 w 5544157"/>
              <a:gd name="connsiteY8" fmla="*/ 367772 h 1156710"/>
              <a:gd name="connsiteX9" fmla="*/ 5544157 w 5544157"/>
              <a:gd name="connsiteY9" fmla="*/ 525388 h 1156710"/>
              <a:gd name="connsiteX10" fmla="*/ 5544157 w 5544157"/>
              <a:gd name="connsiteY10" fmla="*/ 525386 h 1156710"/>
              <a:gd name="connsiteX11" fmla="*/ 5439077 w 5544157"/>
              <a:gd name="connsiteY11" fmla="*/ 630466 h 1156710"/>
              <a:gd name="connsiteX12" fmla="*/ 2310065 w 5544157"/>
              <a:gd name="connsiteY12" fmla="*/ 630466 h 1156710"/>
              <a:gd name="connsiteX13" fmla="*/ 2550811 w 5544157"/>
              <a:gd name="connsiteY13" fmla="*/ 1156710 h 1156710"/>
              <a:gd name="connsiteX14" fmla="*/ 1754062 w 5544157"/>
              <a:gd name="connsiteY14" fmla="*/ 644073 h 1156710"/>
              <a:gd name="connsiteX15" fmla="*/ 105080 w 5544157"/>
              <a:gd name="connsiteY15" fmla="*/ 630466 h 1156710"/>
              <a:gd name="connsiteX16" fmla="*/ 0 w 5544157"/>
              <a:gd name="connsiteY16" fmla="*/ 525386 h 1156710"/>
              <a:gd name="connsiteX17" fmla="*/ 0 w 5544157"/>
              <a:gd name="connsiteY17" fmla="*/ 525388 h 1156710"/>
              <a:gd name="connsiteX18" fmla="*/ 0 w 5544157"/>
              <a:gd name="connsiteY18" fmla="*/ 367772 h 1156710"/>
              <a:gd name="connsiteX19" fmla="*/ 0 w 5544157"/>
              <a:gd name="connsiteY19" fmla="*/ 367772 h 1156710"/>
              <a:gd name="connsiteX20" fmla="*/ 0 w 5544157"/>
              <a:gd name="connsiteY20" fmla="*/ 105080 h 115671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5544157" h="1156710">
                <a:moveTo>
                  <a:pt x="0" y="105080"/>
                </a:moveTo>
                <a:cubicBezTo>
                  <a:pt x="0" y="47046"/>
                  <a:pt x="47046" y="0"/>
                  <a:pt x="105080" y="0"/>
                </a:cubicBezTo>
                <a:lnTo>
                  <a:pt x="924026" y="0"/>
                </a:lnTo>
                <a:lnTo>
                  <a:pt x="924026" y="0"/>
                </a:lnTo>
                <a:lnTo>
                  <a:pt x="2310065" y="0"/>
                </a:lnTo>
                <a:lnTo>
                  <a:pt x="5439077" y="0"/>
                </a:lnTo>
                <a:cubicBezTo>
                  <a:pt x="5497111" y="0"/>
                  <a:pt x="5544157" y="47046"/>
                  <a:pt x="5544157" y="105080"/>
                </a:cubicBezTo>
                <a:lnTo>
                  <a:pt x="5544157" y="367772"/>
                </a:lnTo>
                <a:lnTo>
                  <a:pt x="5544157" y="367772"/>
                </a:lnTo>
                <a:lnTo>
                  <a:pt x="5544157" y="525388"/>
                </a:lnTo>
                <a:lnTo>
                  <a:pt x="5544157" y="525386"/>
                </a:lnTo>
                <a:cubicBezTo>
                  <a:pt x="5544157" y="583420"/>
                  <a:pt x="5497111" y="630466"/>
                  <a:pt x="5439077" y="630466"/>
                </a:cubicBezTo>
                <a:lnTo>
                  <a:pt x="2310065" y="630466"/>
                </a:lnTo>
                <a:lnTo>
                  <a:pt x="2550811" y="1156710"/>
                </a:lnTo>
                <a:lnTo>
                  <a:pt x="1754062" y="644073"/>
                </a:lnTo>
                <a:lnTo>
                  <a:pt x="105080" y="630466"/>
                </a:lnTo>
                <a:cubicBezTo>
                  <a:pt x="47046" y="630466"/>
                  <a:pt x="0" y="583420"/>
                  <a:pt x="0" y="525386"/>
                </a:cubicBezTo>
                <a:lnTo>
                  <a:pt x="0" y="525388"/>
                </a:lnTo>
                <a:lnTo>
                  <a:pt x="0" y="367772"/>
                </a:lnTo>
                <a:lnTo>
                  <a:pt x="0" y="367772"/>
                </a:lnTo>
                <a:lnTo>
                  <a:pt x="0" y="105080"/>
                </a:lnTo>
                <a:close/>
              </a:path>
            </a:pathLst>
          </a:custGeom>
          <a:solidFill>
            <a:srgbClr val="FEF6F0"/>
          </a:solidFill>
          <a:ln w="6350">
            <a:solidFill>
              <a:srgbClr val="D5AB8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txBody>
          <a:bodyPr rot="0" spcFirstLastPara="0" vert="horz" wrap="square" lIns="365760" tIns="0" rIns="0" bIns="45720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l">
              <a:lnSpc>
                <a:spcPct val="100000"/>
              </a:lnSpc>
              <a:spcAft>
                <a:spcPts val="0"/>
              </a:spcAft>
            </a:pPr>
            <a:r>
              <a:rPr lang="en-US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Điền </a:t>
            </a:r>
            <a:r>
              <a:rPr lang="en-US" sz="1200" b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TÊN BỆNH NHÂN </a:t>
            </a:r>
            <a:r>
              <a:rPr lang="en-US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dựa vào </a:t>
            </a:r>
            <a:r>
              <a:rPr lang="en-US" sz="1200" b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MÃ BỆNH NHÂN </a:t>
            </a:r>
            <a:r>
              <a:rPr lang="en-US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và </a:t>
            </a:r>
            <a:r>
              <a:rPr lang="en-US" sz="1200" b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bảng DS BỆNH NHÂN </a:t>
            </a:r>
            <a:r>
              <a:rPr lang="en-US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trên sheet Bảng phụ</a:t>
            </a:r>
            <a:endParaRPr lang="en-US" sz="1200" b="0" i="1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7" name="Oval 36">
            <a:extLst>
              <a:ext uri="{FF2B5EF4-FFF2-40B4-BE49-F238E27FC236}">
                <a16:creationId xmlns:a16="http://schemas.microsoft.com/office/drawing/2014/main" id="{DC5059C8-5B5D-48B6-A751-EB5777D9F232}"/>
              </a:ext>
            </a:extLst>
          </xdr:cNvPr>
          <xdr:cNvSpPr/>
        </xdr:nvSpPr>
        <xdr:spPr>
          <a:xfrm>
            <a:off x="1134996" y="706431"/>
            <a:ext cx="299357" cy="292408"/>
          </a:xfrm>
          <a:prstGeom prst="ellipse">
            <a:avLst/>
          </a:prstGeom>
          <a:solidFill>
            <a:schemeClr val="accent6">
              <a:lumMod val="50000"/>
            </a:schemeClr>
          </a:solidFill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rot="0" spcFirstLastPara="0" vert="horz" wrap="square" lIns="0" tIns="0" rIns="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n-US" sz="1200" b="1">
                <a:solidFill>
                  <a:schemeClr val="bg1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2.1</a:t>
            </a:r>
            <a:endParaRPr lang="en-US" sz="12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8" name="Oval 37">
            <a:extLst>
              <a:ext uri="{FF2B5EF4-FFF2-40B4-BE49-F238E27FC236}">
                <a16:creationId xmlns:a16="http://schemas.microsoft.com/office/drawing/2014/main" id="{BB36DAD6-3B71-40F1-9BC3-9CDC2CF029C0}"/>
              </a:ext>
            </a:extLst>
          </xdr:cNvPr>
          <xdr:cNvSpPr/>
        </xdr:nvSpPr>
        <xdr:spPr>
          <a:xfrm>
            <a:off x="3560270" y="1592796"/>
            <a:ext cx="163286" cy="1589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1270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600" b="0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+mn-cs"/>
            </a:endParaRPr>
          </a:p>
        </xdr:txBody>
      </xdr:sp>
    </xdr:grpSp>
    <xdr:clientData/>
  </xdr:twoCellAnchor>
  <xdr:twoCellAnchor>
    <xdr:from>
      <xdr:col>2</xdr:col>
      <xdr:colOff>136072</xdr:colOff>
      <xdr:row>18</xdr:row>
      <xdr:rowOff>55510</xdr:rowOff>
    </xdr:from>
    <xdr:to>
      <xdr:col>6</xdr:col>
      <xdr:colOff>258536</xdr:colOff>
      <xdr:row>21</xdr:row>
      <xdr:rowOff>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66BB4B7F-2C20-4490-A1FD-7272FC536CCC}"/>
            </a:ext>
          </a:extLst>
        </xdr:cNvPr>
        <xdr:cNvGrpSpPr/>
      </xdr:nvGrpSpPr>
      <xdr:grpSpPr>
        <a:xfrm>
          <a:off x="2529534" y="5643510"/>
          <a:ext cx="4733540" cy="1038644"/>
          <a:chOff x="2449286" y="5607224"/>
          <a:chExt cx="4612821" cy="1182740"/>
        </a:xfrm>
      </xdr:grpSpPr>
      <xdr:sp macro="" textlink="">
        <xdr:nvSpPr>
          <xdr:cNvPr id="3" name="Text Box 13">
            <a:extLst>
              <a:ext uri="{FF2B5EF4-FFF2-40B4-BE49-F238E27FC236}">
                <a16:creationId xmlns:a16="http://schemas.microsoft.com/office/drawing/2014/main" id="{05D7E4C3-4A56-4AE3-843D-713AE2DB2BE1}"/>
              </a:ext>
            </a:extLst>
          </xdr:cNvPr>
          <xdr:cNvSpPr txBox="1"/>
        </xdr:nvSpPr>
        <xdr:spPr>
          <a:xfrm>
            <a:off x="2449286" y="6186414"/>
            <a:ext cx="4612821" cy="603550"/>
          </a:xfrm>
          <a:prstGeom prst="wedgeRoundRectCallout">
            <a:avLst>
              <a:gd name="adj1" fmla="val 13020"/>
              <a:gd name="adj2" fmla="val -130718"/>
              <a:gd name="adj3" fmla="val 16667"/>
            </a:avLst>
          </a:prstGeom>
          <a:solidFill>
            <a:srgbClr val="FEF6F0"/>
          </a:solidFill>
          <a:ln w="6350">
            <a:solidFill>
              <a:srgbClr val="D5AB8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txBody>
          <a:bodyPr rot="0" spcFirstLastPara="0" vert="horz" wrap="square" lIns="365760" tIns="4572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l">
              <a:lnSpc>
                <a:spcPct val="80000"/>
              </a:lnSpc>
              <a:spcAft>
                <a:spcPts val="0"/>
              </a:spcAft>
            </a:pPr>
            <a:r>
              <a:rPr lang="vi-VN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Điền </a:t>
            </a:r>
            <a:r>
              <a:rPr lang="en-US" sz="1200" b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LOẠI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BẢO HIỂM</a:t>
            </a:r>
            <a:r>
              <a:rPr lang="vi-VN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: Nếu </a:t>
            </a:r>
            <a:r>
              <a:rPr lang="vi-VN" sz="1200" b="1" i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ký tự thứ 3, 4 </a:t>
            </a:r>
            <a:r>
              <a:rPr lang="vi-VN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trong </a:t>
            </a:r>
            <a:r>
              <a:rPr lang="vi-VN" sz="1200" b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M</a:t>
            </a:r>
            <a:r>
              <a:rPr lang="en-US" sz="1200" b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Ã</a:t>
            </a:r>
            <a:r>
              <a:rPr lang="vi-VN" sz="1200" b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BN </a:t>
            </a:r>
            <a:r>
              <a:rPr lang="vi-VN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là </a:t>
            </a:r>
            <a:r>
              <a:rPr lang="en-US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"</a:t>
            </a:r>
            <a:r>
              <a:rPr lang="vi-VN" sz="1200" b="1" i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TT</a:t>
            </a:r>
            <a:r>
              <a:rPr lang="en-US" sz="1200" b="1" i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"</a:t>
            </a:r>
            <a:r>
              <a:rPr lang="vi-VN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thì điền </a:t>
            </a:r>
            <a:r>
              <a:rPr lang="vi-VN" sz="1200" b="1" i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BH thân thể</a:t>
            </a:r>
            <a:r>
              <a:rPr lang="vi-VN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, </a:t>
            </a:r>
            <a:r>
              <a:rPr lang="en-US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còn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lại </a:t>
            </a:r>
            <a:r>
              <a:rPr lang="vi-VN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điền </a:t>
            </a:r>
            <a:r>
              <a:rPr lang="vi-VN" sz="1200" b="1" i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BH y tế</a:t>
            </a:r>
            <a:endParaRPr lang="en-US" sz="1200" b="1" i="1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9" name="Oval 38">
            <a:extLst>
              <a:ext uri="{FF2B5EF4-FFF2-40B4-BE49-F238E27FC236}">
                <a16:creationId xmlns:a16="http://schemas.microsoft.com/office/drawing/2014/main" id="{0D2C1B96-B43F-4360-A89E-A0E90BEE9A92}"/>
              </a:ext>
            </a:extLst>
          </xdr:cNvPr>
          <xdr:cNvSpPr/>
        </xdr:nvSpPr>
        <xdr:spPr>
          <a:xfrm>
            <a:off x="2506437" y="6336907"/>
            <a:ext cx="299357" cy="302813"/>
          </a:xfrm>
          <a:prstGeom prst="ellipse">
            <a:avLst/>
          </a:prstGeom>
          <a:solidFill>
            <a:schemeClr val="accent6">
              <a:lumMod val="50000"/>
            </a:schemeClr>
          </a:solidFill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rot="0" spcFirstLastPara="0" vert="horz" wrap="square" lIns="0" tIns="0" rIns="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n-US" sz="1200" b="1">
                <a:solidFill>
                  <a:schemeClr val="bg1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2.2</a:t>
            </a:r>
            <a:endParaRPr lang="en-US" sz="12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0" name="Oval 39">
            <a:extLst>
              <a:ext uri="{FF2B5EF4-FFF2-40B4-BE49-F238E27FC236}">
                <a16:creationId xmlns:a16="http://schemas.microsoft.com/office/drawing/2014/main" id="{358F7D21-B44F-4AE0-8BD4-14E858B1C9E9}"/>
              </a:ext>
            </a:extLst>
          </xdr:cNvPr>
          <xdr:cNvSpPr/>
        </xdr:nvSpPr>
        <xdr:spPr>
          <a:xfrm>
            <a:off x="5268686" y="5607224"/>
            <a:ext cx="146558" cy="1589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1270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600" b="0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+mn-cs"/>
            </a:endParaRPr>
          </a:p>
        </xdr:txBody>
      </xdr:sp>
    </xdr:grpSp>
    <xdr:clientData/>
  </xdr:twoCellAnchor>
  <xdr:twoCellAnchor>
    <xdr:from>
      <xdr:col>6</xdr:col>
      <xdr:colOff>625626</xdr:colOff>
      <xdr:row>1</xdr:row>
      <xdr:rowOff>175988</xdr:rowOff>
    </xdr:from>
    <xdr:to>
      <xdr:col>10</xdr:col>
      <xdr:colOff>843643</xdr:colOff>
      <xdr:row>5</xdr:row>
      <xdr:rowOff>159999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1371C925-71D5-4685-B070-FDA685EF4168}"/>
            </a:ext>
          </a:extLst>
        </xdr:cNvPr>
        <xdr:cNvGrpSpPr/>
      </xdr:nvGrpSpPr>
      <xdr:grpSpPr>
        <a:xfrm>
          <a:off x="7630164" y="469065"/>
          <a:ext cx="3881479" cy="1195396"/>
          <a:chOff x="7416391" y="467341"/>
          <a:chExt cx="3770281" cy="1205452"/>
        </a:xfrm>
      </xdr:grpSpPr>
      <xdr:sp macro="" textlink="">
        <xdr:nvSpPr>
          <xdr:cNvPr id="8" name="Text Box 13">
            <a:extLst>
              <a:ext uri="{FF2B5EF4-FFF2-40B4-BE49-F238E27FC236}">
                <a16:creationId xmlns:a16="http://schemas.microsoft.com/office/drawing/2014/main" id="{7645D486-7F8F-4928-A931-89E72CB8C750}"/>
              </a:ext>
            </a:extLst>
          </xdr:cNvPr>
          <xdr:cNvSpPr txBox="1"/>
        </xdr:nvSpPr>
        <xdr:spPr>
          <a:xfrm>
            <a:off x="7416391" y="467341"/>
            <a:ext cx="3770281" cy="917120"/>
          </a:xfrm>
          <a:prstGeom prst="wedgeRoundRectCallout">
            <a:avLst>
              <a:gd name="adj1" fmla="val 46947"/>
              <a:gd name="adj2" fmla="val 72932"/>
              <a:gd name="adj3" fmla="val 16667"/>
            </a:avLst>
          </a:prstGeom>
          <a:solidFill>
            <a:srgbClr val="FEF6F0"/>
          </a:solidFill>
          <a:ln w="6350">
            <a:solidFill>
              <a:srgbClr val="D5AB8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txBody>
          <a:bodyPr rot="0" spcFirstLastPara="0" vert="horz" wrap="square" lIns="365760" tIns="4572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l">
              <a:lnSpc>
                <a:spcPct val="100000"/>
              </a:lnSpc>
              <a:spcAft>
                <a:spcPts val="0"/>
              </a:spcAft>
            </a:pPr>
            <a:r>
              <a:rPr lang="vi-VN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Điền </a:t>
            </a:r>
            <a:r>
              <a:rPr lang="en-US" sz="1200" b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TỶ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LỆ</a:t>
            </a:r>
            <a:r>
              <a:rPr lang="vi-VN" sz="1200" b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BẢO HIỂM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r>
              <a:rPr lang="vi-VN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dựa vào</a:t>
            </a:r>
            <a:r>
              <a:rPr lang="en-US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r>
              <a:rPr lang="en-US" sz="1200" b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ĐỐI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TƯỢNG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, </a:t>
            </a:r>
            <a:b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</a:b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LOẠI BẢO HIỂM 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và</a:t>
            </a:r>
            <a:r>
              <a:rPr lang="vi-VN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r>
              <a:rPr lang="vi-VN" sz="1200" b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bảng </a:t>
            </a:r>
            <a:r>
              <a:rPr lang="vi-VN" sz="1200" b="1" u="none">
                <a:solidFill>
                  <a:srgbClr val="FF0000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TỶ LỆ BẢO HIỂM</a:t>
            </a:r>
            <a:r>
              <a:rPr lang="en-US" sz="1200" b="1" u="none">
                <a:solidFill>
                  <a:srgbClr val="FF0000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1</a:t>
            </a:r>
            <a:r>
              <a:rPr lang="en-US" sz="1200" b="1" u="none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.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Biết nếu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LOẠI BẢO HIỂM 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là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r>
              <a:rPr lang="en-US" sz="1200" b="1" i="1" baseline="0">
                <a:solidFill>
                  <a:srgbClr val="FF0000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BH y tế 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thì lấy tỷ lệ ở </a:t>
            </a:r>
            <a:r>
              <a:rPr lang="en-US" sz="1200" b="1" i="1" baseline="0">
                <a:solidFill>
                  <a:srgbClr val="FF0000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dòng 2 </a:t>
            </a:r>
            <a:r>
              <a:rPr lang="en-US" sz="1200" b="0" i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của bảng phụ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, còn lại lấy tỷ lệ ở </a:t>
            </a:r>
            <a:r>
              <a:rPr lang="en-US" sz="1200" b="1" i="1" baseline="0">
                <a:solidFill>
                  <a:srgbClr val="FF0000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dòng 3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.</a:t>
            </a:r>
            <a:endParaRPr lang="en-US" sz="1200" b="0" i="1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2" name="Oval 41">
            <a:extLst>
              <a:ext uri="{FF2B5EF4-FFF2-40B4-BE49-F238E27FC236}">
                <a16:creationId xmlns:a16="http://schemas.microsoft.com/office/drawing/2014/main" id="{B5FCA2CA-599B-46D6-9ACF-62B40992DAA9}"/>
              </a:ext>
            </a:extLst>
          </xdr:cNvPr>
          <xdr:cNvSpPr/>
        </xdr:nvSpPr>
        <xdr:spPr>
          <a:xfrm>
            <a:off x="7487451" y="613902"/>
            <a:ext cx="299357" cy="295610"/>
          </a:xfrm>
          <a:prstGeom prst="ellipse">
            <a:avLst/>
          </a:prstGeom>
          <a:solidFill>
            <a:schemeClr val="accent6">
              <a:lumMod val="50000"/>
            </a:schemeClr>
          </a:solidFill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rot="0" spcFirstLastPara="0" vert="horz" wrap="square" lIns="0" tIns="0" rIns="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n-US" sz="1200" b="1">
                <a:solidFill>
                  <a:schemeClr val="bg1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2.3</a:t>
            </a:r>
            <a:endParaRPr lang="en-US" sz="12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3" name="Oval 42">
            <a:extLst>
              <a:ext uri="{FF2B5EF4-FFF2-40B4-BE49-F238E27FC236}">
                <a16:creationId xmlns:a16="http://schemas.microsoft.com/office/drawing/2014/main" id="{8A40A94C-E73F-472F-86A3-9D3D707EDC50}"/>
              </a:ext>
            </a:extLst>
          </xdr:cNvPr>
          <xdr:cNvSpPr/>
        </xdr:nvSpPr>
        <xdr:spPr>
          <a:xfrm>
            <a:off x="10971680" y="1513875"/>
            <a:ext cx="163286" cy="1589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1270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600" b="0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+mn-cs"/>
            </a:endParaRPr>
          </a:p>
        </xdr:txBody>
      </xdr:sp>
    </xdr:grpSp>
    <xdr:clientData/>
  </xdr:twoCellAnchor>
  <xdr:twoCellAnchor>
    <xdr:from>
      <xdr:col>12</xdr:col>
      <xdr:colOff>559103</xdr:colOff>
      <xdr:row>18</xdr:row>
      <xdr:rowOff>90891</xdr:rowOff>
    </xdr:from>
    <xdr:to>
      <xdr:col>15</xdr:col>
      <xdr:colOff>462643</xdr:colOff>
      <xdr:row>21</xdr:row>
      <xdr:rowOff>0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8D2EC651-A5BB-4FFC-B7BD-D359640047FA}"/>
            </a:ext>
          </a:extLst>
        </xdr:cNvPr>
        <xdr:cNvGrpSpPr/>
      </xdr:nvGrpSpPr>
      <xdr:grpSpPr>
        <a:xfrm>
          <a:off x="13747565" y="5678891"/>
          <a:ext cx="3479078" cy="1003263"/>
          <a:chOff x="13367426" y="5693832"/>
          <a:chExt cx="3369390" cy="1206590"/>
        </a:xfrm>
      </xdr:grpSpPr>
      <xdr:sp macro="" textlink="">
        <xdr:nvSpPr>
          <xdr:cNvPr id="10" name="Text Box 13">
            <a:extLst>
              <a:ext uri="{FF2B5EF4-FFF2-40B4-BE49-F238E27FC236}">
                <a16:creationId xmlns:a16="http://schemas.microsoft.com/office/drawing/2014/main" id="{D36C2DA6-0F48-45DA-86F9-8D87007E0789}"/>
              </a:ext>
            </a:extLst>
          </xdr:cNvPr>
          <xdr:cNvSpPr txBox="1"/>
        </xdr:nvSpPr>
        <xdr:spPr>
          <a:xfrm>
            <a:off x="13367426" y="6125618"/>
            <a:ext cx="3369390" cy="774804"/>
          </a:xfrm>
          <a:prstGeom prst="wedgeRoundRectCallout">
            <a:avLst>
              <a:gd name="adj1" fmla="val -23597"/>
              <a:gd name="adj2" fmla="val -89363"/>
              <a:gd name="adj3" fmla="val 16667"/>
            </a:avLst>
          </a:prstGeom>
          <a:solidFill>
            <a:srgbClr val="FEF6F0"/>
          </a:solidFill>
          <a:ln w="6350">
            <a:solidFill>
              <a:srgbClr val="D5AB8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txBody>
          <a:bodyPr rot="0" spcFirstLastPara="0" vert="horz" wrap="square" lIns="365760" tIns="4572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l">
              <a:lnSpc>
                <a:spcPct val="100000"/>
              </a:lnSpc>
              <a:spcAft>
                <a:spcPts val="0"/>
              </a:spcAft>
            </a:pPr>
            <a:r>
              <a:rPr lang="vi-VN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Điền </a:t>
            </a:r>
            <a:r>
              <a:rPr lang="en-US" sz="1200" b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HƯỚNG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ĐIỀU TRỊ </a:t>
            </a:r>
            <a:r>
              <a:rPr lang="vi-VN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dựa vào</a:t>
            </a:r>
            <a:r>
              <a:rPr lang="en-US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SỐ NGÀY ĐIỀU TRỊ 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và bảng 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HƯỚNG ĐIỀU TRỊ 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trong sheet 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Bảng phụ</a:t>
            </a:r>
            <a:endParaRPr lang="en-US" sz="1200" b="1" i="1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8" name="Oval 47">
            <a:extLst>
              <a:ext uri="{FF2B5EF4-FFF2-40B4-BE49-F238E27FC236}">
                <a16:creationId xmlns:a16="http://schemas.microsoft.com/office/drawing/2014/main" id="{C6B2F540-4C9A-42DD-BC25-9E876ADE82D2}"/>
              </a:ext>
            </a:extLst>
          </xdr:cNvPr>
          <xdr:cNvSpPr/>
        </xdr:nvSpPr>
        <xdr:spPr>
          <a:xfrm>
            <a:off x="13431532" y="6293043"/>
            <a:ext cx="299357" cy="309216"/>
          </a:xfrm>
          <a:prstGeom prst="ellipse">
            <a:avLst/>
          </a:prstGeom>
          <a:solidFill>
            <a:schemeClr val="accent6">
              <a:lumMod val="50000"/>
            </a:schemeClr>
          </a:solidFill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rot="0" spcFirstLastPara="0" vert="horz" wrap="square" lIns="0" tIns="0" rIns="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n-US" sz="1200" b="1">
                <a:solidFill>
                  <a:schemeClr val="bg1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2.4</a:t>
            </a:r>
            <a:endParaRPr lang="en-US" sz="12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9" name="Oval 48">
            <a:extLst>
              <a:ext uri="{FF2B5EF4-FFF2-40B4-BE49-F238E27FC236}">
                <a16:creationId xmlns:a16="http://schemas.microsoft.com/office/drawing/2014/main" id="{3F807E27-A6C2-4007-A824-DFC83DFE4B97}"/>
              </a:ext>
            </a:extLst>
          </xdr:cNvPr>
          <xdr:cNvSpPr/>
        </xdr:nvSpPr>
        <xdr:spPr>
          <a:xfrm>
            <a:off x="14192732" y="5693832"/>
            <a:ext cx="146304" cy="17143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1270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600" b="0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+mn-cs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886166</xdr:colOff>
      <xdr:row>1</xdr:row>
      <xdr:rowOff>285750</xdr:rowOff>
    </xdr:from>
    <xdr:to>
      <xdr:col>11</xdr:col>
      <xdr:colOff>870857</xdr:colOff>
      <xdr:row>5</xdr:row>
      <xdr:rowOff>135507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5DB1A843-7336-497A-BC88-65F15719EE53}"/>
            </a:ext>
          </a:extLst>
        </xdr:cNvPr>
        <xdr:cNvGrpSpPr/>
      </xdr:nvGrpSpPr>
      <xdr:grpSpPr>
        <a:xfrm>
          <a:off x="3270137" y="579664"/>
          <a:ext cx="9542349" cy="1090729"/>
          <a:chOff x="11686234" y="481853"/>
          <a:chExt cx="9285575" cy="1072551"/>
        </a:xfrm>
      </xdr:grpSpPr>
      <xdr:sp macro="" textlink="">
        <xdr:nvSpPr>
          <xdr:cNvPr id="15" name="Text Box 13">
            <a:extLst>
              <a:ext uri="{FF2B5EF4-FFF2-40B4-BE49-F238E27FC236}">
                <a16:creationId xmlns:a16="http://schemas.microsoft.com/office/drawing/2014/main" id="{D175E9CF-5584-C857-6BE0-0FFC4718498C}"/>
              </a:ext>
            </a:extLst>
          </xdr:cNvPr>
          <xdr:cNvSpPr txBox="1"/>
        </xdr:nvSpPr>
        <xdr:spPr>
          <a:xfrm>
            <a:off x="11686234" y="481853"/>
            <a:ext cx="9285575" cy="841830"/>
          </a:xfrm>
          <a:prstGeom prst="wedgeRoundRectCallout">
            <a:avLst>
              <a:gd name="adj1" fmla="val 41870"/>
              <a:gd name="adj2" fmla="val 64965"/>
              <a:gd name="adj3" fmla="val 16667"/>
            </a:avLst>
          </a:prstGeom>
          <a:solidFill>
            <a:srgbClr val="FEF6F0"/>
          </a:solidFill>
          <a:ln w="6350">
            <a:solidFill>
              <a:srgbClr val="D5AB8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txBody>
          <a:bodyPr rot="0" spcFirstLastPara="0" vert="horz" wrap="square" lIns="365760" tIns="4572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l">
              <a:lnSpc>
                <a:spcPct val="100000"/>
              </a:lnSpc>
              <a:spcAft>
                <a:spcPts val="0"/>
              </a:spcAft>
            </a:pPr>
            <a:r>
              <a:rPr lang="vi-VN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Điền </a:t>
            </a:r>
            <a:r>
              <a:rPr lang="en-US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và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r>
              <a:rPr lang="en-US" sz="1200" b="1" i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làm tròn đến hàng Nghìn </a:t>
            </a:r>
            <a:r>
              <a:rPr lang="en-US" sz="1200" b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TIỀN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r>
              <a:rPr lang="vi-VN" sz="1200" b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BẢO HIỂM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(</a:t>
            </a:r>
            <a:r>
              <a:rPr lang="en-US" sz="1200" b="0" baseline="0">
                <a:solidFill>
                  <a:srgbClr val="FF0000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=SỐ LƯỢNG* ĐƠN GIÁ*TỶ LỆ BẢO HIỂM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)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. </a:t>
            </a:r>
          </a:p>
          <a:p>
            <a:pPr algn="l">
              <a:lnSpc>
                <a:spcPct val="100000"/>
              </a:lnSpc>
              <a:spcAft>
                <a:spcPts val="0"/>
              </a:spcAft>
            </a:pP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Trong đó 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TỶ LỆ BẢO HIỂM </a:t>
            </a:r>
            <a:r>
              <a:rPr lang="vi-VN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dựa vào</a:t>
            </a:r>
            <a:r>
              <a:rPr lang="en-US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r>
              <a:rPr lang="en-US" sz="1200" b="1" i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2 ký</a:t>
            </a:r>
            <a:r>
              <a:rPr lang="en-US" sz="1200" b="1" i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tự đầu 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của 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MÃ BỆNH NHÂN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, 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LOẠI BẢO HIỂM 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và</a:t>
            </a:r>
            <a:r>
              <a:rPr lang="vi-VN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r>
              <a:rPr lang="vi-VN" sz="1200" b="1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bảng phụ </a:t>
            </a:r>
            <a:r>
              <a:rPr lang="vi-VN" sz="1200" b="1" u="none">
                <a:solidFill>
                  <a:srgbClr val="FF0000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TỶ LỆ BẢO HIỂM</a:t>
            </a:r>
            <a:r>
              <a:rPr lang="en-US" sz="1200" b="1" u="none">
                <a:solidFill>
                  <a:srgbClr val="FF0000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2</a:t>
            </a:r>
            <a:r>
              <a:rPr lang="en-US" sz="1200" b="1" u="none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.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</a:p>
          <a:p>
            <a:pPr algn="l">
              <a:lnSpc>
                <a:spcPct val="100000"/>
              </a:lnSpc>
              <a:spcAft>
                <a:spcPts val="0"/>
              </a:spcAft>
            </a:pP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Biết 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LOẠI BẢO HIỂM 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là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r>
              <a:rPr lang="en-US" sz="1200" b="1" i="1" baseline="0">
                <a:solidFill>
                  <a:srgbClr val="FF0000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BH y tế 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thì lấy tỷ lệ ở </a:t>
            </a:r>
            <a:r>
              <a:rPr lang="en-US" sz="1200" b="1" i="1" baseline="0">
                <a:solidFill>
                  <a:srgbClr val="FF0000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dòng 2</a:t>
            </a:r>
            <a:r>
              <a:rPr lang="en-US" sz="1200" b="1" i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</a:t>
            </a:r>
            <a:r>
              <a:rPr lang="en-US" sz="1200" b="0" i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của bảng phụ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, còn lại thì lấy tỷ lệ ở </a:t>
            </a:r>
            <a:r>
              <a:rPr lang="en-US" sz="1200" b="1" i="1" baseline="0">
                <a:solidFill>
                  <a:srgbClr val="FF0000"/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dòng 3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.</a:t>
            </a:r>
            <a:endParaRPr lang="en-US" sz="1200" b="0" i="1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6" name="Oval 15">
            <a:extLst>
              <a:ext uri="{FF2B5EF4-FFF2-40B4-BE49-F238E27FC236}">
                <a16:creationId xmlns:a16="http://schemas.microsoft.com/office/drawing/2014/main" id="{5E754F6F-4912-2D45-1325-4BFE4DB2F140}"/>
              </a:ext>
            </a:extLst>
          </xdr:cNvPr>
          <xdr:cNvSpPr/>
        </xdr:nvSpPr>
        <xdr:spPr>
          <a:xfrm>
            <a:off x="11744405" y="698265"/>
            <a:ext cx="299357" cy="292408"/>
          </a:xfrm>
          <a:prstGeom prst="ellipse">
            <a:avLst/>
          </a:prstGeom>
          <a:solidFill>
            <a:schemeClr val="accent6">
              <a:lumMod val="50000"/>
            </a:schemeClr>
          </a:solidFill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rot="0" spcFirstLastPara="0" vert="horz" wrap="square" lIns="0" tIns="0" rIns="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n-US" sz="1200" b="1">
                <a:solidFill>
                  <a:schemeClr val="bg1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3.1</a:t>
            </a:r>
          </a:p>
        </xdr:txBody>
      </xdr:sp>
      <xdr:sp macro="" textlink="">
        <xdr:nvSpPr>
          <xdr:cNvPr id="17" name="Oval 16">
            <a:extLst>
              <a:ext uri="{FF2B5EF4-FFF2-40B4-BE49-F238E27FC236}">
                <a16:creationId xmlns:a16="http://schemas.microsoft.com/office/drawing/2014/main" id="{5783CD9D-69FD-3A2A-EE08-A2D4D007C633}"/>
              </a:ext>
            </a:extLst>
          </xdr:cNvPr>
          <xdr:cNvSpPr/>
        </xdr:nvSpPr>
        <xdr:spPr>
          <a:xfrm>
            <a:off x="20145993" y="1398688"/>
            <a:ext cx="163286" cy="155716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1270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600" b="0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+mn-cs"/>
            </a:endParaRPr>
          </a:p>
        </xdr:txBody>
      </xdr:sp>
    </xdr:grpSp>
    <xdr:clientData/>
  </xdr:twoCellAnchor>
  <xdr:twoCellAnchor>
    <xdr:from>
      <xdr:col>12</xdr:col>
      <xdr:colOff>612322</xdr:colOff>
      <xdr:row>1</xdr:row>
      <xdr:rowOff>356943</xdr:rowOff>
    </xdr:from>
    <xdr:to>
      <xdr:col>15</xdr:col>
      <xdr:colOff>177475</xdr:colOff>
      <xdr:row>5</xdr:row>
      <xdr:rowOff>191078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318DD8AB-AA43-4A23-9095-580224CAF317}"/>
            </a:ext>
          </a:extLst>
        </xdr:cNvPr>
        <xdr:cNvGrpSpPr/>
      </xdr:nvGrpSpPr>
      <xdr:grpSpPr>
        <a:xfrm>
          <a:off x="13816693" y="650857"/>
          <a:ext cx="3146553" cy="1075107"/>
          <a:chOff x="9903601" y="6125615"/>
          <a:chExt cx="3040795" cy="1148396"/>
        </a:xfrm>
      </xdr:grpSpPr>
      <xdr:sp macro="" textlink="">
        <xdr:nvSpPr>
          <xdr:cNvPr id="19" name="Text Box 13">
            <a:extLst>
              <a:ext uri="{FF2B5EF4-FFF2-40B4-BE49-F238E27FC236}">
                <a16:creationId xmlns:a16="http://schemas.microsoft.com/office/drawing/2014/main" id="{2B3C7C53-D3C2-3661-8262-6489FBF7B05B}"/>
              </a:ext>
            </a:extLst>
          </xdr:cNvPr>
          <xdr:cNvSpPr txBox="1"/>
        </xdr:nvSpPr>
        <xdr:spPr>
          <a:xfrm>
            <a:off x="9903601" y="6125615"/>
            <a:ext cx="3040795" cy="652343"/>
          </a:xfrm>
          <a:prstGeom prst="wedgeRoundRectCallout">
            <a:avLst>
              <a:gd name="adj1" fmla="val -43140"/>
              <a:gd name="adj2" fmla="val 103647"/>
              <a:gd name="adj3" fmla="val 16667"/>
            </a:avLst>
          </a:prstGeom>
          <a:solidFill>
            <a:srgbClr val="FFFDFB"/>
          </a:solidFill>
          <a:ln w="6350">
            <a:solidFill>
              <a:srgbClr val="D5AB8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txBody>
          <a:bodyPr rot="0" spcFirstLastPara="0" vert="horz" wrap="square" lIns="365760" tIns="4572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l">
              <a:lnSpc>
                <a:spcPct val="100000"/>
              </a:lnSpc>
              <a:spcAft>
                <a:spcPts val="0"/>
              </a:spcAft>
            </a:pPr>
            <a:r>
              <a:rPr lang="en-US" sz="1200" b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XẾP</a:t>
            </a:r>
            <a:r>
              <a:rPr lang="en-US" sz="1200" b="0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HẠNG SỐ LƯỢNG biết 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số lượng cao nhất đứng thứ nhất</a:t>
            </a:r>
            <a:endParaRPr lang="en-US" sz="1200" b="1" i="1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AF4616BB-8095-4019-65F9-A89569EF91EA}"/>
              </a:ext>
            </a:extLst>
          </xdr:cNvPr>
          <xdr:cNvSpPr/>
        </xdr:nvSpPr>
        <xdr:spPr>
          <a:xfrm>
            <a:off x="10157459" y="7120094"/>
            <a:ext cx="146304" cy="153917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1270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600" b="0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+mn-cs"/>
            </a:endParaRPr>
          </a:p>
        </xdr:txBody>
      </xdr:sp>
      <xdr:sp macro="" textlink="">
        <xdr:nvSpPr>
          <xdr:cNvPr id="21" name="Oval 20">
            <a:extLst>
              <a:ext uri="{FF2B5EF4-FFF2-40B4-BE49-F238E27FC236}">
                <a16:creationId xmlns:a16="http://schemas.microsoft.com/office/drawing/2014/main" id="{BAF1D06B-9D85-E164-8D25-C4CA789F106F}"/>
              </a:ext>
            </a:extLst>
          </xdr:cNvPr>
          <xdr:cNvSpPr/>
        </xdr:nvSpPr>
        <xdr:spPr>
          <a:xfrm>
            <a:off x="9938979" y="6310331"/>
            <a:ext cx="299357" cy="302813"/>
          </a:xfrm>
          <a:prstGeom prst="ellipse">
            <a:avLst/>
          </a:prstGeom>
          <a:solidFill>
            <a:schemeClr val="accent6">
              <a:lumMod val="50000"/>
            </a:schemeClr>
          </a:solidFill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rot="0" spcFirstLastPara="0" vert="horz" wrap="square" lIns="0" tIns="0" rIns="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n-US" sz="1200" b="1">
                <a:solidFill>
                  <a:schemeClr val="bg1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3.2</a:t>
            </a:r>
            <a:endParaRPr lang="en-US" sz="12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152402</xdr:rowOff>
    </xdr:from>
    <xdr:to>
      <xdr:col>13</xdr:col>
      <xdr:colOff>563407</xdr:colOff>
      <xdr:row>8</xdr:row>
      <xdr:rowOff>65568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6C3A4E0-8980-44AA-8E05-4041A986E56C}"/>
            </a:ext>
          </a:extLst>
        </xdr:cNvPr>
        <xdr:cNvGrpSpPr/>
      </xdr:nvGrpSpPr>
      <xdr:grpSpPr>
        <a:xfrm>
          <a:off x="3436619" y="152402"/>
          <a:ext cx="6773708" cy="1315246"/>
          <a:chOff x="17199196" y="4448114"/>
          <a:chExt cx="6615705" cy="1465181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8E6E73CD-D601-F1E3-939A-0294D531CB6D}"/>
              </a:ext>
            </a:extLst>
          </xdr:cNvPr>
          <xdr:cNvGrpSpPr/>
        </xdr:nvGrpSpPr>
        <xdr:grpSpPr>
          <a:xfrm>
            <a:off x="17199196" y="4448114"/>
            <a:ext cx="6615705" cy="1465181"/>
            <a:chOff x="17208940" y="4425215"/>
            <a:chExt cx="6625450" cy="1457873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F304A3F1-3E68-349E-50AF-051358D9B3A8}"/>
                </a:ext>
              </a:extLst>
            </xdr:cNvPr>
            <xdr:cNvGrpSpPr/>
          </xdr:nvGrpSpPr>
          <xdr:grpSpPr>
            <a:xfrm>
              <a:off x="17208940" y="4425215"/>
              <a:ext cx="6625450" cy="1457873"/>
              <a:chOff x="15794567" y="5556252"/>
              <a:chExt cx="6613158" cy="1437166"/>
            </a:xfrm>
          </xdr:grpSpPr>
          <xdr:grpSp>
            <xdr:nvGrpSpPr>
              <xdr:cNvPr id="8" name="Group 7">
                <a:extLst>
                  <a:ext uri="{FF2B5EF4-FFF2-40B4-BE49-F238E27FC236}">
                    <a16:creationId xmlns:a16="http://schemas.microsoft.com/office/drawing/2014/main" id="{0BF36631-E7F6-0DB3-7C69-CD3818A2E927}"/>
                  </a:ext>
                </a:extLst>
              </xdr:cNvPr>
              <xdr:cNvGrpSpPr/>
            </xdr:nvGrpSpPr>
            <xdr:grpSpPr>
              <a:xfrm>
                <a:off x="15811507" y="6000701"/>
                <a:ext cx="6582627" cy="992717"/>
                <a:chOff x="6805082" y="10043586"/>
                <a:chExt cx="5698485" cy="753982"/>
              </a:xfrm>
            </xdr:grpSpPr>
            <xdr:grpSp>
              <xdr:nvGrpSpPr>
                <xdr:cNvPr id="10" name="Group 9">
                  <a:extLst>
                    <a:ext uri="{FF2B5EF4-FFF2-40B4-BE49-F238E27FC236}">
                      <a16:creationId xmlns:a16="http://schemas.microsoft.com/office/drawing/2014/main" id="{C88C3673-68DA-D8B7-A413-E0B5932CEF5D}"/>
                    </a:ext>
                  </a:extLst>
                </xdr:cNvPr>
                <xdr:cNvGrpSpPr/>
              </xdr:nvGrpSpPr>
              <xdr:grpSpPr>
                <a:xfrm>
                  <a:off x="6805082" y="10043586"/>
                  <a:ext cx="5698485" cy="753982"/>
                  <a:chOff x="6805082" y="10043586"/>
                  <a:chExt cx="5698485" cy="753982"/>
                </a:xfrm>
              </xdr:grpSpPr>
              <xdr:sp macro="" textlink="">
                <xdr:nvSpPr>
                  <xdr:cNvPr id="14" name="Rectangle 13">
                    <a:extLst>
                      <a:ext uri="{FF2B5EF4-FFF2-40B4-BE49-F238E27FC236}">
                        <a16:creationId xmlns:a16="http://schemas.microsoft.com/office/drawing/2014/main" id="{3C0D1885-00F4-C881-D80A-39070D2B0767}"/>
                      </a:ext>
                    </a:extLst>
                  </xdr:cNvPr>
                  <xdr:cNvSpPr/>
                </xdr:nvSpPr>
                <xdr:spPr>
                  <a:xfrm>
                    <a:off x="6805082" y="10043586"/>
                    <a:ext cx="5698485" cy="735330"/>
                  </a:xfrm>
                  <a:prstGeom prst="rect">
                    <a:avLst/>
                  </a:prstGeom>
                  <a:solidFill>
                    <a:srgbClr val="F7F9F1"/>
                  </a:solidFill>
                  <a:ln>
                    <a:solidFill>
                      <a:schemeClr val="accent3">
                        <a:lumMod val="60000"/>
                        <a:lumOff val="40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US"/>
                  </a:p>
                </xdr:txBody>
              </xdr:sp>
              <xdr:cxnSp macro="">
                <xdr:nvCxnSpPr>
                  <xdr:cNvPr id="15" name="Straight Arrow Connector 14">
                    <a:extLst>
                      <a:ext uri="{FF2B5EF4-FFF2-40B4-BE49-F238E27FC236}">
                        <a16:creationId xmlns:a16="http://schemas.microsoft.com/office/drawing/2014/main" id="{0A252B29-784F-761C-6801-C67D8419FB00}"/>
                      </a:ext>
                    </a:extLst>
                  </xdr:cNvPr>
                  <xdr:cNvCxnSpPr/>
                </xdr:nvCxnSpPr>
                <xdr:spPr>
                  <a:xfrm>
                    <a:off x="8613213" y="10416079"/>
                    <a:ext cx="822960" cy="0"/>
                  </a:xfrm>
                  <a:prstGeom prst="straightConnector1">
                    <a:avLst/>
                  </a:prstGeom>
                  <a:ln w="28575">
                    <a:solidFill>
                      <a:srgbClr val="6DD9FF"/>
                    </a:solidFill>
                    <a:tailEnd type="arrow"/>
                  </a:ln>
                  <a:effectLst>
                    <a:outerShdw blurRad="63500" sx="102000" sy="102000" algn="ctr" rotWithShape="0">
                      <a:prstClr val="black">
                        <a:alpha val="88000"/>
                      </a:prstClr>
                    </a:outerShdw>
                  </a:effectLst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6" name="Text Box 19">
                    <a:extLst>
                      <a:ext uri="{FF2B5EF4-FFF2-40B4-BE49-F238E27FC236}">
                        <a16:creationId xmlns:a16="http://schemas.microsoft.com/office/drawing/2014/main" id="{918A84E1-35B1-2A67-A8D0-A1B300D7A13A}"/>
                      </a:ext>
                    </a:extLst>
                  </xdr:cNvPr>
                  <xdr:cNvSpPr txBox="1"/>
                </xdr:nvSpPr>
                <xdr:spPr>
                  <a:xfrm>
                    <a:off x="9462328" y="10095256"/>
                    <a:ext cx="276225" cy="28575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0" tIns="0" rIns="0" bIns="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>
                      <a:lnSpc>
                        <a:spcPct val="115000"/>
                      </a:lnSpc>
                      <a:spcAft>
                        <a:spcPts val="1000"/>
                      </a:spcAft>
                    </a:pPr>
                    <a:r>
                      <a:rPr lang="en-US" sz="1600" b="1" i="1">
                        <a:solidFill>
                          <a:srgbClr val="002060"/>
                        </a:solidFill>
                        <a:effectLst/>
                        <a:highlight>
                          <a:srgbClr val="FFFF00"/>
                        </a:highlight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&gt;</a:t>
                    </a:r>
                    <a:r>
                      <a:rPr lang="en-US" sz="1600" b="1" i="1">
                        <a:solidFill>
                          <a:srgbClr val="002060"/>
                        </a:solidFill>
                        <a:effectLst/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8</a:t>
                    </a:r>
                    <a:endParaRPr lang="en-US" sz="1100">
                      <a:solidFill>
                        <a:srgbClr val="002060"/>
                      </a:solidFill>
                      <a:effectLst/>
                      <a:ea typeface="MS Mincho" panose="02020609040205080304" pitchFamily="49" charset="-128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17" name="Text Box 24">
                    <a:extLst>
                      <a:ext uri="{FF2B5EF4-FFF2-40B4-BE49-F238E27FC236}">
                        <a16:creationId xmlns:a16="http://schemas.microsoft.com/office/drawing/2014/main" id="{6EE646C7-EBFA-501B-07B5-6471A9C9DA46}"/>
                      </a:ext>
                    </a:extLst>
                  </xdr:cNvPr>
                  <xdr:cNvSpPr txBox="1"/>
                </xdr:nvSpPr>
                <xdr:spPr>
                  <a:xfrm>
                    <a:off x="8663496" y="10497848"/>
                    <a:ext cx="845820" cy="29972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0" tIns="0" rIns="0" bIns="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>
                      <a:lnSpc>
                        <a:spcPct val="115000"/>
                      </a:lnSpc>
                      <a:spcAft>
                        <a:spcPts val="1000"/>
                      </a:spcAft>
                    </a:pPr>
                    <a:r>
                      <a:rPr lang="en-US" sz="1400" b="1" i="1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  <a:effectLst>
                          <a:outerShdw blurRad="63500" sx="102000" sy="102000" algn="ctr" rotWithShape="0">
                            <a:prstClr val="black">
                              <a:alpha val="40000"/>
                            </a:prstClr>
                          </a:outerShdw>
                        </a:effectLst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1 lượt</a:t>
                    </a:r>
                    <a:endParaRPr lang="en-US" sz="110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  <a:effectLst>
                        <a:outerShdw blurRad="63500" sx="102000" sy="102000" algn="ctr" rotWithShape="0">
                          <a:prstClr val="black">
                            <a:alpha val="40000"/>
                          </a:prstClr>
                        </a:outerShdw>
                      </a:effectLst>
                      <a:ea typeface="MS Mincho" panose="02020609040205080304" pitchFamily="49" charset="-128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18" name="Text Box 25">
                    <a:extLst>
                      <a:ext uri="{FF2B5EF4-FFF2-40B4-BE49-F238E27FC236}">
                        <a16:creationId xmlns:a16="http://schemas.microsoft.com/office/drawing/2014/main" id="{B5C9657A-1140-6005-6187-80F27A92CF2A}"/>
                      </a:ext>
                    </a:extLst>
                  </xdr:cNvPr>
                  <xdr:cNvSpPr txBox="1"/>
                </xdr:nvSpPr>
                <xdr:spPr>
                  <a:xfrm>
                    <a:off x="7477650" y="10150487"/>
                    <a:ext cx="1239520" cy="189865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0" tIns="0" rIns="0" bIns="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>
                      <a:lnSpc>
                        <a:spcPct val="115000"/>
                      </a:lnSpc>
                      <a:spcAft>
                        <a:spcPts val="1000"/>
                      </a:spcAft>
                    </a:pPr>
                    <a:r>
                      <a:rPr lang="en-US" sz="1200" b="1">
                        <a:solidFill>
                          <a:srgbClr val="002060"/>
                        </a:solidFill>
                        <a:effectLst/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SỐ NGÀY ĐIỀU TRỊ</a:t>
                    </a:r>
                    <a:endParaRPr lang="en-US" sz="1100">
                      <a:solidFill>
                        <a:srgbClr val="002060"/>
                      </a:solidFill>
                      <a:effectLst/>
                      <a:ea typeface="MS Mincho" panose="02020609040205080304" pitchFamily="49" charset="-128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19" name="Text Box 26">
                    <a:extLst>
                      <a:ext uri="{FF2B5EF4-FFF2-40B4-BE49-F238E27FC236}">
                        <a16:creationId xmlns:a16="http://schemas.microsoft.com/office/drawing/2014/main" id="{724EF6CB-6817-7CE2-599A-14FCE578CBFA}"/>
                      </a:ext>
                    </a:extLst>
                  </xdr:cNvPr>
                  <xdr:cNvSpPr txBox="1"/>
                </xdr:nvSpPr>
                <xdr:spPr>
                  <a:xfrm>
                    <a:off x="7236492" y="10527730"/>
                    <a:ext cx="1471295" cy="20955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0" tIns="0" rIns="0" bIns="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>
                      <a:lnSpc>
                        <a:spcPct val="115000"/>
                      </a:lnSpc>
                      <a:spcAft>
                        <a:spcPts val="1000"/>
                      </a:spcAft>
                    </a:pPr>
                    <a:r>
                      <a:rPr lang="en-US" sz="1200" b="1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  <a:effectLst/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SỐ LƯỢT PHÁT THUỐC</a:t>
                    </a:r>
                    <a:endParaRPr lang="en-US" sz="110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  <a:effectLst/>
                      <a:ea typeface="MS Mincho" panose="02020609040205080304" pitchFamily="49" charset="-128"/>
                      <a:cs typeface="Times New Roman" panose="02020603050405020304" pitchFamily="18" charset="0"/>
                    </a:endParaRPr>
                  </a:p>
                </xdr:txBody>
              </xdr:sp>
              <xdr:grpSp>
                <xdr:nvGrpSpPr>
                  <xdr:cNvPr id="20" name="Group 19">
                    <a:extLst>
                      <a:ext uri="{FF2B5EF4-FFF2-40B4-BE49-F238E27FC236}">
                        <a16:creationId xmlns:a16="http://schemas.microsoft.com/office/drawing/2014/main" id="{7A2C753E-DFF6-850C-491F-26E4BB70B10B}"/>
                      </a:ext>
                    </a:extLst>
                  </xdr:cNvPr>
                  <xdr:cNvGrpSpPr/>
                </xdr:nvGrpSpPr>
                <xdr:grpSpPr>
                  <a:xfrm>
                    <a:off x="10299130" y="10364192"/>
                    <a:ext cx="836421" cy="123825"/>
                    <a:chOff x="63683" y="55814"/>
                    <a:chExt cx="826960" cy="123825"/>
                  </a:xfrm>
                  <a:effectLst>
                    <a:outerShdw blurRad="63500" sx="102000" sy="102000" algn="ctr" rotWithShape="0">
                      <a:prstClr val="black">
                        <a:alpha val="88000"/>
                      </a:prstClr>
                    </a:outerShdw>
                  </a:effectLst>
                </xdr:grpSpPr>
                <xdr:cxnSp macro="">
                  <xdr:nvCxnSpPr>
                    <xdr:cNvPr id="28" name="Straight Arrow Connector 27">
                      <a:extLst>
                        <a:ext uri="{FF2B5EF4-FFF2-40B4-BE49-F238E27FC236}">
                          <a16:creationId xmlns:a16="http://schemas.microsoft.com/office/drawing/2014/main" id="{8FE70B59-2A6F-96AC-ABA0-70B962D4BB56}"/>
                        </a:ext>
                      </a:extLst>
                    </xdr:cNvPr>
                    <xdr:cNvCxnSpPr/>
                  </xdr:nvCxnSpPr>
                  <xdr:spPr>
                    <a:xfrm>
                      <a:off x="67683" y="118351"/>
                      <a:ext cx="822960" cy="0"/>
                    </a:xfrm>
                    <a:prstGeom prst="straightConnector1">
                      <a:avLst/>
                    </a:prstGeom>
                    <a:ln w="28575">
                      <a:solidFill>
                        <a:srgbClr val="0070C0"/>
                      </a:solidFill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9" name="Straight Arrow Connector 28">
                      <a:extLst>
                        <a:ext uri="{FF2B5EF4-FFF2-40B4-BE49-F238E27FC236}">
                          <a16:creationId xmlns:a16="http://schemas.microsoft.com/office/drawing/2014/main" id="{84683A5C-7E28-517C-31EA-A29E2524C44F}"/>
                        </a:ext>
                      </a:extLst>
                    </xdr:cNvPr>
                    <xdr:cNvCxnSpPr/>
                  </xdr:nvCxnSpPr>
                  <xdr:spPr>
                    <a:xfrm flipV="1">
                      <a:off x="63683" y="55814"/>
                      <a:ext cx="0" cy="123825"/>
                    </a:xfrm>
                    <a:prstGeom prst="straightConnector1">
                      <a:avLst/>
                    </a:prstGeom>
                    <a:ln w="28575">
                      <a:solidFill>
                        <a:srgbClr val="0070C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21" name="Text Box 31">
                    <a:extLst>
                      <a:ext uri="{FF2B5EF4-FFF2-40B4-BE49-F238E27FC236}">
                        <a16:creationId xmlns:a16="http://schemas.microsoft.com/office/drawing/2014/main" id="{D2E9BC51-3359-D6C0-15B0-17E4E6BFE3FD}"/>
                      </a:ext>
                    </a:extLst>
                  </xdr:cNvPr>
                  <xdr:cNvSpPr txBox="1"/>
                </xdr:nvSpPr>
                <xdr:spPr>
                  <a:xfrm>
                    <a:off x="9414069" y="10511181"/>
                    <a:ext cx="845820" cy="28575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0" tIns="0" rIns="0" bIns="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>
                      <a:lnSpc>
                        <a:spcPct val="115000"/>
                      </a:lnSpc>
                      <a:spcAft>
                        <a:spcPts val="1000"/>
                      </a:spcAft>
                    </a:pPr>
                    <a:r>
                      <a:rPr lang="en-US" sz="1400" b="1" i="1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  <a:effectLst/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 2 lượt</a:t>
                    </a:r>
                    <a:endParaRPr lang="en-US" sz="110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  <a:effectLst/>
                      <a:ea typeface="MS Mincho" panose="02020609040205080304" pitchFamily="49" charset="-128"/>
                      <a:cs typeface="Times New Roman" panose="02020603050405020304" pitchFamily="18" charset="0"/>
                    </a:endParaRPr>
                  </a:p>
                  <a:p>
                    <a:pPr>
                      <a:lnSpc>
                        <a:spcPct val="115000"/>
                      </a:lnSpc>
                      <a:spcAft>
                        <a:spcPts val="1000"/>
                      </a:spcAft>
                    </a:pPr>
                    <a:r>
                      <a:rPr lang="en-US" sz="1200" b="1" i="1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  <a:effectLst/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  </a:t>
                    </a:r>
                    <a:endParaRPr lang="en-US" sz="110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  <a:effectLst/>
                      <a:ea typeface="MS Mincho" panose="02020609040205080304" pitchFamily="49" charset="-128"/>
                      <a:cs typeface="Times New Roman" panose="02020603050405020304" pitchFamily="18" charset="0"/>
                    </a:endParaRPr>
                  </a:p>
                </xdr:txBody>
              </xdr:sp>
              <xdr:grpSp>
                <xdr:nvGrpSpPr>
                  <xdr:cNvPr id="22" name="Group 21">
                    <a:extLst>
                      <a:ext uri="{FF2B5EF4-FFF2-40B4-BE49-F238E27FC236}">
                        <a16:creationId xmlns:a16="http://schemas.microsoft.com/office/drawing/2014/main" id="{DDED3D9A-069A-8EED-B747-662EB10BFE67}"/>
                      </a:ext>
                    </a:extLst>
                  </xdr:cNvPr>
                  <xdr:cNvGrpSpPr/>
                </xdr:nvGrpSpPr>
                <xdr:grpSpPr>
                  <a:xfrm>
                    <a:off x="11149815" y="10359556"/>
                    <a:ext cx="822960" cy="123825"/>
                    <a:chOff x="54037" y="37208"/>
                    <a:chExt cx="822960" cy="123825"/>
                  </a:xfrm>
                  <a:effectLst>
                    <a:outerShdw blurRad="63500" sx="102000" sy="102000" algn="ctr" rotWithShape="0">
                      <a:prstClr val="black">
                        <a:alpha val="88000"/>
                      </a:prstClr>
                    </a:outerShdw>
                  </a:effectLst>
                </xdr:grpSpPr>
                <xdr:cxnSp macro="">
                  <xdr:nvCxnSpPr>
                    <xdr:cNvPr id="26" name="Straight Arrow Connector 25">
                      <a:extLst>
                        <a:ext uri="{FF2B5EF4-FFF2-40B4-BE49-F238E27FC236}">
                          <a16:creationId xmlns:a16="http://schemas.microsoft.com/office/drawing/2014/main" id="{ACE1DFD9-19E8-7DBA-4F6A-1C4BADADBCF0}"/>
                        </a:ext>
                      </a:extLst>
                    </xdr:cNvPr>
                    <xdr:cNvCxnSpPr/>
                  </xdr:nvCxnSpPr>
                  <xdr:spPr>
                    <a:xfrm>
                      <a:off x="54037" y="99747"/>
                      <a:ext cx="822960" cy="0"/>
                    </a:xfrm>
                    <a:prstGeom prst="straightConnector1">
                      <a:avLst/>
                    </a:prstGeom>
                    <a:ln w="28575">
                      <a:solidFill>
                        <a:srgbClr val="002060"/>
                      </a:solidFill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7" name="Straight Arrow Connector 26">
                      <a:extLst>
                        <a:ext uri="{FF2B5EF4-FFF2-40B4-BE49-F238E27FC236}">
                          <a16:creationId xmlns:a16="http://schemas.microsoft.com/office/drawing/2014/main" id="{497CC8A7-03DD-9A32-C113-D53DE563395E}"/>
                        </a:ext>
                      </a:extLst>
                    </xdr:cNvPr>
                    <xdr:cNvCxnSpPr/>
                  </xdr:nvCxnSpPr>
                  <xdr:spPr>
                    <a:xfrm flipV="1">
                      <a:off x="57254" y="37208"/>
                      <a:ext cx="0" cy="123825"/>
                    </a:xfrm>
                    <a:prstGeom prst="straightConnector1">
                      <a:avLst/>
                    </a:prstGeom>
                    <a:ln w="28575">
                      <a:solidFill>
                        <a:srgbClr val="00206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23" name="Text Box 35">
                    <a:extLst>
                      <a:ext uri="{FF2B5EF4-FFF2-40B4-BE49-F238E27FC236}">
                        <a16:creationId xmlns:a16="http://schemas.microsoft.com/office/drawing/2014/main" id="{FFFBBD29-F6CA-69F2-8570-35A9AAC7E3DE}"/>
                      </a:ext>
                    </a:extLst>
                  </xdr:cNvPr>
                  <xdr:cNvSpPr txBox="1"/>
                </xdr:nvSpPr>
                <xdr:spPr>
                  <a:xfrm>
                    <a:off x="10280844" y="10497847"/>
                    <a:ext cx="845820" cy="29972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0" tIns="0" rIns="0" bIns="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>
                      <a:lnSpc>
                        <a:spcPct val="115000"/>
                      </a:lnSpc>
                      <a:spcAft>
                        <a:spcPts val="1000"/>
                      </a:spcAft>
                    </a:pPr>
                    <a:r>
                      <a:rPr lang="en-US" sz="1400" b="1" i="1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  <a:effectLst/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 3 lượt</a:t>
                    </a:r>
                    <a:endParaRPr lang="en-US" sz="110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  <a:effectLst/>
                      <a:ea typeface="MS Mincho" panose="02020609040205080304" pitchFamily="49" charset="-128"/>
                      <a:cs typeface="Times New Roman" panose="02020603050405020304" pitchFamily="18" charset="0"/>
                    </a:endParaRPr>
                  </a:p>
                  <a:p>
                    <a:pPr>
                      <a:lnSpc>
                        <a:spcPct val="115000"/>
                      </a:lnSpc>
                      <a:spcAft>
                        <a:spcPts val="1000"/>
                      </a:spcAft>
                    </a:pPr>
                    <a:r>
                      <a:rPr lang="en-US" sz="1200" b="1" i="1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  <a:effectLst/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 </a:t>
                    </a:r>
                    <a:endParaRPr lang="en-US" sz="110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  <a:effectLst/>
                      <a:ea typeface="MS Mincho" panose="02020609040205080304" pitchFamily="49" charset="-128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24" name="Text Box 36">
                    <a:extLst>
                      <a:ext uri="{FF2B5EF4-FFF2-40B4-BE49-F238E27FC236}">
                        <a16:creationId xmlns:a16="http://schemas.microsoft.com/office/drawing/2014/main" id="{564CC3B1-1F71-BA55-5935-38808F9E9001}"/>
                      </a:ext>
                    </a:extLst>
                  </xdr:cNvPr>
                  <xdr:cNvSpPr txBox="1"/>
                </xdr:nvSpPr>
                <xdr:spPr>
                  <a:xfrm>
                    <a:off x="11152523" y="10086177"/>
                    <a:ext cx="371475" cy="32385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0" tIns="0" rIns="0" bIns="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>
                      <a:lnSpc>
                        <a:spcPct val="115000"/>
                      </a:lnSpc>
                      <a:spcAft>
                        <a:spcPts val="1000"/>
                      </a:spcAft>
                    </a:pPr>
                    <a:r>
                      <a:rPr lang="en-US" sz="1600" b="1" i="1">
                        <a:solidFill>
                          <a:srgbClr val="002060"/>
                        </a:solidFill>
                        <a:effectLst/>
                        <a:highlight>
                          <a:srgbClr val="FFFF00"/>
                        </a:highlight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&gt;</a:t>
                    </a:r>
                    <a:r>
                      <a:rPr lang="en-US" sz="1600" b="1" i="1">
                        <a:solidFill>
                          <a:srgbClr val="002060"/>
                        </a:solidFill>
                        <a:effectLst/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19</a:t>
                    </a:r>
                    <a:endParaRPr lang="en-US" sz="1100">
                      <a:solidFill>
                        <a:srgbClr val="002060"/>
                      </a:solidFill>
                      <a:effectLst/>
                      <a:ea typeface="MS Mincho" panose="02020609040205080304" pitchFamily="49" charset="-128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25" name="Text Box 37">
                    <a:extLst>
                      <a:ext uri="{FF2B5EF4-FFF2-40B4-BE49-F238E27FC236}">
                        <a16:creationId xmlns:a16="http://schemas.microsoft.com/office/drawing/2014/main" id="{891B3D86-7A35-9F6C-6265-43560C694A41}"/>
                      </a:ext>
                    </a:extLst>
                  </xdr:cNvPr>
                  <xdr:cNvSpPr txBox="1"/>
                </xdr:nvSpPr>
                <xdr:spPr>
                  <a:xfrm>
                    <a:off x="11159681" y="10495307"/>
                    <a:ext cx="952500" cy="299085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0" tIns="0" rIns="0" bIns="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>
                      <a:lnSpc>
                        <a:spcPct val="115000"/>
                      </a:lnSpc>
                      <a:spcAft>
                        <a:spcPts val="1000"/>
                      </a:spcAft>
                    </a:pPr>
                    <a:r>
                      <a:rPr lang="en-US" sz="1400" b="1" i="1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  <a:effectLst/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1 lượt/ tuần</a:t>
                    </a:r>
                    <a:endParaRPr lang="en-US" sz="110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  <a:effectLst/>
                      <a:ea typeface="MS Mincho" panose="02020609040205080304" pitchFamily="49" charset="-128"/>
                      <a:cs typeface="Times New Roman" panose="02020603050405020304" pitchFamily="18" charset="0"/>
                    </a:endParaRPr>
                  </a:p>
                </xdr:txBody>
              </xdr:sp>
            </xdr:grpSp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91C02A8D-4E91-0D33-B6F9-7F5D0AB234FB}"/>
                    </a:ext>
                  </a:extLst>
                </xdr:cNvPr>
                <xdr:cNvGrpSpPr/>
              </xdr:nvGrpSpPr>
              <xdr:grpSpPr>
                <a:xfrm>
                  <a:off x="9443613" y="10359748"/>
                  <a:ext cx="834056" cy="123825"/>
                  <a:chOff x="57255" y="55815"/>
                  <a:chExt cx="834056" cy="123825"/>
                </a:xfrm>
                <a:effectLst>
                  <a:outerShdw blurRad="63500" sx="102000" sy="102000" algn="ctr" rotWithShape="0">
                    <a:prstClr val="black">
                      <a:alpha val="88000"/>
                    </a:prstClr>
                  </a:outerShdw>
                </a:effectLst>
              </xdr:grpSpPr>
              <xdr:cxnSp macro="">
                <xdr:nvCxnSpPr>
                  <xdr:cNvPr id="12" name="Straight Arrow Connector 11">
                    <a:extLst>
                      <a:ext uri="{FF2B5EF4-FFF2-40B4-BE49-F238E27FC236}">
                        <a16:creationId xmlns:a16="http://schemas.microsoft.com/office/drawing/2014/main" id="{6CE22641-4B5C-9661-A22C-F8984966D5AD}"/>
                      </a:ext>
                    </a:extLst>
                  </xdr:cNvPr>
                  <xdr:cNvCxnSpPr/>
                </xdr:nvCxnSpPr>
                <xdr:spPr>
                  <a:xfrm>
                    <a:off x="68351" y="118351"/>
                    <a:ext cx="822960" cy="0"/>
                  </a:xfrm>
                  <a:prstGeom prst="straightConnector1">
                    <a:avLst/>
                  </a:prstGeom>
                  <a:ln w="28575">
                    <a:solidFill>
                      <a:srgbClr val="00B0F0"/>
                    </a:solidFill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3" name="Straight Arrow Connector 12">
                    <a:extLst>
                      <a:ext uri="{FF2B5EF4-FFF2-40B4-BE49-F238E27FC236}">
                        <a16:creationId xmlns:a16="http://schemas.microsoft.com/office/drawing/2014/main" id="{AB1B25C8-2E61-9303-67F6-6F2FC3D0A634}"/>
                      </a:ext>
                    </a:extLst>
                  </xdr:cNvPr>
                  <xdr:cNvCxnSpPr/>
                </xdr:nvCxnSpPr>
                <xdr:spPr>
                  <a:xfrm flipV="1">
                    <a:off x="57255" y="55815"/>
                    <a:ext cx="0" cy="123825"/>
                  </a:xfrm>
                  <a:prstGeom prst="straightConnector1">
                    <a:avLst/>
                  </a:prstGeom>
                  <a:ln w="28575">
                    <a:solidFill>
                      <a:srgbClr val="00B0F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sp macro="" textlink="">
            <xdr:nvSpPr>
              <xdr:cNvPr id="9" name="Text Box 13">
                <a:extLst>
                  <a:ext uri="{FF2B5EF4-FFF2-40B4-BE49-F238E27FC236}">
                    <a16:creationId xmlns:a16="http://schemas.microsoft.com/office/drawing/2014/main" id="{C07BB746-2AF9-C99E-6131-6038AF476542}"/>
                  </a:ext>
                </a:extLst>
              </xdr:cNvPr>
              <xdr:cNvSpPr txBox="1"/>
            </xdr:nvSpPr>
            <xdr:spPr>
              <a:xfrm>
                <a:off x="15794567" y="5556252"/>
                <a:ext cx="6613158" cy="431800"/>
              </a:xfrm>
              <a:prstGeom prst="rect">
                <a:avLst/>
              </a:prstGeom>
              <a:solidFill>
                <a:srgbClr val="007E39"/>
              </a:solidFill>
              <a:ln w="6350">
                <a:solidFill>
                  <a:srgbClr val="D5AB81"/>
                </a:solidFill>
              </a:ln>
              <a:effectLst/>
            </xdr:spPr>
            <xdr:txBody>
              <a:bodyPr rot="0" spcFirstLastPara="0" vert="horz" wrap="square" lIns="36576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l">
                  <a:lnSpc>
                    <a:spcPct val="100000"/>
                  </a:lnSpc>
                  <a:spcAft>
                    <a:spcPts val="0"/>
                  </a:spcAft>
                </a:pPr>
                <a:r>
                  <a:rPr lang="vi-VN" sz="1200" b="0">
                    <a:solidFill>
                      <a:schemeClr val="bg1"/>
                    </a:solidFill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rPr>
                  <a:t>Trong sheet lập bảng SỐ LƯỢT PHÁT THUỐC theo các mốc SỐ NGÀY ĐIỀU TRỊ</a:t>
                </a:r>
              </a:p>
            </xdr:txBody>
          </xdr:sp>
        </xdr:grpSp>
        <xdr:sp macro="" textlink="">
          <xdr:nvSpPr>
            <xdr:cNvPr id="6" name="Text Box 19">
              <a:extLst>
                <a:ext uri="{FF2B5EF4-FFF2-40B4-BE49-F238E27FC236}">
                  <a16:creationId xmlns:a16="http://schemas.microsoft.com/office/drawing/2014/main" id="{8B0E4E07-0636-69E2-3382-BAAEACBF5584}"/>
                </a:ext>
              </a:extLst>
            </xdr:cNvPr>
            <xdr:cNvSpPr txBox="1"/>
          </xdr:nvSpPr>
          <xdr:spPr>
            <a:xfrm>
              <a:off x="19312723" y="4955300"/>
              <a:ext cx="383320" cy="381648"/>
            </a:xfrm>
            <a:prstGeom prst="rect">
              <a:avLst/>
            </a:prstGeom>
            <a:noFill/>
            <a:ln w="6350">
              <a:noFill/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0" tIns="0" rIns="0" bIns="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lnSpc>
                  <a:spcPct val="115000"/>
                </a:lnSpc>
                <a:spcAft>
                  <a:spcPts val="1000"/>
                </a:spcAft>
              </a:pPr>
              <a:r>
                <a:rPr lang="en-US" sz="1600" b="1" i="1">
                  <a:solidFill>
                    <a:srgbClr val="002060"/>
                  </a:solidFill>
                  <a:effectLst/>
                  <a:highlight>
                    <a:srgbClr val="FFFF00"/>
                  </a:highlight>
                  <a:ea typeface="MS Mincho" panose="02020609040205080304" pitchFamily="49" charset="-128"/>
                  <a:cs typeface="Times New Roman" panose="02020603050405020304" pitchFamily="18" charset="0"/>
                </a:rPr>
                <a:t>&gt;=</a:t>
              </a:r>
              <a:r>
                <a:rPr lang="en-US" sz="1600" b="1" i="1">
                  <a:solidFill>
                    <a:srgbClr val="002060"/>
                  </a:solidFill>
                  <a:effectLst/>
                  <a:ea typeface="MS Mincho" panose="02020609040205080304" pitchFamily="49" charset="-128"/>
                  <a:cs typeface="Times New Roman" panose="02020603050405020304" pitchFamily="18" charset="0"/>
                </a:rPr>
                <a:t>0</a:t>
              </a:r>
              <a:endParaRPr lang="en-US" sz="1100">
                <a:solidFill>
                  <a:srgbClr val="002060"/>
                </a:solidFill>
                <a:effectLst/>
                <a:ea typeface="MS Mincho" panose="02020609040205080304" pitchFamily="49" charset="-128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7" name="Text Box 19">
              <a:extLst>
                <a:ext uri="{FF2B5EF4-FFF2-40B4-BE49-F238E27FC236}">
                  <a16:creationId xmlns:a16="http://schemas.microsoft.com/office/drawing/2014/main" id="{535C2454-57E7-ED11-17DE-68E7A180B945}"/>
                </a:ext>
              </a:extLst>
            </xdr:cNvPr>
            <xdr:cNvSpPr txBox="1"/>
          </xdr:nvSpPr>
          <xdr:spPr>
            <a:xfrm>
              <a:off x="21262449" y="4950329"/>
              <a:ext cx="437986" cy="381648"/>
            </a:xfrm>
            <a:prstGeom prst="rect">
              <a:avLst/>
            </a:prstGeom>
            <a:noFill/>
            <a:ln w="6350">
              <a:noFill/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0" tIns="0" rIns="0" bIns="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lnSpc>
                  <a:spcPct val="115000"/>
                </a:lnSpc>
                <a:spcAft>
                  <a:spcPts val="1000"/>
                </a:spcAft>
              </a:pPr>
              <a:r>
                <a:rPr lang="en-US" sz="1600" b="1" i="1">
                  <a:solidFill>
                    <a:srgbClr val="002060"/>
                  </a:solidFill>
                  <a:effectLst/>
                  <a:highlight>
                    <a:srgbClr val="FFFF00"/>
                  </a:highlight>
                  <a:ea typeface="MS Mincho" panose="02020609040205080304" pitchFamily="49" charset="-128"/>
                  <a:cs typeface="Times New Roman" panose="02020603050405020304" pitchFamily="18" charset="0"/>
                </a:rPr>
                <a:t>&gt;=</a:t>
              </a:r>
              <a:r>
                <a:rPr lang="en-US" sz="1600" b="1" i="1">
                  <a:solidFill>
                    <a:srgbClr val="002060"/>
                  </a:solidFill>
                  <a:effectLst/>
                  <a:ea typeface="MS Mincho" panose="02020609040205080304" pitchFamily="49" charset="-128"/>
                  <a:cs typeface="Times New Roman" panose="02020603050405020304" pitchFamily="18" charset="0"/>
                </a:rPr>
                <a:t>15</a:t>
              </a:r>
              <a:endParaRPr lang="en-US" sz="1100">
                <a:solidFill>
                  <a:srgbClr val="002060"/>
                </a:solidFill>
                <a:effectLst/>
                <a:ea typeface="MS Mincho" panose="02020609040205080304" pitchFamily="49" charset="-128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D679C2A9-6287-7A18-DD27-474F71E45DA0}"/>
              </a:ext>
            </a:extLst>
          </xdr:cNvPr>
          <xdr:cNvSpPr/>
        </xdr:nvSpPr>
        <xdr:spPr>
          <a:xfrm>
            <a:off x="17234126" y="4522487"/>
            <a:ext cx="299357" cy="301907"/>
          </a:xfrm>
          <a:prstGeom prst="ellipse">
            <a:avLst/>
          </a:prstGeom>
          <a:solidFill>
            <a:schemeClr val="accent6">
              <a:lumMod val="50000"/>
            </a:schemeClr>
          </a:solidFill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rot="0" spcFirstLastPara="0" vert="horz" wrap="square" lIns="0" tIns="0" rIns="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n-US" sz="1200" b="1">
                <a:solidFill>
                  <a:schemeClr val="bg1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4</a:t>
            </a:r>
            <a:endParaRPr lang="en-US" sz="12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22</xdr:row>
      <xdr:rowOff>22411</xdr:rowOff>
    </xdr:from>
    <xdr:to>
      <xdr:col>0</xdr:col>
      <xdr:colOff>355386</xdr:colOff>
      <xdr:row>22</xdr:row>
      <xdr:rowOff>324318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7F4A12DD-052C-4C23-BF2E-C52698F063DF}"/>
            </a:ext>
          </a:extLst>
        </xdr:cNvPr>
        <xdr:cNvSpPr/>
      </xdr:nvSpPr>
      <xdr:spPr>
        <a:xfrm>
          <a:off x="56029" y="7474323"/>
          <a:ext cx="299357" cy="301907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="horz" wrap="square" lIns="0" tIns="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0"/>
            </a:spcAft>
          </a:pPr>
          <a:r>
            <a:rPr lang="en-US" sz="1200" b="1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5.1</a:t>
          </a:r>
          <a:endParaRPr lang="en-US" sz="1200">
            <a:solidFill>
              <a:schemeClr val="bg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56029</xdr:colOff>
      <xdr:row>23</xdr:row>
      <xdr:rowOff>17929</xdr:rowOff>
    </xdr:from>
    <xdr:to>
      <xdr:col>0</xdr:col>
      <xdr:colOff>355386</xdr:colOff>
      <xdr:row>23</xdr:row>
      <xdr:rowOff>319836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6946426B-83EF-43B1-A465-D36FB9DE5BF9}"/>
            </a:ext>
          </a:extLst>
        </xdr:cNvPr>
        <xdr:cNvSpPr/>
      </xdr:nvSpPr>
      <xdr:spPr>
        <a:xfrm>
          <a:off x="56029" y="7817223"/>
          <a:ext cx="299357" cy="301907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="horz" wrap="square" lIns="0" tIns="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0"/>
            </a:spcAft>
          </a:pPr>
          <a:r>
            <a:rPr lang="en-US" sz="1200" b="1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5.2</a:t>
          </a:r>
          <a:endParaRPr lang="en-US" sz="1200">
            <a:solidFill>
              <a:schemeClr val="bg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56029</xdr:colOff>
      <xdr:row>24</xdr:row>
      <xdr:rowOff>24653</xdr:rowOff>
    </xdr:from>
    <xdr:to>
      <xdr:col>0</xdr:col>
      <xdr:colOff>355386</xdr:colOff>
      <xdr:row>24</xdr:row>
      <xdr:rowOff>326560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3CEFFA03-E902-4A0B-AD92-A3DFF6BDCFE5}"/>
            </a:ext>
          </a:extLst>
        </xdr:cNvPr>
        <xdr:cNvSpPr/>
      </xdr:nvSpPr>
      <xdr:spPr>
        <a:xfrm>
          <a:off x="56029" y="8171329"/>
          <a:ext cx="299357" cy="301907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="horz" wrap="square" lIns="0" tIns="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0"/>
            </a:spcAft>
          </a:pPr>
          <a:r>
            <a:rPr lang="en-US" sz="1200" b="1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5.3</a:t>
          </a:r>
          <a:endParaRPr lang="en-US" sz="1200">
            <a:solidFill>
              <a:schemeClr val="bg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46902</xdr:colOff>
      <xdr:row>21</xdr:row>
      <xdr:rowOff>101015</xdr:rowOff>
    </xdr:from>
    <xdr:to>
      <xdr:col>9</xdr:col>
      <xdr:colOff>346259</xdr:colOff>
      <xdr:row>21</xdr:row>
      <xdr:rowOff>402922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A32E1256-6EBC-4A64-8191-B84C3D171E34}"/>
            </a:ext>
          </a:extLst>
        </xdr:cNvPr>
        <xdr:cNvSpPr/>
      </xdr:nvSpPr>
      <xdr:spPr>
        <a:xfrm>
          <a:off x="10728509" y="6999836"/>
          <a:ext cx="299357" cy="301907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="horz" wrap="square" lIns="0" tIns="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0"/>
            </a:spcAft>
          </a:pPr>
          <a:r>
            <a:rPr lang="en-US" sz="1200" b="1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5.4</a:t>
          </a:r>
          <a:endParaRPr lang="en-US" sz="1200">
            <a:solidFill>
              <a:schemeClr val="bg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100852</xdr:colOff>
      <xdr:row>21</xdr:row>
      <xdr:rowOff>107737</xdr:rowOff>
    </xdr:from>
    <xdr:to>
      <xdr:col>10</xdr:col>
      <xdr:colOff>400209</xdr:colOff>
      <xdr:row>21</xdr:row>
      <xdr:rowOff>409644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A6623BFA-8B3C-474F-8548-E3583EBEF2C5}"/>
            </a:ext>
          </a:extLst>
        </xdr:cNvPr>
        <xdr:cNvSpPr/>
      </xdr:nvSpPr>
      <xdr:spPr>
        <a:xfrm>
          <a:off x="11993495" y="7006558"/>
          <a:ext cx="299357" cy="301907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="horz" wrap="square" lIns="0" tIns="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0"/>
            </a:spcAft>
          </a:pPr>
          <a:r>
            <a:rPr lang="en-US" sz="1200" b="1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5.5</a:t>
          </a:r>
          <a:endParaRPr lang="en-US" sz="1200">
            <a:solidFill>
              <a:schemeClr val="bg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42581</xdr:colOff>
      <xdr:row>22</xdr:row>
      <xdr:rowOff>20171</xdr:rowOff>
    </xdr:from>
    <xdr:to>
      <xdr:col>0</xdr:col>
      <xdr:colOff>341938</xdr:colOff>
      <xdr:row>22</xdr:row>
      <xdr:rowOff>322078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9E2284CF-6005-4D5B-893B-50B66F8BEA52}"/>
            </a:ext>
          </a:extLst>
        </xdr:cNvPr>
        <xdr:cNvSpPr/>
      </xdr:nvSpPr>
      <xdr:spPr>
        <a:xfrm>
          <a:off x="42581" y="9430871"/>
          <a:ext cx="299357" cy="301907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="horz" wrap="square" lIns="0" tIns="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0"/>
            </a:spcAft>
          </a:pPr>
          <a:r>
            <a:rPr lang="en-US" sz="1200" b="1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6.1</a:t>
          </a:r>
          <a:endParaRPr lang="en-US" sz="1200">
            <a:solidFill>
              <a:schemeClr val="bg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42581</xdr:colOff>
      <xdr:row>23</xdr:row>
      <xdr:rowOff>26894</xdr:rowOff>
    </xdr:from>
    <xdr:to>
      <xdr:col>0</xdr:col>
      <xdr:colOff>341938</xdr:colOff>
      <xdr:row>23</xdr:row>
      <xdr:rowOff>328801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E63D991-1A08-4231-BC12-D0E127A7BB54}"/>
            </a:ext>
          </a:extLst>
        </xdr:cNvPr>
        <xdr:cNvSpPr/>
      </xdr:nvSpPr>
      <xdr:spPr>
        <a:xfrm>
          <a:off x="42581" y="9790019"/>
          <a:ext cx="299357" cy="301907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="horz" wrap="square" lIns="0" tIns="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0"/>
            </a:spcAft>
          </a:pPr>
          <a:r>
            <a:rPr lang="en-US" sz="1200" b="1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6.2</a:t>
          </a:r>
          <a:endParaRPr lang="en-US" sz="1200">
            <a:solidFill>
              <a:schemeClr val="bg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42581</xdr:colOff>
      <xdr:row>24</xdr:row>
      <xdr:rowOff>33618</xdr:rowOff>
    </xdr:from>
    <xdr:to>
      <xdr:col>0</xdr:col>
      <xdr:colOff>341938</xdr:colOff>
      <xdr:row>24</xdr:row>
      <xdr:rowOff>335525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8E99457-6D1A-459E-B3E5-F48E4F0ECD8B}"/>
            </a:ext>
          </a:extLst>
        </xdr:cNvPr>
        <xdr:cNvSpPr/>
      </xdr:nvSpPr>
      <xdr:spPr>
        <a:xfrm>
          <a:off x="42581" y="10149168"/>
          <a:ext cx="299357" cy="301907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="horz" wrap="square" lIns="0" tIns="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0"/>
            </a:spcAft>
          </a:pPr>
          <a:r>
            <a:rPr lang="en-US" sz="1200" b="1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6.3</a:t>
          </a:r>
          <a:endParaRPr lang="en-US" sz="1200">
            <a:solidFill>
              <a:schemeClr val="bg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42581</xdr:colOff>
      <xdr:row>25</xdr:row>
      <xdr:rowOff>17930</xdr:rowOff>
    </xdr:from>
    <xdr:to>
      <xdr:col>0</xdr:col>
      <xdr:colOff>341938</xdr:colOff>
      <xdr:row>25</xdr:row>
      <xdr:rowOff>319837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349B4CA-D274-4D02-9F08-B9F820100605}"/>
            </a:ext>
          </a:extLst>
        </xdr:cNvPr>
        <xdr:cNvSpPr/>
      </xdr:nvSpPr>
      <xdr:spPr>
        <a:xfrm>
          <a:off x="42581" y="10485905"/>
          <a:ext cx="299357" cy="301907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="horz" wrap="square" lIns="0" tIns="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0"/>
            </a:spcAft>
          </a:pPr>
          <a:r>
            <a:rPr lang="en-US" sz="1200" b="1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6.4</a:t>
          </a:r>
          <a:endParaRPr lang="en-US" sz="1200">
            <a:solidFill>
              <a:schemeClr val="bg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42581</xdr:colOff>
      <xdr:row>26</xdr:row>
      <xdr:rowOff>24654</xdr:rowOff>
    </xdr:from>
    <xdr:to>
      <xdr:col>0</xdr:col>
      <xdr:colOff>341938</xdr:colOff>
      <xdr:row>26</xdr:row>
      <xdr:rowOff>326561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797AC47-1039-45CA-99BA-5C444F1C793C}"/>
            </a:ext>
          </a:extLst>
        </xdr:cNvPr>
        <xdr:cNvSpPr/>
      </xdr:nvSpPr>
      <xdr:spPr>
        <a:xfrm>
          <a:off x="42581" y="10845054"/>
          <a:ext cx="299357" cy="301907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="horz" wrap="square" lIns="0" tIns="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0"/>
            </a:spcAft>
          </a:pPr>
          <a:r>
            <a:rPr lang="en-US" sz="1200" b="1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6.5</a:t>
          </a:r>
          <a:endParaRPr lang="en-US" sz="1200">
            <a:solidFill>
              <a:schemeClr val="bg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60510</xdr:colOff>
      <xdr:row>22</xdr:row>
      <xdr:rowOff>15689</xdr:rowOff>
    </xdr:from>
    <xdr:to>
      <xdr:col>0</xdr:col>
      <xdr:colOff>359867</xdr:colOff>
      <xdr:row>22</xdr:row>
      <xdr:rowOff>317596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912D3DF-0EA2-48D5-8442-0D304DC01E31}"/>
            </a:ext>
          </a:extLst>
        </xdr:cNvPr>
        <xdr:cNvSpPr/>
      </xdr:nvSpPr>
      <xdr:spPr>
        <a:xfrm>
          <a:off x="1121867" y="6955332"/>
          <a:ext cx="299357" cy="301907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="horz" wrap="square" lIns="0" tIns="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0"/>
            </a:spcAft>
          </a:pPr>
          <a:r>
            <a:rPr lang="en-US" sz="1200" b="1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7.1</a:t>
          </a:r>
          <a:endParaRPr lang="en-US" sz="1200">
            <a:solidFill>
              <a:schemeClr val="bg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60510</xdr:colOff>
      <xdr:row>23</xdr:row>
      <xdr:rowOff>22412</xdr:rowOff>
    </xdr:from>
    <xdr:to>
      <xdr:col>0</xdr:col>
      <xdr:colOff>359867</xdr:colOff>
      <xdr:row>23</xdr:row>
      <xdr:rowOff>324319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50159B3-F63D-4DFE-83D8-D4BDFC005267}"/>
            </a:ext>
          </a:extLst>
        </xdr:cNvPr>
        <xdr:cNvSpPr/>
      </xdr:nvSpPr>
      <xdr:spPr>
        <a:xfrm>
          <a:off x="1121867" y="7315841"/>
          <a:ext cx="299357" cy="301907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="horz" wrap="square" lIns="0" tIns="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0"/>
            </a:spcAft>
          </a:pPr>
          <a:r>
            <a:rPr lang="en-US" sz="1200" b="1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7.2</a:t>
          </a:r>
          <a:endParaRPr lang="en-US" sz="1200">
            <a:solidFill>
              <a:schemeClr val="bg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60510</xdr:colOff>
      <xdr:row>24</xdr:row>
      <xdr:rowOff>29136</xdr:rowOff>
    </xdr:from>
    <xdr:to>
      <xdr:col>0</xdr:col>
      <xdr:colOff>359867</xdr:colOff>
      <xdr:row>24</xdr:row>
      <xdr:rowOff>331043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63F0551A-F099-498F-9A27-0211AEB8B3C9}"/>
            </a:ext>
          </a:extLst>
        </xdr:cNvPr>
        <xdr:cNvSpPr/>
      </xdr:nvSpPr>
      <xdr:spPr>
        <a:xfrm>
          <a:off x="1121867" y="7676350"/>
          <a:ext cx="299357" cy="301907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="horz" wrap="square" lIns="0" tIns="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0"/>
            </a:spcAft>
          </a:pPr>
          <a:r>
            <a:rPr lang="en-US" sz="1200" b="1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7.3</a:t>
          </a:r>
          <a:endParaRPr lang="en-US" sz="1200">
            <a:solidFill>
              <a:schemeClr val="bg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60510</xdr:colOff>
      <xdr:row>25</xdr:row>
      <xdr:rowOff>13448</xdr:rowOff>
    </xdr:from>
    <xdr:to>
      <xdr:col>0</xdr:col>
      <xdr:colOff>359867</xdr:colOff>
      <xdr:row>25</xdr:row>
      <xdr:rowOff>315355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F600CAA4-BD96-4310-8743-FF1F21D9844E}"/>
            </a:ext>
          </a:extLst>
        </xdr:cNvPr>
        <xdr:cNvSpPr/>
      </xdr:nvSpPr>
      <xdr:spPr>
        <a:xfrm>
          <a:off x="1121867" y="8014448"/>
          <a:ext cx="299357" cy="301907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="horz" wrap="square" lIns="0" tIns="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0"/>
            </a:spcAft>
          </a:pPr>
          <a:r>
            <a:rPr lang="en-US" sz="1200" b="1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7.4</a:t>
          </a:r>
          <a:endParaRPr lang="en-US" sz="1200">
            <a:solidFill>
              <a:schemeClr val="bg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60510</xdr:colOff>
      <xdr:row>26</xdr:row>
      <xdr:rowOff>20172</xdr:rowOff>
    </xdr:from>
    <xdr:to>
      <xdr:col>0</xdr:col>
      <xdr:colOff>359867</xdr:colOff>
      <xdr:row>26</xdr:row>
      <xdr:rowOff>322079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A07B8281-EFC8-4708-9F0C-F0B9D8846DCB}"/>
            </a:ext>
          </a:extLst>
        </xdr:cNvPr>
        <xdr:cNvSpPr/>
      </xdr:nvSpPr>
      <xdr:spPr>
        <a:xfrm>
          <a:off x="1121867" y="8374958"/>
          <a:ext cx="299357" cy="301907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="horz" wrap="square" lIns="0" tIns="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0"/>
            </a:spcAft>
          </a:pPr>
          <a:r>
            <a:rPr lang="en-US" sz="1200" b="1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7.5</a:t>
          </a:r>
          <a:endParaRPr lang="en-US" sz="1200">
            <a:solidFill>
              <a:schemeClr val="bg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1345407</xdr:colOff>
      <xdr:row>7</xdr:row>
      <xdr:rowOff>226216</xdr:rowOff>
    </xdr:from>
    <xdr:to>
      <xdr:col>22</xdr:col>
      <xdr:colOff>102987</xdr:colOff>
      <xdr:row>12</xdr:row>
      <xdr:rowOff>203120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67662FD0-6279-4217-9FCF-081498529940}"/>
            </a:ext>
          </a:extLst>
        </xdr:cNvPr>
        <xdr:cNvGrpSpPr/>
      </xdr:nvGrpSpPr>
      <xdr:grpSpPr>
        <a:xfrm>
          <a:off x="18071307" y="2550316"/>
          <a:ext cx="6834780" cy="1462804"/>
          <a:chOff x="17199198" y="4448110"/>
          <a:chExt cx="6615705" cy="1465185"/>
        </a:xfrm>
      </xdr:grpSpPr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21148B74-4A5F-4720-A275-18869E41CF81}"/>
              </a:ext>
            </a:extLst>
          </xdr:cNvPr>
          <xdr:cNvGrpSpPr/>
        </xdr:nvGrpSpPr>
        <xdr:grpSpPr>
          <a:xfrm>
            <a:off x="17199198" y="4448110"/>
            <a:ext cx="6615705" cy="1465185"/>
            <a:chOff x="17208942" y="4425211"/>
            <a:chExt cx="6625450" cy="1457877"/>
          </a:xfrm>
        </xdr:grpSpPr>
        <xdr:grpSp>
          <xdr:nvGrpSpPr>
            <xdr:cNvPr id="30" name="Group 29">
              <a:extLst>
                <a:ext uri="{FF2B5EF4-FFF2-40B4-BE49-F238E27FC236}">
                  <a16:creationId xmlns:a16="http://schemas.microsoft.com/office/drawing/2014/main" id="{D1F36EBA-FC1C-468D-8EF4-8BF2D2277163}"/>
                </a:ext>
              </a:extLst>
            </xdr:cNvPr>
            <xdr:cNvGrpSpPr/>
          </xdr:nvGrpSpPr>
          <xdr:grpSpPr>
            <a:xfrm>
              <a:off x="17208942" y="4425211"/>
              <a:ext cx="6625450" cy="1457877"/>
              <a:chOff x="15794569" y="5556248"/>
              <a:chExt cx="6613158" cy="1437170"/>
            </a:xfrm>
          </xdr:grpSpPr>
          <xdr:grpSp>
            <xdr:nvGrpSpPr>
              <xdr:cNvPr id="33" name="Group 32">
                <a:extLst>
                  <a:ext uri="{FF2B5EF4-FFF2-40B4-BE49-F238E27FC236}">
                    <a16:creationId xmlns:a16="http://schemas.microsoft.com/office/drawing/2014/main" id="{6B1F35AA-2D0E-46F2-887F-334D6B209286}"/>
                  </a:ext>
                </a:extLst>
              </xdr:cNvPr>
              <xdr:cNvGrpSpPr/>
            </xdr:nvGrpSpPr>
            <xdr:grpSpPr>
              <a:xfrm>
                <a:off x="15811507" y="6000701"/>
                <a:ext cx="6582627" cy="992717"/>
                <a:chOff x="6805082" y="10043586"/>
                <a:chExt cx="5698485" cy="753982"/>
              </a:xfrm>
            </xdr:grpSpPr>
            <xdr:grpSp>
              <xdr:nvGrpSpPr>
                <xdr:cNvPr id="35" name="Group 34">
                  <a:extLst>
                    <a:ext uri="{FF2B5EF4-FFF2-40B4-BE49-F238E27FC236}">
                      <a16:creationId xmlns:a16="http://schemas.microsoft.com/office/drawing/2014/main" id="{6D1AA93C-9998-496A-945E-F9CAD7935FB1}"/>
                    </a:ext>
                  </a:extLst>
                </xdr:cNvPr>
                <xdr:cNvGrpSpPr/>
              </xdr:nvGrpSpPr>
              <xdr:grpSpPr>
                <a:xfrm>
                  <a:off x="6805082" y="10043586"/>
                  <a:ext cx="5698485" cy="753982"/>
                  <a:chOff x="6805082" y="10043586"/>
                  <a:chExt cx="5698485" cy="753982"/>
                </a:xfrm>
              </xdr:grpSpPr>
              <xdr:sp macro="" textlink="">
                <xdr:nvSpPr>
                  <xdr:cNvPr id="39" name="Rectangle 38">
                    <a:extLst>
                      <a:ext uri="{FF2B5EF4-FFF2-40B4-BE49-F238E27FC236}">
                        <a16:creationId xmlns:a16="http://schemas.microsoft.com/office/drawing/2014/main" id="{98ED6AD3-4230-4F94-B96D-F9F6FF1E6191}"/>
                      </a:ext>
                    </a:extLst>
                  </xdr:cNvPr>
                  <xdr:cNvSpPr/>
                </xdr:nvSpPr>
                <xdr:spPr>
                  <a:xfrm>
                    <a:off x="6805082" y="10043586"/>
                    <a:ext cx="5698485" cy="735330"/>
                  </a:xfrm>
                  <a:prstGeom prst="rect">
                    <a:avLst/>
                  </a:prstGeom>
                  <a:solidFill>
                    <a:srgbClr val="F7F9F1"/>
                  </a:solidFill>
                  <a:ln>
                    <a:solidFill>
                      <a:schemeClr val="accent3">
                        <a:lumMod val="60000"/>
                        <a:lumOff val="40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US"/>
                  </a:p>
                </xdr:txBody>
              </xdr:sp>
              <xdr:cxnSp macro="">
                <xdr:nvCxnSpPr>
                  <xdr:cNvPr id="40" name="Straight Arrow Connector 39">
                    <a:extLst>
                      <a:ext uri="{FF2B5EF4-FFF2-40B4-BE49-F238E27FC236}">
                        <a16:creationId xmlns:a16="http://schemas.microsoft.com/office/drawing/2014/main" id="{DF2C74EB-E798-4F77-8D6D-4D33C2409537}"/>
                      </a:ext>
                    </a:extLst>
                  </xdr:cNvPr>
                  <xdr:cNvCxnSpPr/>
                </xdr:nvCxnSpPr>
                <xdr:spPr>
                  <a:xfrm>
                    <a:off x="8613213" y="10416079"/>
                    <a:ext cx="822960" cy="0"/>
                  </a:xfrm>
                  <a:prstGeom prst="straightConnector1">
                    <a:avLst/>
                  </a:prstGeom>
                  <a:ln w="28575">
                    <a:solidFill>
                      <a:srgbClr val="6DD9FF"/>
                    </a:solidFill>
                    <a:tailEnd type="arrow"/>
                  </a:ln>
                  <a:effectLst>
                    <a:outerShdw blurRad="63500" sx="102000" sy="102000" algn="ctr" rotWithShape="0">
                      <a:prstClr val="black">
                        <a:alpha val="88000"/>
                      </a:prstClr>
                    </a:outerShdw>
                  </a:effectLst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41" name="Text Box 19">
                    <a:extLst>
                      <a:ext uri="{FF2B5EF4-FFF2-40B4-BE49-F238E27FC236}">
                        <a16:creationId xmlns:a16="http://schemas.microsoft.com/office/drawing/2014/main" id="{C8CB679A-D173-417A-9392-CC778434C023}"/>
                      </a:ext>
                    </a:extLst>
                  </xdr:cNvPr>
                  <xdr:cNvSpPr txBox="1"/>
                </xdr:nvSpPr>
                <xdr:spPr>
                  <a:xfrm>
                    <a:off x="9462328" y="10095256"/>
                    <a:ext cx="276225" cy="28575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0" tIns="0" rIns="0" bIns="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>
                      <a:lnSpc>
                        <a:spcPct val="115000"/>
                      </a:lnSpc>
                      <a:spcAft>
                        <a:spcPts val="1000"/>
                      </a:spcAft>
                    </a:pPr>
                    <a:r>
                      <a:rPr lang="en-US" sz="1600" b="1" i="1">
                        <a:solidFill>
                          <a:srgbClr val="002060"/>
                        </a:solidFill>
                        <a:effectLst/>
                        <a:highlight>
                          <a:srgbClr val="FFFF00"/>
                        </a:highlight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&gt;</a:t>
                    </a:r>
                    <a:r>
                      <a:rPr lang="en-US" sz="1600" b="1" i="1">
                        <a:solidFill>
                          <a:srgbClr val="002060"/>
                        </a:solidFill>
                        <a:effectLst/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8</a:t>
                    </a:r>
                    <a:endParaRPr lang="en-US" sz="1100">
                      <a:solidFill>
                        <a:srgbClr val="002060"/>
                      </a:solidFill>
                      <a:effectLst/>
                      <a:ea typeface="MS Mincho" panose="02020609040205080304" pitchFamily="49" charset="-128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42" name="Text Box 24">
                    <a:extLst>
                      <a:ext uri="{FF2B5EF4-FFF2-40B4-BE49-F238E27FC236}">
                        <a16:creationId xmlns:a16="http://schemas.microsoft.com/office/drawing/2014/main" id="{A75A1E89-A2C3-49D8-BBFA-470DFDF153B6}"/>
                      </a:ext>
                    </a:extLst>
                  </xdr:cNvPr>
                  <xdr:cNvSpPr txBox="1"/>
                </xdr:nvSpPr>
                <xdr:spPr>
                  <a:xfrm>
                    <a:off x="8663496" y="10497848"/>
                    <a:ext cx="845820" cy="29972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0" tIns="0" rIns="0" bIns="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>
                      <a:lnSpc>
                        <a:spcPct val="115000"/>
                      </a:lnSpc>
                      <a:spcAft>
                        <a:spcPts val="1000"/>
                      </a:spcAft>
                    </a:pPr>
                    <a:r>
                      <a:rPr lang="en-US" sz="1400" b="1" i="1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  <a:effectLst>
                          <a:outerShdw blurRad="63500" sx="102000" sy="102000" algn="ctr" rotWithShape="0">
                            <a:prstClr val="black">
                              <a:alpha val="40000"/>
                            </a:prstClr>
                          </a:outerShdw>
                        </a:effectLst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1 lượt</a:t>
                    </a:r>
                    <a:endParaRPr lang="en-US" sz="110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  <a:effectLst>
                        <a:outerShdw blurRad="63500" sx="102000" sy="102000" algn="ctr" rotWithShape="0">
                          <a:prstClr val="black">
                            <a:alpha val="40000"/>
                          </a:prstClr>
                        </a:outerShdw>
                      </a:effectLst>
                      <a:ea typeface="MS Mincho" panose="02020609040205080304" pitchFamily="49" charset="-128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43" name="Text Box 25">
                    <a:extLst>
                      <a:ext uri="{FF2B5EF4-FFF2-40B4-BE49-F238E27FC236}">
                        <a16:creationId xmlns:a16="http://schemas.microsoft.com/office/drawing/2014/main" id="{E2469329-51C8-4389-AA0C-D40080D314FC}"/>
                      </a:ext>
                    </a:extLst>
                  </xdr:cNvPr>
                  <xdr:cNvSpPr txBox="1"/>
                </xdr:nvSpPr>
                <xdr:spPr>
                  <a:xfrm>
                    <a:off x="7477650" y="10150487"/>
                    <a:ext cx="1239520" cy="189865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0" tIns="0" rIns="0" bIns="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>
                      <a:lnSpc>
                        <a:spcPct val="115000"/>
                      </a:lnSpc>
                      <a:spcAft>
                        <a:spcPts val="1000"/>
                      </a:spcAft>
                    </a:pPr>
                    <a:r>
                      <a:rPr lang="en-US" sz="1200" b="1">
                        <a:solidFill>
                          <a:srgbClr val="002060"/>
                        </a:solidFill>
                        <a:effectLst/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SỐ NGÀY ĐIỀU TRỊ</a:t>
                    </a:r>
                    <a:endParaRPr lang="en-US" sz="1100">
                      <a:solidFill>
                        <a:srgbClr val="002060"/>
                      </a:solidFill>
                      <a:effectLst/>
                      <a:ea typeface="MS Mincho" panose="02020609040205080304" pitchFamily="49" charset="-128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44" name="Text Box 26">
                    <a:extLst>
                      <a:ext uri="{FF2B5EF4-FFF2-40B4-BE49-F238E27FC236}">
                        <a16:creationId xmlns:a16="http://schemas.microsoft.com/office/drawing/2014/main" id="{0D5E2F68-405C-4FBC-B88B-C292ECE9CBC7}"/>
                      </a:ext>
                    </a:extLst>
                  </xdr:cNvPr>
                  <xdr:cNvSpPr txBox="1"/>
                </xdr:nvSpPr>
                <xdr:spPr>
                  <a:xfrm>
                    <a:off x="7236492" y="10527730"/>
                    <a:ext cx="1471295" cy="20955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0" tIns="0" rIns="0" bIns="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>
                      <a:lnSpc>
                        <a:spcPct val="115000"/>
                      </a:lnSpc>
                      <a:spcAft>
                        <a:spcPts val="1000"/>
                      </a:spcAft>
                    </a:pPr>
                    <a:r>
                      <a:rPr lang="en-US" sz="1200" b="1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  <a:effectLst/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SỐ LƯỢT PHÁT THUỐC</a:t>
                    </a:r>
                    <a:endParaRPr lang="en-US" sz="110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  <a:effectLst/>
                      <a:ea typeface="MS Mincho" panose="02020609040205080304" pitchFamily="49" charset="-128"/>
                      <a:cs typeface="Times New Roman" panose="02020603050405020304" pitchFamily="18" charset="0"/>
                    </a:endParaRPr>
                  </a:p>
                </xdr:txBody>
              </xdr:sp>
              <xdr:grpSp>
                <xdr:nvGrpSpPr>
                  <xdr:cNvPr id="45" name="Group 44">
                    <a:extLst>
                      <a:ext uri="{FF2B5EF4-FFF2-40B4-BE49-F238E27FC236}">
                        <a16:creationId xmlns:a16="http://schemas.microsoft.com/office/drawing/2014/main" id="{89F1125A-C717-44AE-9078-758EBCDAF56B}"/>
                      </a:ext>
                    </a:extLst>
                  </xdr:cNvPr>
                  <xdr:cNvGrpSpPr/>
                </xdr:nvGrpSpPr>
                <xdr:grpSpPr>
                  <a:xfrm>
                    <a:off x="10299130" y="10364192"/>
                    <a:ext cx="836421" cy="123825"/>
                    <a:chOff x="63683" y="55814"/>
                    <a:chExt cx="826960" cy="123825"/>
                  </a:xfrm>
                  <a:effectLst>
                    <a:outerShdw blurRad="63500" sx="102000" sy="102000" algn="ctr" rotWithShape="0">
                      <a:prstClr val="black">
                        <a:alpha val="88000"/>
                      </a:prstClr>
                    </a:outerShdw>
                  </a:effectLst>
                </xdr:grpSpPr>
                <xdr:cxnSp macro="">
                  <xdr:nvCxnSpPr>
                    <xdr:cNvPr id="53" name="Straight Arrow Connector 52">
                      <a:extLst>
                        <a:ext uri="{FF2B5EF4-FFF2-40B4-BE49-F238E27FC236}">
                          <a16:creationId xmlns:a16="http://schemas.microsoft.com/office/drawing/2014/main" id="{EDC03F3F-AFE8-4147-B12A-EA69DA09B26F}"/>
                        </a:ext>
                      </a:extLst>
                    </xdr:cNvPr>
                    <xdr:cNvCxnSpPr/>
                  </xdr:nvCxnSpPr>
                  <xdr:spPr>
                    <a:xfrm>
                      <a:off x="67683" y="118351"/>
                      <a:ext cx="822960" cy="0"/>
                    </a:xfrm>
                    <a:prstGeom prst="straightConnector1">
                      <a:avLst/>
                    </a:prstGeom>
                    <a:ln w="28575">
                      <a:solidFill>
                        <a:srgbClr val="0070C0"/>
                      </a:solidFill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4" name="Straight Arrow Connector 53">
                      <a:extLst>
                        <a:ext uri="{FF2B5EF4-FFF2-40B4-BE49-F238E27FC236}">
                          <a16:creationId xmlns:a16="http://schemas.microsoft.com/office/drawing/2014/main" id="{B1F8CEE4-F776-4BB0-95F0-FF2D32B2BC01}"/>
                        </a:ext>
                      </a:extLst>
                    </xdr:cNvPr>
                    <xdr:cNvCxnSpPr/>
                  </xdr:nvCxnSpPr>
                  <xdr:spPr>
                    <a:xfrm flipV="1">
                      <a:off x="63683" y="55814"/>
                      <a:ext cx="0" cy="123825"/>
                    </a:xfrm>
                    <a:prstGeom prst="straightConnector1">
                      <a:avLst/>
                    </a:prstGeom>
                    <a:ln w="28575">
                      <a:solidFill>
                        <a:srgbClr val="0070C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46" name="Text Box 31">
                    <a:extLst>
                      <a:ext uri="{FF2B5EF4-FFF2-40B4-BE49-F238E27FC236}">
                        <a16:creationId xmlns:a16="http://schemas.microsoft.com/office/drawing/2014/main" id="{6CF02C2D-169A-4709-8918-4CEE8FD4EC93}"/>
                      </a:ext>
                    </a:extLst>
                  </xdr:cNvPr>
                  <xdr:cNvSpPr txBox="1"/>
                </xdr:nvSpPr>
                <xdr:spPr>
                  <a:xfrm>
                    <a:off x="9414069" y="10511181"/>
                    <a:ext cx="845820" cy="28575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0" tIns="0" rIns="0" bIns="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>
                      <a:lnSpc>
                        <a:spcPct val="115000"/>
                      </a:lnSpc>
                      <a:spcAft>
                        <a:spcPts val="1000"/>
                      </a:spcAft>
                    </a:pPr>
                    <a:r>
                      <a:rPr lang="en-US" sz="1400" b="1" i="1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  <a:effectLst/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 2 lượt</a:t>
                    </a:r>
                    <a:endParaRPr lang="en-US" sz="110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  <a:effectLst/>
                      <a:ea typeface="MS Mincho" panose="02020609040205080304" pitchFamily="49" charset="-128"/>
                      <a:cs typeface="Times New Roman" panose="02020603050405020304" pitchFamily="18" charset="0"/>
                    </a:endParaRPr>
                  </a:p>
                  <a:p>
                    <a:pPr>
                      <a:lnSpc>
                        <a:spcPct val="115000"/>
                      </a:lnSpc>
                      <a:spcAft>
                        <a:spcPts val="1000"/>
                      </a:spcAft>
                    </a:pPr>
                    <a:r>
                      <a:rPr lang="en-US" sz="1200" b="1" i="1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  <a:effectLst/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  </a:t>
                    </a:r>
                    <a:endParaRPr lang="en-US" sz="110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  <a:effectLst/>
                      <a:ea typeface="MS Mincho" panose="02020609040205080304" pitchFamily="49" charset="-128"/>
                      <a:cs typeface="Times New Roman" panose="02020603050405020304" pitchFamily="18" charset="0"/>
                    </a:endParaRPr>
                  </a:p>
                </xdr:txBody>
              </xdr:sp>
              <xdr:grpSp>
                <xdr:nvGrpSpPr>
                  <xdr:cNvPr id="47" name="Group 46">
                    <a:extLst>
                      <a:ext uri="{FF2B5EF4-FFF2-40B4-BE49-F238E27FC236}">
                        <a16:creationId xmlns:a16="http://schemas.microsoft.com/office/drawing/2014/main" id="{EC4DD1DC-8FD3-4D9B-B108-6E5653A8A659}"/>
                      </a:ext>
                    </a:extLst>
                  </xdr:cNvPr>
                  <xdr:cNvGrpSpPr/>
                </xdr:nvGrpSpPr>
                <xdr:grpSpPr>
                  <a:xfrm>
                    <a:off x="11149815" y="10359556"/>
                    <a:ext cx="822960" cy="123825"/>
                    <a:chOff x="54037" y="37208"/>
                    <a:chExt cx="822960" cy="123825"/>
                  </a:xfrm>
                  <a:effectLst>
                    <a:outerShdw blurRad="63500" sx="102000" sy="102000" algn="ctr" rotWithShape="0">
                      <a:prstClr val="black">
                        <a:alpha val="88000"/>
                      </a:prstClr>
                    </a:outerShdw>
                  </a:effectLst>
                </xdr:grpSpPr>
                <xdr:cxnSp macro="">
                  <xdr:nvCxnSpPr>
                    <xdr:cNvPr id="51" name="Straight Arrow Connector 50">
                      <a:extLst>
                        <a:ext uri="{FF2B5EF4-FFF2-40B4-BE49-F238E27FC236}">
                          <a16:creationId xmlns:a16="http://schemas.microsoft.com/office/drawing/2014/main" id="{0B8A6C19-5A46-4AAD-AE59-EF18B9749C62}"/>
                        </a:ext>
                      </a:extLst>
                    </xdr:cNvPr>
                    <xdr:cNvCxnSpPr/>
                  </xdr:nvCxnSpPr>
                  <xdr:spPr>
                    <a:xfrm>
                      <a:off x="54037" y="99747"/>
                      <a:ext cx="822960" cy="0"/>
                    </a:xfrm>
                    <a:prstGeom prst="straightConnector1">
                      <a:avLst/>
                    </a:prstGeom>
                    <a:ln w="28575">
                      <a:solidFill>
                        <a:srgbClr val="002060"/>
                      </a:solidFill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2" name="Straight Arrow Connector 51">
                      <a:extLst>
                        <a:ext uri="{FF2B5EF4-FFF2-40B4-BE49-F238E27FC236}">
                          <a16:creationId xmlns:a16="http://schemas.microsoft.com/office/drawing/2014/main" id="{2774001E-7663-4E36-952B-3FD78B9F54AB}"/>
                        </a:ext>
                      </a:extLst>
                    </xdr:cNvPr>
                    <xdr:cNvCxnSpPr/>
                  </xdr:nvCxnSpPr>
                  <xdr:spPr>
                    <a:xfrm flipV="1">
                      <a:off x="57254" y="37208"/>
                      <a:ext cx="0" cy="123825"/>
                    </a:xfrm>
                    <a:prstGeom prst="straightConnector1">
                      <a:avLst/>
                    </a:prstGeom>
                    <a:ln w="28575">
                      <a:solidFill>
                        <a:srgbClr val="00206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48" name="Text Box 35">
                    <a:extLst>
                      <a:ext uri="{FF2B5EF4-FFF2-40B4-BE49-F238E27FC236}">
                        <a16:creationId xmlns:a16="http://schemas.microsoft.com/office/drawing/2014/main" id="{59DFD917-659F-4C91-A6C7-97E4265E853D}"/>
                      </a:ext>
                    </a:extLst>
                  </xdr:cNvPr>
                  <xdr:cNvSpPr txBox="1"/>
                </xdr:nvSpPr>
                <xdr:spPr>
                  <a:xfrm>
                    <a:off x="10280844" y="10497847"/>
                    <a:ext cx="845820" cy="29972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0" tIns="0" rIns="0" bIns="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>
                      <a:lnSpc>
                        <a:spcPct val="115000"/>
                      </a:lnSpc>
                      <a:spcAft>
                        <a:spcPts val="1000"/>
                      </a:spcAft>
                    </a:pPr>
                    <a:r>
                      <a:rPr lang="en-US" sz="1400" b="1" i="1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  <a:effectLst/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 3 lượt</a:t>
                    </a:r>
                    <a:endParaRPr lang="en-US" sz="110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  <a:effectLst/>
                      <a:ea typeface="MS Mincho" panose="02020609040205080304" pitchFamily="49" charset="-128"/>
                      <a:cs typeface="Times New Roman" panose="02020603050405020304" pitchFamily="18" charset="0"/>
                    </a:endParaRPr>
                  </a:p>
                  <a:p>
                    <a:pPr>
                      <a:lnSpc>
                        <a:spcPct val="115000"/>
                      </a:lnSpc>
                      <a:spcAft>
                        <a:spcPts val="1000"/>
                      </a:spcAft>
                    </a:pPr>
                    <a:r>
                      <a:rPr lang="en-US" sz="1200" b="1" i="1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  <a:effectLst/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 </a:t>
                    </a:r>
                    <a:endParaRPr lang="en-US" sz="110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  <a:effectLst/>
                      <a:ea typeface="MS Mincho" panose="02020609040205080304" pitchFamily="49" charset="-128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49" name="Text Box 36">
                    <a:extLst>
                      <a:ext uri="{FF2B5EF4-FFF2-40B4-BE49-F238E27FC236}">
                        <a16:creationId xmlns:a16="http://schemas.microsoft.com/office/drawing/2014/main" id="{417226E7-5918-4A2B-BF2E-9CC7F7568FD5}"/>
                      </a:ext>
                    </a:extLst>
                  </xdr:cNvPr>
                  <xdr:cNvSpPr txBox="1"/>
                </xdr:nvSpPr>
                <xdr:spPr>
                  <a:xfrm>
                    <a:off x="11152523" y="10086177"/>
                    <a:ext cx="371475" cy="32385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0" tIns="0" rIns="0" bIns="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>
                      <a:lnSpc>
                        <a:spcPct val="115000"/>
                      </a:lnSpc>
                      <a:spcAft>
                        <a:spcPts val="1000"/>
                      </a:spcAft>
                    </a:pPr>
                    <a:r>
                      <a:rPr lang="en-US" sz="1600" b="1" i="1">
                        <a:solidFill>
                          <a:srgbClr val="002060"/>
                        </a:solidFill>
                        <a:effectLst/>
                        <a:highlight>
                          <a:srgbClr val="FFFF00"/>
                        </a:highlight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&gt;</a:t>
                    </a:r>
                    <a:r>
                      <a:rPr lang="en-US" sz="1600" b="1" i="1">
                        <a:solidFill>
                          <a:srgbClr val="002060"/>
                        </a:solidFill>
                        <a:effectLst/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19</a:t>
                    </a:r>
                    <a:endParaRPr lang="en-US" sz="1100">
                      <a:solidFill>
                        <a:srgbClr val="002060"/>
                      </a:solidFill>
                      <a:effectLst/>
                      <a:ea typeface="MS Mincho" panose="02020609040205080304" pitchFamily="49" charset="-128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50" name="Text Box 37">
                    <a:extLst>
                      <a:ext uri="{FF2B5EF4-FFF2-40B4-BE49-F238E27FC236}">
                        <a16:creationId xmlns:a16="http://schemas.microsoft.com/office/drawing/2014/main" id="{9E1149E1-6C42-4072-84E0-90094A045DC0}"/>
                      </a:ext>
                    </a:extLst>
                  </xdr:cNvPr>
                  <xdr:cNvSpPr txBox="1"/>
                </xdr:nvSpPr>
                <xdr:spPr>
                  <a:xfrm>
                    <a:off x="11159681" y="10495307"/>
                    <a:ext cx="952500" cy="299085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0" tIns="0" rIns="0" bIns="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>
                      <a:lnSpc>
                        <a:spcPct val="115000"/>
                      </a:lnSpc>
                      <a:spcAft>
                        <a:spcPts val="1000"/>
                      </a:spcAft>
                    </a:pPr>
                    <a:r>
                      <a:rPr lang="en-US" sz="1400" b="1" i="1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  <a:effectLst/>
                        <a:ea typeface="MS Mincho" panose="02020609040205080304" pitchFamily="49" charset="-128"/>
                        <a:cs typeface="Times New Roman" panose="02020603050405020304" pitchFamily="18" charset="0"/>
                      </a:rPr>
                      <a:t>1 lượt/ tuần</a:t>
                    </a:r>
                    <a:endParaRPr lang="en-US" sz="110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  <a:effectLst/>
                      <a:ea typeface="MS Mincho" panose="02020609040205080304" pitchFamily="49" charset="-128"/>
                      <a:cs typeface="Times New Roman" panose="02020603050405020304" pitchFamily="18" charset="0"/>
                    </a:endParaRPr>
                  </a:p>
                </xdr:txBody>
              </xdr:sp>
            </xdr:grpSp>
            <xdr:grpSp>
              <xdr:nvGrpSpPr>
                <xdr:cNvPr id="36" name="Group 35">
                  <a:extLst>
                    <a:ext uri="{FF2B5EF4-FFF2-40B4-BE49-F238E27FC236}">
                      <a16:creationId xmlns:a16="http://schemas.microsoft.com/office/drawing/2014/main" id="{C148E7CE-4DE6-479E-9752-9AD5BE4DE77E}"/>
                    </a:ext>
                  </a:extLst>
                </xdr:cNvPr>
                <xdr:cNvGrpSpPr/>
              </xdr:nvGrpSpPr>
              <xdr:grpSpPr>
                <a:xfrm>
                  <a:off x="9443613" y="10359748"/>
                  <a:ext cx="834056" cy="123825"/>
                  <a:chOff x="57255" y="55815"/>
                  <a:chExt cx="834056" cy="123825"/>
                </a:xfrm>
                <a:effectLst>
                  <a:outerShdw blurRad="63500" sx="102000" sy="102000" algn="ctr" rotWithShape="0">
                    <a:prstClr val="black">
                      <a:alpha val="88000"/>
                    </a:prstClr>
                  </a:outerShdw>
                </a:effectLst>
              </xdr:grpSpPr>
              <xdr:cxnSp macro="">
                <xdr:nvCxnSpPr>
                  <xdr:cNvPr id="37" name="Straight Arrow Connector 36">
                    <a:extLst>
                      <a:ext uri="{FF2B5EF4-FFF2-40B4-BE49-F238E27FC236}">
                        <a16:creationId xmlns:a16="http://schemas.microsoft.com/office/drawing/2014/main" id="{8194D886-0A58-4EF1-9078-8B7C6CD7C924}"/>
                      </a:ext>
                    </a:extLst>
                  </xdr:cNvPr>
                  <xdr:cNvCxnSpPr/>
                </xdr:nvCxnSpPr>
                <xdr:spPr>
                  <a:xfrm>
                    <a:off x="68351" y="118351"/>
                    <a:ext cx="822960" cy="0"/>
                  </a:xfrm>
                  <a:prstGeom prst="straightConnector1">
                    <a:avLst/>
                  </a:prstGeom>
                  <a:ln w="28575">
                    <a:solidFill>
                      <a:srgbClr val="00B0F0"/>
                    </a:solidFill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8" name="Straight Arrow Connector 37">
                    <a:extLst>
                      <a:ext uri="{FF2B5EF4-FFF2-40B4-BE49-F238E27FC236}">
                        <a16:creationId xmlns:a16="http://schemas.microsoft.com/office/drawing/2014/main" id="{C46287A2-F060-4943-B4F8-5613CD807E9F}"/>
                      </a:ext>
                    </a:extLst>
                  </xdr:cNvPr>
                  <xdr:cNvCxnSpPr/>
                </xdr:nvCxnSpPr>
                <xdr:spPr>
                  <a:xfrm flipV="1">
                    <a:off x="57255" y="55815"/>
                    <a:ext cx="0" cy="123825"/>
                  </a:xfrm>
                  <a:prstGeom prst="straightConnector1">
                    <a:avLst/>
                  </a:prstGeom>
                  <a:ln w="28575">
                    <a:solidFill>
                      <a:srgbClr val="00B0F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sp macro="" textlink="">
            <xdr:nvSpPr>
              <xdr:cNvPr id="34" name="Text Box 13">
                <a:extLst>
                  <a:ext uri="{FF2B5EF4-FFF2-40B4-BE49-F238E27FC236}">
                    <a16:creationId xmlns:a16="http://schemas.microsoft.com/office/drawing/2014/main" id="{D215FF20-E1F6-4AB5-9DD7-97CAC18A7E6B}"/>
                  </a:ext>
                </a:extLst>
              </xdr:cNvPr>
              <xdr:cNvSpPr txBox="1"/>
            </xdr:nvSpPr>
            <xdr:spPr>
              <a:xfrm>
                <a:off x="15794569" y="5556248"/>
                <a:ext cx="6613158" cy="431800"/>
              </a:xfrm>
              <a:prstGeom prst="rect">
                <a:avLst/>
              </a:prstGeom>
              <a:solidFill>
                <a:srgbClr val="007E39"/>
              </a:solidFill>
              <a:ln w="6350">
                <a:solidFill>
                  <a:srgbClr val="D5AB81"/>
                </a:solidFill>
              </a:ln>
              <a:effectLst/>
            </xdr:spPr>
            <xdr:txBody>
              <a:bodyPr rot="0" spcFirstLastPara="0" vert="horz" wrap="square" lIns="36576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l">
                  <a:lnSpc>
                    <a:spcPct val="100000"/>
                  </a:lnSpc>
                  <a:spcAft>
                    <a:spcPts val="0"/>
                  </a:spcAft>
                </a:pPr>
                <a:r>
                  <a:rPr lang="vi-VN" sz="1200" b="0">
                    <a:solidFill>
                      <a:schemeClr val="bg1"/>
                    </a:solidFill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rPr>
                  <a:t>Trong sheet bảng phụ</a:t>
                </a:r>
                <a:r>
                  <a:rPr lang="en-US" sz="1200" b="0">
                    <a:solidFill>
                      <a:schemeClr val="bg1"/>
                    </a:solidFill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rPr>
                  <a:t>,</a:t>
                </a:r>
                <a:r>
                  <a:rPr lang="en-US" sz="1200" b="0" baseline="0">
                    <a:solidFill>
                      <a:schemeClr val="bg1"/>
                    </a:solidFill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rPr>
                  <a:t> </a:t>
                </a:r>
                <a:r>
                  <a:rPr lang="vi-VN" sz="1200" b="0">
                    <a:solidFill>
                      <a:schemeClr val="bg1"/>
                    </a:solidFill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rPr>
                  <a:t>lập bảng SỐ LƯỢT PHÁT THUỐC theo các mốc SỐ NGÀY ĐIỀU TRỊ</a:t>
                </a:r>
              </a:p>
            </xdr:txBody>
          </xdr:sp>
        </xdr:grpSp>
        <xdr:sp macro="" textlink="">
          <xdr:nvSpPr>
            <xdr:cNvPr id="31" name="Text Box 19">
              <a:extLst>
                <a:ext uri="{FF2B5EF4-FFF2-40B4-BE49-F238E27FC236}">
                  <a16:creationId xmlns:a16="http://schemas.microsoft.com/office/drawing/2014/main" id="{610245DD-F821-494A-A4AC-61D27F10E542}"/>
                </a:ext>
              </a:extLst>
            </xdr:cNvPr>
            <xdr:cNvSpPr txBox="1"/>
          </xdr:nvSpPr>
          <xdr:spPr>
            <a:xfrm>
              <a:off x="19312723" y="4955300"/>
              <a:ext cx="383320" cy="381648"/>
            </a:xfrm>
            <a:prstGeom prst="rect">
              <a:avLst/>
            </a:prstGeom>
            <a:noFill/>
            <a:ln w="6350">
              <a:noFill/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0" tIns="0" rIns="0" bIns="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lnSpc>
                  <a:spcPct val="115000"/>
                </a:lnSpc>
                <a:spcAft>
                  <a:spcPts val="1000"/>
                </a:spcAft>
              </a:pPr>
              <a:r>
                <a:rPr lang="en-US" sz="1600" b="1" i="1">
                  <a:solidFill>
                    <a:srgbClr val="002060"/>
                  </a:solidFill>
                  <a:effectLst/>
                  <a:highlight>
                    <a:srgbClr val="FFFF00"/>
                  </a:highlight>
                  <a:ea typeface="MS Mincho" panose="02020609040205080304" pitchFamily="49" charset="-128"/>
                  <a:cs typeface="Times New Roman" panose="02020603050405020304" pitchFamily="18" charset="0"/>
                </a:rPr>
                <a:t>&gt;=</a:t>
              </a:r>
              <a:r>
                <a:rPr lang="en-US" sz="1600" b="1" i="1">
                  <a:solidFill>
                    <a:srgbClr val="002060"/>
                  </a:solidFill>
                  <a:effectLst/>
                  <a:ea typeface="MS Mincho" panose="02020609040205080304" pitchFamily="49" charset="-128"/>
                  <a:cs typeface="Times New Roman" panose="02020603050405020304" pitchFamily="18" charset="0"/>
                </a:rPr>
                <a:t>0</a:t>
              </a:r>
              <a:endParaRPr lang="en-US" sz="1100">
                <a:solidFill>
                  <a:srgbClr val="002060"/>
                </a:solidFill>
                <a:effectLst/>
                <a:ea typeface="MS Mincho" panose="02020609040205080304" pitchFamily="49" charset="-128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2" name="Text Box 19">
              <a:extLst>
                <a:ext uri="{FF2B5EF4-FFF2-40B4-BE49-F238E27FC236}">
                  <a16:creationId xmlns:a16="http://schemas.microsoft.com/office/drawing/2014/main" id="{3236971D-B537-40B4-8546-8BB1F5257CDA}"/>
                </a:ext>
              </a:extLst>
            </xdr:cNvPr>
            <xdr:cNvSpPr txBox="1"/>
          </xdr:nvSpPr>
          <xdr:spPr>
            <a:xfrm>
              <a:off x="21262449" y="4950329"/>
              <a:ext cx="437986" cy="381648"/>
            </a:xfrm>
            <a:prstGeom prst="rect">
              <a:avLst/>
            </a:prstGeom>
            <a:noFill/>
            <a:ln w="6350">
              <a:noFill/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0" tIns="0" rIns="0" bIns="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lnSpc>
                  <a:spcPct val="115000"/>
                </a:lnSpc>
                <a:spcAft>
                  <a:spcPts val="1000"/>
                </a:spcAft>
              </a:pPr>
              <a:r>
                <a:rPr lang="en-US" sz="1600" b="1" i="1">
                  <a:solidFill>
                    <a:srgbClr val="002060"/>
                  </a:solidFill>
                  <a:effectLst/>
                  <a:highlight>
                    <a:srgbClr val="FFFF00"/>
                  </a:highlight>
                  <a:ea typeface="MS Mincho" panose="02020609040205080304" pitchFamily="49" charset="-128"/>
                  <a:cs typeface="Times New Roman" panose="02020603050405020304" pitchFamily="18" charset="0"/>
                </a:rPr>
                <a:t>&gt;=</a:t>
              </a:r>
              <a:r>
                <a:rPr lang="en-US" sz="1600" b="1" i="1">
                  <a:solidFill>
                    <a:srgbClr val="002060"/>
                  </a:solidFill>
                  <a:effectLst/>
                  <a:ea typeface="MS Mincho" panose="02020609040205080304" pitchFamily="49" charset="-128"/>
                  <a:cs typeface="Times New Roman" panose="02020603050405020304" pitchFamily="18" charset="0"/>
                </a:rPr>
                <a:t>15</a:t>
              </a:r>
              <a:endParaRPr lang="en-US" sz="1100">
                <a:solidFill>
                  <a:srgbClr val="002060"/>
                </a:solidFill>
                <a:effectLst/>
                <a:ea typeface="MS Mincho" panose="02020609040205080304" pitchFamily="49" charset="-128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29" name="Oval 28">
            <a:extLst>
              <a:ext uri="{FF2B5EF4-FFF2-40B4-BE49-F238E27FC236}">
                <a16:creationId xmlns:a16="http://schemas.microsoft.com/office/drawing/2014/main" id="{A067CAC3-5F17-4A97-9E55-C977007CDF4B}"/>
              </a:ext>
            </a:extLst>
          </xdr:cNvPr>
          <xdr:cNvSpPr/>
        </xdr:nvSpPr>
        <xdr:spPr>
          <a:xfrm>
            <a:off x="17234126" y="4522487"/>
            <a:ext cx="299357" cy="301907"/>
          </a:xfrm>
          <a:prstGeom prst="ellipse">
            <a:avLst/>
          </a:prstGeom>
          <a:solidFill>
            <a:schemeClr val="accent6">
              <a:lumMod val="50000"/>
            </a:schemeClr>
          </a:solidFill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rot="0" spcFirstLastPara="0" vert="horz" wrap="square" lIns="0" tIns="0" rIns="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n-US" sz="1600" b="1">
                <a:solidFill>
                  <a:schemeClr val="bg1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10</a:t>
            </a:r>
            <a:endParaRPr lang="en-US" sz="16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C8AD-9218-4634-B994-869AB3E87E58}">
  <sheetPr>
    <tabColor theme="6" tint="-0.499984740745262"/>
  </sheetPr>
  <dimension ref="A1:W21"/>
  <sheetViews>
    <sheetView topLeftCell="A3" zoomScale="85" zoomScaleNormal="85" workbookViewId="0">
      <selection activeCell="C7" sqref="C7"/>
    </sheetView>
  </sheetViews>
  <sheetFormatPr defaultColWidth="8.88671875" defaultRowHeight="23.1" customHeight="1" x14ac:dyDescent="0.25"/>
  <cols>
    <col min="1" max="1" width="15.88671875" style="1" customWidth="1"/>
    <col min="2" max="2" width="18.88671875" style="1" customWidth="1"/>
    <col min="3" max="3" width="23" style="1" customWidth="1"/>
    <col min="4" max="4" width="15.33203125" style="1" customWidth="1"/>
    <col min="5" max="5" width="16" style="1" customWidth="1"/>
    <col min="6" max="6" width="13" style="1" customWidth="1"/>
    <col min="7" max="7" width="19.5546875" style="1" customWidth="1"/>
    <col min="8" max="8" width="11.109375" style="1" customWidth="1"/>
    <col min="9" max="9" width="13.44140625" style="1" customWidth="1"/>
    <col min="10" max="10" width="11.88671875" style="1" customWidth="1"/>
    <col min="11" max="11" width="18.44140625" style="1" customWidth="1"/>
    <col min="12" max="12" width="13.6640625" style="1" customWidth="1"/>
    <col min="13" max="13" width="15.33203125" style="1" customWidth="1"/>
    <col min="14" max="14" width="14.44140625" style="1" customWidth="1"/>
    <col min="15" max="15" width="19" style="1" customWidth="1"/>
    <col min="16" max="16" width="14" style="1" customWidth="1"/>
    <col min="17" max="17" width="17.33203125" style="1" customWidth="1"/>
    <col min="18" max="18" width="13.6640625" style="1" customWidth="1"/>
    <col min="19" max="19" width="15.33203125" style="1" customWidth="1"/>
    <col min="20" max="20" width="16" style="1" bestFit="1" customWidth="1"/>
    <col min="21" max="21" width="14.88671875" style="1" customWidth="1"/>
    <col min="22" max="22" width="16" style="1" bestFit="1" customWidth="1"/>
    <col min="23" max="23" width="14.33203125" style="1" customWidth="1"/>
    <col min="24" max="24" width="12.33203125" style="1" customWidth="1"/>
    <col min="25" max="25" width="19.5546875" style="1" customWidth="1"/>
    <col min="26" max="26" width="14.33203125" style="1" customWidth="1"/>
    <col min="27" max="27" width="16.33203125" style="1" customWidth="1"/>
    <col min="28" max="29" width="8.88671875" style="1"/>
    <col min="30" max="30" width="10.109375" style="1" customWidth="1"/>
    <col min="31" max="31" width="16.88671875" style="1" bestFit="1" customWidth="1"/>
    <col min="32" max="16384" width="8.88671875" style="1"/>
  </cols>
  <sheetData>
    <row r="1" spans="1:23" s="25" customFormat="1" ht="23.1" customHeight="1" x14ac:dyDescent="0.4">
      <c r="A1" s="32" t="s">
        <v>14</v>
      </c>
      <c r="B1" s="32"/>
      <c r="C1" s="33"/>
      <c r="D1" s="33"/>
      <c r="E1" s="33"/>
      <c r="F1" s="33"/>
      <c r="G1" s="32"/>
      <c r="H1" s="33"/>
      <c r="I1" s="33"/>
      <c r="J1" s="33"/>
      <c r="K1" s="33"/>
      <c r="L1" s="33"/>
      <c r="M1" s="33"/>
      <c r="N1" s="33"/>
      <c r="O1" s="33"/>
      <c r="P1" s="33"/>
    </row>
    <row r="2" spans="1:23" s="25" customFormat="1" ht="33" customHeight="1" x14ac:dyDescent="0.6">
      <c r="A2" s="144" t="s">
        <v>36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81"/>
      <c r="Q2" s="26"/>
      <c r="R2" s="26"/>
      <c r="S2" s="26"/>
      <c r="T2" s="26"/>
      <c r="U2" s="20"/>
      <c r="V2" s="26"/>
      <c r="W2" s="26"/>
    </row>
    <row r="3" spans="1:23" ht="21" customHeight="1" x14ac:dyDescent="0.25">
      <c r="A3" s="77" t="s">
        <v>45</v>
      </c>
      <c r="B3" s="78"/>
      <c r="C3" s="141">
        <f ca="1">TODAY()</f>
        <v>45179</v>
      </c>
      <c r="T3" s="18"/>
      <c r="U3" s="20"/>
    </row>
    <row r="4" spans="1:23" ht="21" customHeight="1" x14ac:dyDescent="0.25">
      <c r="A4" s="79" t="s">
        <v>69</v>
      </c>
      <c r="B4" s="80"/>
      <c r="C4" s="142" t="str">
        <f ca="1">IF(MONTH(C3)&gt;6,"6 tháng cuối năm","6 tháng đầu năm")</f>
        <v>6 tháng cuối năm</v>
      </c>
      <c r="E4" s="24"/>
      <c r="G4" s="38"/>
      <c r="T4" s="18"/>
      <c r="U4" s="20"/>
    </row>
    <row r="5" spans="1:23" ht="21" customHeight="1" x14ac:dyDescent="0.25">
      <c r="A5" s="77" t="s">
        <v>89</v>
      </c>
      <c r="B5" s="78"/>
      <c r="C5" s="143" t="str">
        <f ca="1">IF(AND(MONTH(C3)=12,DAY(C3)&gt;25),"Chuyển sang năm sau","Thanh toán đúng hạn")</f>
        <v>Thanh toán đúng hạn</v>
      </c>
    </row>
    <row r="6" spans="1:23" s="22" customFormat="1" ht="36" customHeight="1" x14ac:dyDescent="0.3">
      <c r="A6" s="39" t="s">
        <v>10</v>
      </c>
      <c r="B6" s="39" t="s">
        <v>75</v>
      </c>
      <c r="C6" s="40" t="s">
        <v>76</v>
      </c>
      <c r="D6" s="40" t="s">
        <v>59</v>
      </c>
      <c r="E6" s="40" t="s">
        <v>77</v>
      </c>
      <c r="F6" s="39" t="s">
        <v>11</v>
      </c>
      <c r="G6" s="39" t="s">
        <v>12</v>
      </c>
      <c r="H6" s="39" t="s">
        <v>0</v>
      </c>
      <c r="I6" s="39" t="s">
        <v>1</v>
      </c>
      <c r="J6" s="39" t="s">
        <v>44</v>
      </c>
      <c r="K6" s="39" t="s">
        <v>79</v>
      </c>
      <c r="L6" s="39" t="s">
        <v>93</v>
      </c>
      <c r="M6" s="39" t="s">
        <v>80</v>
      </c>
      <c r="N6" s="41" t="s">
        <v>53</v>
      </c>
      <c r="O6" s="41" t="s">
        <v>84</v>
      </c>
      <c r="P6" s="23"/>
      <c r="V6" s="23"/>
    </row>
    <row r="7" spans="1:23" s="20" customFormat="1" ht="29.25" customHeight="1" x14ac:dyDescent="0.3">
      <c r="A7" s="36">
        <v>43567</v>
      </c>
      <c r="B7" s="30" t="s">
        <v>66</v>
      </c>
      <c r="C7" s="82"/>
      <c r="D7" s="27" t="str">
        <f>IF(LEFT(B7,2)="TE","Trẻ em",IF(LEFT(B7,2)="BB","Bệnh binh","Bảo hiểm"))</f>
        <v>Bệnh binh</v>
      </c>
      <c r="E7" s="82"/>
      <c r="F7" s="30" t="s">
        <v>56</v>
      </c>
      <c r="G7" s="30" t="s">
        <v>22</v>
      </c>
      <c r="H7" s="37">
        <v>45</v>
      </c>
      <c r="I7" s="31">
        <v>123000</v>
      </c>
      <c r="J7" s="37">
        <v>60</v>
      </c>
      <c r="K7" s="83"/>
      <c r="L7" s="29"/>
      <c r="M7" s="29"/>
      <c r="N7" s="27"/>
      <c r="O7" s="27"/>
    </row>
    <row r="8" spans="1:23" s="20" customFormat="1" ht="23.1" customHeight="1" x14ac:dyDescent="0.25">
      <c r="A8" s="36">
        <v>43569</v>
      </c>
      <c r="B8" s="30" t="s">
        <v>70</v>
      </c>
      <c r="C8" s="82"/>
      <c r="D8" s="27" t="str">
        <f t="shared" ref="D8:D19" si="0">IF(LEFT(B8,2)="TE","Trẻ em",IF(LEFT(B8,2)="BB","Bệnh binh","Bảo hiểm"))</f>
        <v>Bảo hiểm</v>
      </c>
      <c r="E8" s="82"/>
      <c r="F8" s="30" t="s">
        <v>42</v>
      </c>
      <c r="G8" s="30" t="s">
        <v>21</v>
      </c>
      <c r="H8" s="37">
        <v>56</v>
      </c>
      <c r="I8" s="31">
        <v>132000</v>
      </c>
      <c r="J8" s="37">
        <v>14</v>
      </c>
      <c r="K8" s="83"/>
      <c r="L8" s="29"/>
      <c r="M8" s="29"/>
      <c r="N8" s="27"/>
      <c r="O8" s="27"/>
      <c r="Q8" s="21"/>
      <c r="R8" s="21"/>
      <c r="S8" s="21"/>
      <c r="T8" s="21"/>
    </row>
    <row r="9" spans="1:23" s="20" customFormat="1" ht="23.1" customHeight="1" x14ac:dyDescent="0.25">
      <c r="A9" s="36">
        <v>43570</v>
      </c>
      <c r="B9" s="30" t="s">
        <v>65</v>
      </c>
      <c r="C9" s="82"/>
      <c r="D9" s="27" t="str">
        <f t="shared" si="0"/>
        <v>Bệnh binh</v>
      </c>
      <c r="E9" s="82"/>
      <c r="F9" s="30" t="s">
        <v>74</v>
      </c>
      <c r="G9" s="30" t="s">
        <v>54</v>
      </c>
      <c r="H9" s="37">
        <v>89</v>
      </c>
      <c r="I9" s="31">
        <v>25000</v>
      </c>
      <c r="J9" s="37">
        <v>33</v>
      </c>
      <c r="K9" s="83"/>
      <c r="L9" s="29"/>
      <c r="M9" s="29"/>
      <c r="N9" s="27"/>
      <c r="O9" s="27"/>
      <c r="Q9" s="21"/>
      <c r="R9" s="21"/>
      <c r="S9" s="21"/>
      <c r="T9" s="21"/>
    </row>
    <row r="10" spans="1:23" s="20" customFormat="1" ht="27" customHeight="1" x14ac:dyDescent="0.25">
      <c r="A10" s="36">
        <v>43570</v>
      </c>
      <c r="B10" s="30" t="s">
        <v>72</v>
      </c>
      <c r="C10" s="82"/>
      <c r="D10" s="27" t="str">
        <f t="shared" si="0"/>
        <v>Bảo hiểm</v>
      </c>
      <c r="E10" s="82"/>
      <c r="F10" s="30" t="s">
        <v>43</v>
      </c>
      <c r="G10" s="30" t="s">
        <v>24</v>
      </c>
      <c r="H10" s="37">
        <v>5</v>
      </c>
      <c r="I10" s="31">
        <v>41000</v>
      </c>
      <c r="J10" s="37">
        <v>2</v>
      </c>
      <c r="K10" s="83"/>
      <c r="L10" s="29"/>
      <c r="M10" s="29"/>
      <c r="N10" s="27"/>
      <c r="O10" s="27"/>
      <c r="Q10" s="21"/>
      <c r="R10" s="21"/>
      <c r="S10" s="21"/>
      <c r="T10" s="21"/>
    </row>
    <row r="11" spans="1:23" s="20" customFormat="1" ht="23.1" customHeight="1" x14ac:dyDescent="0.25">
      <c r="A11" s="36">
        <v>43571</v>
      </c>
      <c r="B11" s="30" t="s">
        <v>48</v>
      </c>
      <c r="C11" s="82"/>
      <c r="D11" s="27" t="str">
        <f t="shared" si="0"/>
        <v>Trẻ em</v>
      </c>
      <c r="E11" s="82"/>
      <c r="F11" s="30" t="s">
        <v>42</v>
      </c>
      <c r="G11" s="30" t="s">
        <v>21</v>
      </c>
      <c r="H11" s="37">
        <v>22</v>
      </c>
      <c r="I11" s="31">
        <v>132000</v>
      </c>
      <c r="J11" s="37">
        <v>90</v>
      </c>
      <c r="K11" s="83"/>
      <c r="L11" s="29"/>
      <c r="M11" s="29"/>
      <c r="N11" s="27"/>
      <c r="O11" s="27"/>
      <c r="Q11" s="21"/>
      <c r="R11" s="21"/>
      <c r="S11" s="21"/>
      <c r="T11" s="21"/>
    </row>
    <row r="12" spans="1:23" s="20" customFormat="1" ht="23.1" customHeight="1" x14ac:dyDescent="0.25">
      <c r="A12" s="36">
        <v>43571</v>
      </c>
      <c r="B12" s="30" t="s">
        <v>70</v>
      </c>
      <c r="C12" s="82"/>
      <c r="D12" s="27" t="str">
        <f t="shared" si="0"/>
        <v>Bảo hiểm</v>
      </c>
      <c r="E12" s="82"/>
      <c r="F12" s="30" t="s">
        <v>73</v>
      </c>
      <c r="G12" s="30" t="s">
        <v>55</v>
      </c>
      <c r="H12" s="37">
        <v>34</v>
      </c>
      <c r="I12" s="31">
        <v>90000</v>
      </c>
      <c r="J12" s="37">
        <v>14</v>
      </c>
      <c r="K12" s="83"/>
      <c r="L12" s="29"/>
      <c r="M12" s="29"/>
      <c r="N12" s="27"/>
      <c r="O12" s="27"/>
      <c r="Q12" s="21"/>
      <c r="R12" s="21"/>
      <c r="S12" s="21"/>
      <c r="T12" s="21"/>
    </row>
    <row r="13" spans="1:23" s="20" customFormat="1" ht="23.1" customHeight="1" x14ac:dyDescent="0.25">
      <c r="A13" s="36">
        <v>43571</v>
      </c>
      <c r="B13" s="30" t="s">
        <v>72</v>
      </c>
      <c r="C13" s="82"/>
      <c r="D13" s="27" t="str">
        <f t="shared" si="0"/>
        <v>Bảo hiểm</v>
      </c>
      <c r="E13" s="82"/>
      <c r="F13" s="30" t="s">
        <v>56</v>
      </c>
      <c r="G13" s="30" t="s">
        <v>22</v>
      </c>
      <c r="H13" s="37">
        <v>37</v>
      </c>
      <c r="I13" s="31">
        <v>95000</v>
      </c>
      <c r="J13" s="37">
        <v>2</v>
      </c>
      <c r="K13" s="83"/>
      <c r="L13" s="29"/>
      <c r="M13" s="29"/>
      <c r="N13" s="27"/>
      <c r="O13" s="27"/>
      <c r="Q13" s="21"/>
      <c r="R13" s="21"/>
      <c r="S13" s="21"/>
      <c r="T13" s="21"/>
    </row>
    <row r="14" spans="1:23" s="20" customFormat="1" ht="23.1" customHeight="1" x14ac:dyDescent="0.25">
      <c r="A14" s="36">
        <v>43572</v>
      </c>
      <c r="B14" s="30" t="s">
        <v>48</v>
      </c>
      <c r="C14" s="82"/>
      <c r="D14" s="27" t="str">
        <f t="shared" si="0"/>
        <v>Trẻ em</v>
      </c>
      <c r="E14" s="82"/>
      <c r="F14" s="30" t="s">
        <v>56</v>
      </c>
      <c r="G14" s="30" t="s">
        <v>22</v>
      </c>
      <c r="H14" s="37">
        <v>35</v>
      </c>
      <c r="I14" s="31">
        <v>123000</v>
      </c>
      <c r="J14" s="37">
        <v>90</v>
      </c>
      <c r="K14" s="83"/>
      <c r="L14" s="29"/>
      <c r="M14" s="29"/>
      <c r="N14" s="27"/>
      <c r="O14" s="27"/>
      <c r="Q14" s="21"/>
      <c r="R14" s="21"/>
      <c r="S14" s="21"/>
      <c r="T14" s="21"/>
    </row>
    <row r="15" spans="1:23" s="20" customFormat="1" ht="23.1" customHeight="1" x14ac:dyDescent="0.25">
      <c r="A15" s="36">
        <v>43573</v>
      </c>
      <c r="B15" s="30" t="s">
        <v>71</v>
      </c>
      <c r="C15" s="82"/>
      <c r="D15" s="27" t="str">
        <f t="shared" si="0"/>
        <v>Trẻ em</v>
      </c>
      <c r="E15" s="82"/>
      <c r="F15" s="30" t="s">
        <v>74</v>
      </c>
      <c r="G15" s="30" t="s">
        <v>54</v>
      </c>
      <c r="H15" s="37">
        <v>160</v>
      </c>
      <c r="I15" s="31">
        <v>33000</v>
      </c>
      <c r="J15" s="37">
        <v>17</v>
      </c>
      <c r="K15" s="83"/>
      <c r="L15" s="29"/>
      <c r="M15" s="29"/>
      <c r="N15" s="27"/>
      <c r="O15" s="27"/>
      <c r="P15" s="21"/>
      <c r="Q15" s="21"/>
      <c r="R15" s="21"/>
      <c r="S15" s="21"/>
      <c r="T15" s="21"/>
      <c r="V15" s="21"/>
    </row>
    <row r="16" spans="1:23" s="20" customFormat="1" ht="23.1" customHeight="1" x14ac:dyDescent="0.25">
      <c r="A16" s="36">
        <v>43575</v>
      </c>
      <c r="B16" s="30" t="s">
        <v>47</v>
      </c>
      <c r="C16" s="82"/>
      <c r="D16" s="27" t="str">
        <f t="shared" si="0"/>
        <v>Bảo hiểm</v>
      </c>
      <c r="E16" s="82"/>
      <c r="F16" s="30" t="s">
        <v>57</v>
      </c>
      <c r="G16" s="30" t="s">
        <v>40</v>
      </c>
      <c r="H16" s="37">
        <v>68</v>
      </c>
      <c r="I16" s="31">
        <v>86000</v>
      </c>
      <c r="J16" s="37">
        <v>82</v>
      </c>
      <c r="K16" s="83"/>
      <c r="L16" s="29"/>
      <c r="M16" s="29"/>
      <c r="N16" s="27"/>
      <c r="O16" s="27"/>
      <c r="P16" s="21"/>
      <c r="Q16" s="21"/>
      <c r="R16" s="21"/>
      <c r="S16" s="21"/>
      <c r="T16" s="21"/>
      <c r="V16" s="21"/>
    </row>
    <row r="17" spans="1:22" s="20" customFormat="1" ht="23.1" customHeight="1" x14ac:dyDescent="0.25">
      <c r="A17" s="36">
        <v>43576</v>
      </c>
      <c r="B17" s="30" t="s">
        <v>65</v>
      </c>
      <c r="C17" s="82"/>
      <c r="D17" s="27" t="str">
        <f t="shared" si="0"/>
        <v>Bệnh binh</v>
      </c>
      <c r="E17" s="82"/>
      <c r="F17" s="30" t="s">
        <v>57</v>
      </c>
      <c r="G17" s="30" t="s">
        <v>40</v>
      </c>
      <c r="H17" s="37">
        <v>55</v>
      </c>
      <c r="I17" s="31">
        <v>86000</v>
      </c>
      <c r="J17" s="37">
        <v>33</v>
      </c>
      <c r="K17" s="83"/>
      <c r="L17" s="29"/>
      <c r="M17" s="29"/>
      <c r="N17" s="27"/>
      <c r="O17" s="27"/>
      <c r="P17" s="21"/>
      <c r="Q17" s="21"/>
      <c r="R17" s="21"/>
      <c r="S17" s="21"/>
      <c r="T17" s="21"/>
      <c r="V17" s="21"/>
    </row>
    <row r="18" spans="1:22" s="20" customFormat="1" ht="23.1" customHeight="1" x14ac:dyDescent="0.25">
      <c r="A18" s="36">
        <v>43576</v>
      </c>
      <c r="B18" s="30" t="s">
        <v>71</v>
      </c>
      <c r="C18" s="82"/>
      <c r="D18" s="27" t="str">
        <f t="shared" si="0"/>
        <v>Trẻ em</v>
      </c>
      <c r="E18" s="82"/>
      <c r="F18" s="30" t="s">
        <v>43</v>
      </c>
      <c r="G18" s="30" t="s">
        <v>24</v>
      </c>
      <c r="H18" s="37">
        <v>80</v>
      </c>
      <c r="I18" s="31">
        <v>53000</v>
      </c>
      <c r="J18" s="37">
        <v>17</v>
      </c>
      <c r="K18" s="83"/>
      <c r="L18" s="29"/>
      <c r="M18" s="29"/>
      <c r="N18" s="27"/>
      <c r="O18" s="27"/>
      <c r="P18" s="21"/>
      <c r="Q18" s="21"/>
      <c r="R18" s="21"/>
      <c r="S18" s="21"/>
      <c r="T18" s="21"/>
      <c r="V18" s="21"/>
    </row>
    <row r="19" spans="1:22" s="20" customFormat="1" ht="23.1" customHeight="1" x14ac:dyDescent="0.25">
      <c r="A19" s="36">
        <v>43578</v>
      </c>
      <c r="B19" s="30" t="s">
        <v>47</v>
      </c>
      <c r="C19" s="82"/>
      <c r="D19" s="27" t="str">
        <f t="shared" si="0"/>
        <v>Bảo hiểm</v>
      </c>
      <c r="E19" s="82"/>
      <c r="F19" s="30" t="s">
        <v>73</v>
      </c>
      <c r="G19" s="30" t="s">
        <v>55</v>
      </c>
      <c r="H19" s="37">
        <v>72</v>
      </c>
      <c r="I19" s="31">
        <v>69000</v>
      </c>
      <c r="J19" s="37">
        <v>82</v>
      </c>
      <c r="K19" s="83"/>
      <c r="L19" s="29"/>
      <c r="M19" s="29"/>
      <c r="N19" s="27"/>
      <c r="O19" s="27"/>
      <c r="P19" s="21"/>
      <c r="Q19" s="21"/>
      <c r="R19" s="21"/>
      <c r="S19" s="21"/>
      <c r="T19" s="21"/>
      <c r="V19" s="21"/>
    </row>
    <row r="20" spans="1:22" s="21" customFormat="1" ht="32.25" customHeight="1" x14ac:dyDescent="0.3">
      <c r="F20" s="56"/>
      <c r="J20" s="1"/>
      <c r="K20" s="18"/>
      <c r="U20" s="20"/>
    </row>
    <row r="21" spans="1:22" s="21" customFormat="1" ht="32.25" customHeight="1" x14ac:dyDescent="0.3">
      <c r="F21" s="56"/>
      <c r="I21" s="73"/>
      <c r="J21" s="1"/>
      <c r="K21" s="18"/>
      <c r="U21" s="20"/>
    </row>
  </sheetData>
  <sortState xmlns:xlrd2="http://schemas.microsoft.com/office/spreadsheetml/2017/richdata2" ref="A7:O19">
    <sortCondition ref="A7:A19"/>
  </sortState>
  <mergeCells count="1">
    <mergeCell ref="A2:O2"/>
  </mergeCells>
  <phoneticPr fontId="38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1:Y35"/>
  <sheetViews>
    <sheetView topLeftCell="E22" zoomScale="80" zoomScaleNormal="80" workbookViewId="0">
      <selection activeCell="Q31" sqref="Q31"/>
    </sheetView>
  </sheetViews>
  <sheetFormatPr defaultColWidth="8.88671875" defaultRowHeight="23.1" customHeight="1" x14ac:dyDescent="0.25"/>
  <cols>
    <col min="1" max="1" width="15.88671875" style="1" customWidth="1"/>
    <col min="2" max="2" width="18.88671875" style="1" customWidth="1"/>
    <col min="3" max="3" width="23" style="1" customWidth="1"/>
    <col min="4" max="4" width="15.33203125" style="1" customWidth="1"/>
    <col min="5" max="5" width="16" style="1" customWidth="1"/>
    <col min="6" max="6" width="24.88671875" style="1" customWidth="1"/>
    <col min="7" max="7" width="19.5546875" style="1" customWidth="1"/>
    <col min="8" max="8" width="11.109375" style="1" customWidth="1"/>
    <col min="9" max="9" width="13.44140625" style="1" customWidth="1"/>
    <col min="10" max="10" width="9.33203125" style="1" customWidth="1"/>
    <col min="11" max="11" width="20.44140625" style="1" customWidth="1"/>
    <col min="12" max="12" width="13.6640625" style="1" customWidth="1"/>
    <col min="13" max="13" width="12.33203125" style="1" customWidth="1"/>
    <col min="14" max="14" width="14.44140625" style="1" customWidth="1"/>
    <col min="15" max="15" width="15.6640625" style="1" customWidth="1"/>
    <col min="16" max="16" width="20.44140625" style="1" customWidth="1"/>
    <col min="17" max="17" width="17.33203125" style="1" customWidth="1"/>
    <col min="18" max="18" width="17.88671875" style="1" customWidth="1"/>
    <col min="19" max="19" width="15.33203125" style="1" customWidth="1"/>
    <col min="20" max="20" width="16" style="1" bestFit="1" customWidth="1"/>
    <col min="21" max="21" width="14.88671875" style="1" customWidth="1"/>
    <col min="22" max="22" width="16" style="1" bestFit="1" customWidth="1"/>
    <col min="23" max="23" width="14.33203125" style="1" customWidth="1"/>
    <col min="24" max="24" width="12.33203125" style="1" customWidth="1"/>
    <col min="25" max="25" width="19.5546875" style="1" customWidth="1"/>
    <col min="26" max="26" width="14.33203125" style="1" customWidth="1"/>
    <col min="27" max="27" width="16.33203125" style="1" customWidth="1"/>
    <col min="28" max="29" width="8.88671875" style="1"/>
    <col min="30" max="30" width="10.109375" style="1" customWidth="1"/>
    <col min="31" max="31" width="16.88671875" style="1" bestFit="1" customWidth="1"/>
    <col min="32" max="16384" width="8.88671875" style="1"/>
  </cols>
  <sheetData>
    <row r="1" spans="1:23" s="25" customFormat="1" ht="23.1" customHeight="1" x14ac:dyDescent="0.4">
      <c r="A1" s="32" t="s">
        <v>14</v>
      </c>
      <c r="B1" s="32"/>
      <c r="C1" s="33"/>
      <c r="D1" s="33"/>
      <c r="E1" s="33"/>
      <c r="F1" s="33"/>
      <c r="G1" s="32"/>
      <c r="H1" s="33"/>
      <c r="I1" s="33"/>
      <c r="J1" s="33"/>
      <c r="K1" s="33"/>
      <c r="L1" s="33"/>
      <c r="M1" s="33"/>
      <c r="N1" s="33"/>
      <c r="O1" s="33"/>
      <c r="P1" s="33"/>
    </row>
    <row r="2" spans="1:23" s="25" customFormat="1" ht="33" customHeight="1" x14ac:dyDescent="0.6">
      <c r="A2" s="144" t="s">
        <v>36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81"/>
      <c r="Q2" s="26"/>
      <c r="R2" s="26"/>
      <c r="S2" s="26"/>
      <c r="T2" s="26"/>
      <c r="U2" s="20"/>
      <c r="V2" s="26"/>
      <c r="W2" s="26"/>
    </row>
    <row r="3" spans="1:23" ht="21" customHeight="1" x14ac:dyDescent="0.25">
      <c r="A3" s="77" t="s">
        <v>45</v>
      </c>
      <c r="B3" s="78"/>
      <c r="C3" s="74">
        <f ca="1">TODAY()</f>
        <v>45179</v>
      </c>
      <c r="T3" s="18"/>
      <c r="U3" s="20"/>
    </row>
    <row r="4" spans="1:23" ht="21" customHeight="1" x14ac:dyDescent="0.25">
      <c r="A4" s="79" t="s">
        <v>69</v>
      </c>
      <c r="B4" s="80"/>
      <c r="C4" s="76" t="str">
        <f ca="1">IF(MONTH(C3)&gt;6,"6 tháng cuối năm","6 tháng đầu năm")</f>
        <v>6 tháng cuối năm</v>
      </c>
      <c r="E4" s="24"/>
      <c r="G4" s="38"/>
      <c r="T4" s="18"/>
      <c r="U4" s="20"/>
    </row>
    <row r="5" spans="1:23" ht="21" customHeight="1" x14ac:dyDescent="0.25">
      <c r="A5" s="77" t="s">
        <v>89</v>
      </c>
      <c r="B5" s="78"/>
      <c r="C5" s="75" t="str">
        <f ca="1">IF(AND(DAY(C3)&gt;25,MONTH(C3)=12),"Chuyển thanh toán sang năm sau","Thanh toán đúng hạn")</f>
        <v>Thanh toán đúng hạn</v>
      </c>
    </row>
    <row r="6" spans="1:23" s="22" customFormat="1" ht="36" customHeight="1" x14ac:dyDescent="0.3">
      <c r="A6" s="90" t="s">
        <v>10</v>
      </c>
      <c r="B6" s="90" t="s">
        <v>75</v>
      </c>
      <c r="C6" s="91" t="s">
        <v>76</v>
      </c>
      <c r="D6" s="91" t="s">
        <v>41</v>
      </c>
      <c r="E6" s="91" t="s">
        <v>77</v>
      </c>
      <c r="F6" s="90" t="s">
        <v>11</v>
      </c>
      <c r="G6" s="90" t="s">
        <v>12</v>
      </c>
      <c r="H6" s="90" t="s">
        <v>0</v>
      </c>
      <c r="I6" s="90" t="s">
        <v>1</v>
      </c>
      <c r="J6" s="90" t="s">
        <v>44</v>
      </c>
      <c r="K6" s="90" t="s">
        <v>79</v>
      </c>
      <c r="L6" s="90" t="s">
        <v>93</v>
      </c>
      <c r="M6" s="90" t="s">
        <v>80</v>
      </c>
      <c r="N6" s="92" t="s">
        <v>53</v>
      </c>
      <c r="O6" s="92" t="s">
        <v>84</v>
      </c>
      <c r="P6" s="23"/>
      <c r="V6" s="23"/>
    </row>
    <row r="7" spans="1:23" s="20" customFormat="1" ht="29.25" customHeight="1" x14ac:dyDescent="0.3">
      <c r="A7" s="36">
        <v>43567</v>
      </c>
      <c r="B7" s="30" t="s">
        <v>66</v>
      </c>
      <c r="C7" s="27" t="str">
        <f>VLOOKUP(B7,'Bảng phụ'!$A$3:$B$9,2,0)</f>
        <v>Vũ Trung Hà</v>
      </c>
      <c r="D7" s="27" t="str">
        <f>IF(LEFT(B7,2)="TE","Trẻ em",IF(LEFT(B7,2)="BB","Bệnh binh","Bảo hiểm"))</f>
        <v>Bệnh binh</v>
      </c>
      <c r="E7" s="27" t="str">
        <f>IF(MID(B7,3,2)="TT","BH thân thể","BH y tế")</f>
        <v>BH thân thể</v>
      </c>
      <c r="F7" s="30" t="s">
        <v>56</v>
      </c>
      <c r="G7" s="30" t="s">
        <v>22</v>
      </c>
      <c r="H7" s="37">
        <v>45</v>
      </c>
      <c r="I7" s="31">
        <v>123000</v>
      </c>
      <c r="J7" s="37">
        <v>60</v>
      </c>
      <c r="K7" s="108">
        <f>HLOOKUP(D7,'Bảng phụ'!$E$2:$G$4,IF(E7="BH y tế",2,3),0)</f>
        <v>0.7</v>
      </c>
      <c r="L7" s="28">
        <f>ROUND(H7*I7*HLOOKUP(LEFT(B7,2),'Bảng phụ'!$E$7:$G$9,IF(E7="BH y tế",2,3),0),-3)</f>
        <v>3875000</v>
      </c>
      <c r="M7" s="28">
        <f>RANK(H7,$H$7:$H$19,0)</f>
        <v>8</v>
      </c>
      <c r="N7" s="27" t="str">
        <f>VLOOKUP(J7,'Bảng phụ'!$I$3:$J$6,2,1)</f>
        <v>Tấn công</v>
      </c>
      <c r="O7" s="27" t="str">
        <f t="shared" ref="O7:O19" si="0">VLOOKUP(J7,$Q$16:$R$19,2,1)</f>
        <v>1 lượt/tuần</v>
      </c>
      <c r="R7" s="58"/>
    </row>
    <row r="8" spans="1:23" s="20" customFormat="1" ht="23.1" customHeight="1" x14ac:dyDescent="0.25">
      <c r="A8" s="36">
        <v>43569</v>
      </c>
      <c r="B8" s="30" t="s">
        <v>70</v>
      </c>
      <c r="C8" s="27" t="str">
        <f>VLOOKUP(B8,'Bảng phụ'!$A$3:$B$9,2,0)</f>
        <v>Đoàn Sơn Lâm</v>
      </c>
      <c r="D8" s="27" t="str">
        <f t="shared" ref="D8:D19" si="1">IF(LEFT(B8,2)="TE","Trẻ em",IF(LEFT(B8,2)="BB","Bệnh binh","Bảo hiểm"))</f>
        <v>Bảo hiểm</v>
      </c>
      <c r="E8" s="27" t="str">
        <f t="shared" ref="E8:E19" si="2">IF(MID(B8,3,2)="TT","BH thân thể","BH y tế")</f>
        <v>BH y tế</v>
      </c>
      <c r="F8" s="30" t="s">
        <v>42</v>
      </c>
      <c r="G8" s="30" t="s">
        <v>21</v>
      </c>
      <c r="H8" s="37">
        <v>56</v>
      </c>
      <c r="I8" s="31">
        <v>132000</v>
      </c>
      <c r="J8" s="37">
        <v>14</v>
      </c>
      <c r="K8" s="108">
        <f>(HLOOKUP(D8,'Bảng phụ'!$E$2:$G$4,IF(E8="BH y tế",2,3),0))</f>
        <v>0.65</v>
      </c>
      <c r="L8" s="28">
        <f>ROUND(H8*I8*HLOOKUP(LEFT(B8,2),'Bảng phụ'!$E$7:$G$9,IF(E8="BH y tế",2,3),0),-3)</f>
        <v>4805000</v>
      </c>
      <c r="M8" s="28">
        <f t="shared" ref="M8:M19" si="3">RANK(H8,$H$7:$H$19,0)</f>
        <v>6</v>
      </c>
      <c r="N8" s="27" t="str">
        <f>VLOOKUP(J8,'Bảng phụ'!$I$3:$J$6,2,1)</f>
        <v>Tại nhà</v>
      </c>
      <c r="O8" s="27" t="str">
        <f t="shared" si="0"/>
        <v>2 lượt</v>
      </c>
      <c r="S8" s="21"/>
      <c r="T8" s="21"/>
    </row>
    <row r="9" spans="1:23" s="20" customFormat="1" ht="23.1" customHeight="1" x14ac:dyDescent="0.25">
      <c r="A9" s="36">
        <v>43570</v>
      </c>
      <c r="B9" s="30" t="s">
        <v>65</v>
      </c>
      <c r="C9" s="27" t="str">
        <f>VLOOKUP(B9,'Bảng phụ'!$A$3:$B$9,2,0)</f>
        <v>Lê Mai Trang</v>
      </c>
      <c r="D9" s="27" t="str">
        <f t="shared" si="1"/>
        <v>Bệnh binh</v>
      </c>
      <c r="E9" s="27" t="str">
        <f t="shared" si="2"/>
        <v>BH y tế</v>
      </c>
      <c r="F9" s="30" t="s">
        <v>74</v>
      </c>
      <c r="G9" s="30" t="s">
        <v>54</v>
      </c>
      <c r="H9" s="37">
        <v>89</v>
      </c>
      <c r="I9" s="31">
        <v>25000</v>
      </c>
      <c r="J9" s="37">
        <v>33</v>
      </c>
      <c r="K9" s="108">
        <f>(HLOOKUP(D9,'Bảng phụ'!$E$2:$G$4,IF(E9="BH y tế",2,3),0))</f>
        <v>0.85</v>
      </c>
      <c r="L9" s="28">
        <f>ROUND(H9*I9*HLOOKUP(LEFT(B9,2),'Bảng phụ'!$E$7:$G$9,IF(E9="BH y tế",2,3),0),-3)</f>
        <v>1891000</v>
      </c>
      <c r="M9" s="28">
        <f t="shared" si="3"/>
        <v>2</v>
      </c>
      <c r="N9" s="27" t="str">
        <f>VLOOKUP(J9,'Bảng phụ'!$I$3:$J$6,2,1)</f>
        <v>Nằm viện</v>
      </c>
      <c r="O9" s="27" t="str">
        <f t="shared" si="0"/>
        <v>1 lượt/tuần</v>
      </c>
      <c r="S9" s="21"/>
      <c r="T9" s="21"/>
    </row>
    <row r="10" spans="1:23" s="20" customFormat="1" ht="27" customHeight="1" x14ac:dyDescent="0.25">
      <c r="A10" s="36">
        <v>43570</v>
      </c>
      <c r="B10" s="30" t="s">
        <v>72</v>
      </c>
      <c r="C10" s="27" t="str">
        <f>VLOOKUP(B10,'Bảng phụ'!$A$3:$B$9,2,0)</f>
        <v>Hoàng Quân Anh</v>
      </c>
      <c r="D10" s="27" t="str">
        <f t="shared" si="1"/>
        <v>Bảo hiểm</v>
      </c>
      <c r="E10" s="27" t="str">
        <f t="shared" si="2"/>
        <v>BH thân thể</v>
      </c>
      <c r="F10" s="30" t="s">
        <v>43</v>
      </c>
      <c r="G10" s="30" t="s">
        <v>24</v>
      </c>
      <c r="H10" s="37">
        <v>5</v>
      </c>
      <c r="I10" s="31">
        <v>41000</v>
      </c>
      <c r="J10" s="37">
        <v>2</v>
      </c>
      <c r="K10" s="108">
        <f>(HLOOKUP(D10,'Bảng phụ'!$E$2:$G$4,IF(E10="BH y tế",2,3),0))</f>
        <v>0.5</v>
      </c>
      <c r="L10" s="28">
        <f>ROUND(H10*I10*HLOOKUP(LEFT(B10,2),'Bảng phụ'!$E$7:$G$9,IF(E10="BH y tế",2,3),0),-3)</f>
        <v>103000</v>
      </c>
      <c r="M10" s="28">
        <f t="shared" si="3"/>
        <v>13</v>
      </c>
      <c r="N10" s="27" t="str">
        <f>VLOOKUP(J10,'Bảng phụ'!$I$3:$J$6,2,1)</f>
        <v>Tại nhà</v>
      </c>
      <c r="O10" s="27" t="str">
        <f t="shared" si="0"/>
        <v>1 lượt</v>
      </c>
      <c r="S10" s="21"/>
      <c r="T10" s="21"/>
    </row>
    <row r="11" spans="1:23" s="20" customFormat="1" ht="23.1" customHeight="1" x14ac:dyDescent="0.25">
      <c r="A11" s="36">
        <v>43571</v>
      </c>
      <c r="B11" s="30" t="s">
        <v>48</v>
      </c>
      <c r="C11" s="27" t="str">
        <f>VLOOKUP(B11,'Bảng phụ'!$A$3:$B$9,2,0)</f>
        <v>Nguyễn Lan Thảo</v>
      </c>
      <c r="D11" s="27" t="str">
        <f t="shared" si="1"/>
        <v>Trẻ em</v>
      </c>
      <c r="E11" s="27" t="str">
        <f t="shared" si="2"/>
        <v>BH thân thể</v>
      </c>
      <c r="F11" s="30" t="s">
        <v>42</v>
      </c>
      <c r="G11" s="30" t="s">
        <v>21</v>
      </c>
      <c r="H11" s="37">
        <v>22</v>
      </c>
      <c r="I11" s="31">
        <v>132000</v>
      </c>
      <c r="J11" s="37">
        <v>90</v>
      </c>
      <c r="K11" s="108">
        <f>(HLOOKUP(D11,'Bảng phụ'!$E$2:$G$4,IF(E11="BH y tế",2,3),0))</f>
        <v>0.9</v>
      </c>
      <c r="L11" s="28">
        <f>ROUND(H11*I11*HLOOKUP(LEFT(B11,2),'Bảng phụ'!$E$7:$G$9,IF(E11="BH y tế",2,3),0),-3)</f>
        <v>2614000</v>
      </c>
      <c r="M11" s="28">
        <f t="shared" si="3"/>
        <v>12</v>
      </c>
      <c r="N11" s="27" t="str">
        <f>VLOOKUP(J11,'Bảng phụ'!$I$3:$J$6,2,1)</f>
        <v>Tích cực</v>
      </c>
      <c r="O11" s="27" t="str">
        <f t="shared" si="0"/>
        <v>1 lượt/tuần</v>
      </c>
      <c r="S11" s="21"/>
      <c r="T11" s="21"/>
    </row>
    <row r="12" spans="1:23" s="20" customFormat="1" ht="23.1" customHeight="1" x14ac:dyDescent="0.25">
      <c r="A12" s="36">
        <v>43571</v>
      </c>
      <c r="B12" s="30" t="s">
        <v>70</v>
      </c>
      <c r="C12" s="27" t="str">
        <f>VLOOKUP(B12,'Bảng phụ'!$A$3:$B$9,2,0)</f>
        <v>Đoàn Sơn Lâm</v>
      </c>
      <c r="D12" s="27" t="str">
        <f t="shared" si="1"/>
        <v>Bảo hiểm</v>
      </c>
      <c r="E12" s="27" t="str">
        <f t="shared" si="2"/>
        <v>BH y tế</v>
      </c>
      <c r="F12" s="30" t="s">
        <v>73</v>
      </c>
      <c r="G12" s="30" t="s">
        <v>55</v>
      </c>
      <c r="H12" s="37">
        <v>34</v>
      </c>
      <c r="I12" s="31">
        <v>90000</v>
      </c>
      <c r="J12" s="37">
        <v>14</v>
      </c>
      <c r="K12" s="108">
        <f>(HLOOKUP(D12,'Bảng phụ'!$E$2:$G$4,IF(E12="BH y tế",2,3),0))</f>
        <v>0.65</v>
      </c>
      <c r="L12" s="28">
        <f>ROUND(H12*I12*HLOOKUP(LEFT(B12,2),'Bảng phụ'!$E$7:$G$9,IF(E12="BH y tế",2,3),0),-3)</f>
        <v>1989000</v>
      </c>
      <c r="M12" s="28">
        <f t="shared" si="3"/>
        <v>11</v>
      </c>
      <c r="N12" s="27" t="str">
        <f>VLOOKUP(J12,'Bảng phụ'!$I$3:$J$6,2,1)</f>
        <v>Tại nhà</v>
      </c>
      <c r="O12" s="27" t="str">
        <f t="shared" si="0"/>
        <v>2 lượt</v>
      </c>
      <c r="S12" s="21"/>
      <c r="T12" s="21"/>
    </row>
    <row r="13" spans="1:23" s="20" customFormat="1" ht="23.1" customHeight="1" x14ac:dyDescent="0.25">
      <c r="A13" s="36">
        <v>43571</v>
      </c>
      <c r="B13" s="30" t="s">
        <v>72</v>
      </c>
      <c r="C13" s="27" t="str">
        <f>VLOOKUP(B13,'Bảng phụ'!$A$3:$B$9,2,0)</f>
        <v>Hoàng Quân Anh</v>
      </c>
      <c r="D13" s="27" t="str">
        <f t="shared" si="1"/>
        <v>Bảo hiểm</v>
      </c>
      <c r="E13" s="27" t="str">
        <f t="shared" si="2"/>
        <v>BH thân thể</v>
      </c>
      <c r="F13" s="30" t="s">
        <v>56</v>
      </c>
      <c r="G13" s="30" t="s">
        <v>22</v>
      </c>
      <c r="H13" s="37">
        <v>37</v>
      </c>
      <c r="I13" s="31">
        <v>95000</v>
      </c>
      <c r="J13" s="37">
        <v>2</v>
      </c>
      <c r="K13" s="108">
        <f>(HLOOKUP(D13,'Bảng phụ'!$E$2:$G$4,IF(E13="BH y tế",2,3),0))</f>
        <v>0.5</v>
      </c>
      <c r="L13" s="28">
        <f>ROUND(H13*I13*HLOOKUP(LEFT(B13,2),'Bảng phụ'!$E$7:$G$9,IF(E13="BH y tế",2,3),0),-3)</f>
        <v>1758000</v>
      </c>
      <c r="M13" s="28">
        <f t="shared" si="3"/>
        <v>9</v>
      </c>
      <c r="N13" s="27" t="str">
        <f>VLOOKUP(J13,'Bảng phụ'!$I$3:$J$6,2,1)</f>
        <v>Tại nhà</v>
      </c>
      <c r="O13" s="27" t="str">
        <f t="shared" si="0"/>
        <v>1 lượt</v>
      </c>
      <c r="S13" s="21"/>
      <c r="T13" s="21"/>
    </row>
    <row r="14" spans="1:23" s="20" customFormat="1" ht="23.1" customHeight="1" x14ac:dyDescent="0.25">
      <c r="A14" s="36">
        <v>43572</v>
      </c>
      <c r="B14" s="30" t="s">
        <v>48</v>
      </c>
      <c r="C14" s="27" t="str">
        <f>VLOOKUP(B14,'Bảng phụ'!$A$3:$B$9,2,0)</f>
        <v>Nguyễn Lan Thảo</v>
      </c>
      <c r="D14" s="27" t="str">
        <f t="shared" si="1"/>
        <v>Trẻ em</v>
      </c>
      <c r="E14" s="27" t="str">
        <f t="shared" si="2"/>
        <v>BH thân thể</v>
      </c>
      <c r="F14" s="30" t="s">
        <v>56</v>
      </c>
      <c r="G14" s="30" t="s">
        <v>22</v>
      </c>
      <c r="H14" s="37">
        <v>35</v>
      </c>
      <c r="I14" s="31">
        <v>123000</v>
      </c>
      <c r="J14" s="37">
        <v>90</v>
      </c>
      <c r="K14" s="108">
        <f>(HLOOKUP(D14,'Bảng phụ'!$E$2:$G$4,IF(E14="BH y tế",2,3),0))</f>
        <v>0.9</v>
      </c>
      <c r="L14" s="28">
        <f>ROUND(H14*I14*HLOOKUP(LEFT(B14,2),'Bảng phụ'!$E$7:$G$9,IF(E14="BH y tế",2,3),0),-3)</f>
        <v>3875000</v>
      </c>
      <c r="M14" s="28">
        <f t="shared" si="3"/>
        <v>10</v>
      </c>
      <c r="N14" s="27" t="str">
        <f>VLOOKUP(J14,'Bảng phụ'!$I$3:$J$6,2,1)</f>
        <v>Tích cực</v>
      </c>
      <c r="O14" s="27" t="str">
        <f t="shared" si="0"/>
        <v>1 lượt/tuần</v>
      </c>
      <c r="Q14" s="96" t="s">
        <v>82</v>
      </c>
      <c r="S14" s="21"/>
      <c r="T14" s="21"/>
    </row>
    <row r="15" spans="1:23" s="20" customFormat="1" ht="23.1" customHeight="1" x14ac:dyDescent="0.25">
      <c r="A15" s="36">
        <v>43573</v>
      </c>
      <c r="B15" s="30" t="s">
        <v>71</v>
      </c>
      <c r="C15" s="27" t="str">
        <f>VLOOKUP(B15,'Bảng phụ'!$A$3:$B$9,2,0)</f>
        <v>Cao Sơn Trà</v>
      </c>
      <c r="D15" s="27" t="str">
        <f t="shared" si="1"/>
        <v>Trẻ em</v>
      </c>
      <c r="E15" s="27" t="str">
        <f t="shared" si="2"/>
        <v>BH y tế</v>
      </c>
      <c r="F15" s="30" t="s">
        <v>74</v>
      </c>
      <c r="G15" s="30" t="s">
        <v>54</v>
      </c>
      <c r="H15" s="37">
        <v>160</v>
      </c>
      <c r="I15" s="31">
        <v>33000</v>
      </c>
      <c r="J15" s="37">
        <v>17</v>
      </c>
      <c r="K15" s="108">
        <f>(HLOOKUP(D15,'Bảng phụ'!$E$2:$G$4,IF(E15="BH y tế",2,3),0))</f>
        <v>0.9</v>
      </c>
      <c r="L15" s="28">
        <f>ROUND(H15*I15*HLOOKUP(LEFT(B15,2),'Bảng phụ'!$E$7:$G$9,IF(E15="BH y tế",2,3),0),-3)</f>
        <v>4752000</v>
      </c>
      <c r="M15" s="28">
        <f t="shared" si="3"/>
        <v>1</v>
      </c>
      <c r="N15" s="27" t="str">
        <f>VLOOKUP(J15,'Bảng phụ'!$I$3:$J$6,2,1)</f>
        <v>Tại nhà</v>
      </c>
      <c r="O15" s="27" t="str">
        <f t="shared" si="0"/>
        <v>3 lượt</v>
      </c>
      <c r="P15" s="21"/>
      <c r="Q15" s="93" t="s">
        <v>83</v>
      </c>
      <c r="R15" s="93" t="s">
        <v>84</v>
      </c>
      <c r="S15" s="21"/>
      <c r="T15" s="21"/>
      <c r="V15" s="21"/>
    </row>
    <row r="16" spans="1:23" s="20" customFormat="1" ht="23.1" customHeight="1" x14ac:dyDescent="0.25">
      <c r="A16" s="36">
        <v>43575</v>
      </c>
      <c r="B16" s="30" t="s">
        <v>47</v>
      </c>
      <c r="C16" s="27" t="str">
        <f>VLOOKUP(B16,'Bảng phụ'!$A$3:$B$9,2,0)</f>
        <v>Hà Tuấn Vũ</v>
      </c>
      <c r="D16" s="27" t="str">
        <f t="shared" si="1"/>
        <v>Bảo hiểm</v>
      </c>
      <c r="E16" s="27" t="str">
        <f t="shared" si="2"/>
        <v>BH y tế</v>
      </c>
      <c r="F16" s="30" t="s">
        <v>57</v>
      </c>
      <c r="G16" s="30" t="s">
        <v>40</v>
      </c>
      <c r="H16" s="37">
        <v>68</v>
      </c>
      <c r="I16" s="31">
        <v>86000</v>
      </c>
      <c r="J16" s="37">
        <v>82</v>
      </c>
      <c r="K16" s="108">
        <f>(HLOOKUP(D16,'Bảng phụ'!$E$2:$G$4,IF(E16="BH y tế",2,3),0))</f>
        <v>0.65</v>
      </c>
      <c r="L16" s="28">
        <f>ROUND(H16*I16*HLOOKUP(LEFT(B16,2),'Bảng phụ'!$E$7:$G$9,IF(E16="BH y tế",2,3),0),-3)</f>
        <v>3801000</v>
      </c>
      <c r="M16" s="28">
        <f t="shared" si="3"/>
        <v>5</v>
      </c>
      <c r="N16" s="27" t="str">
        <f>VLOOKUP(J16,'Bảng phụ'!$I$3:$J$6,2,1)</f>
        <v>Tấn công</v>
      </c>
      <c r="O16" s="27" t="str">
        <f t="shared" si="0"/>
        <v>1 lượt/tuần</v>
      </c>
      <c r="P16" s="21"/>
      <c r="Q16" s="94">
        <v>0</v>
      </c>
      <c r="R16" s="95" t="s">
        <v>86</v>
      </c>
      <c r="S16" s="21"/>
      <c r="T16" s="21"/>
      <c r="V16" s="21"/>
    </row>
    <row r="17" spans="1:24" s="20" customFormat="1" ht="23.1" customHeight="1" x14ac:dyDescent="0.25">
      <c r="A17" s="36">
        <v>43576</v>
      </c>
      <c r="B17" s="30" t="s">
        <v>65</v>
      </c>
      <c r="C17" s="27" t="str">
        <f>VLOOKUP(B17,'Bảng phụ'!$A$3:$B$9,2,0)</f>
        <v>Lê Mai Trang</v>
      </c>
      <c r="D17" s="27" t="str">
        <f t="shared" si="1"/>
        <v>Bệnh binh</v>
      </c>
      <c r="E17" s="27" t="str">
        <f t="shared" si="2"/>
        <v>BH y tế</v>
      </c>
      <c r="F17" s="30" t="s">
        <v>57</v>
      </c>
      <c r="G17" s="30" t="s">
        <v>40</v>
      </c>
      <c r="H17" s="37">
        <v>55</v>
      </c>
      <c r="I17" s="31">
        <v>86000</v>
      </c>
      <c r="J17" s="37">
        <v>33</v>
      </c>
      <c r="K17" s="108">
        <f>(HLOOKUP(D17,'Bảng phụ'!$E$2:$G$4,IF(E17="BH y tế",2,3),0))</f>
        <v>0.85</v>
      </c>
      <c r="L17" s="28">
        <f>ROUND(H17*I17*HLOOKUP(LEFT(B17,2),'Bảng phụ'!$E$7:$G$9,IF(E17="BH y tế",2,3),0),-3)</f>
        <v>4021000</v>
      </c>
      <c r="M17" s="28">
        <f t="shared" si="3"/>
        <v>7</v>
      </c>
      <c r="N17" s="27" t="str">
        <f>VLOOKUP(J17,'Bảng phụ'!$I$3:$J$6,2,1)</f>
        <v>Nằm viện</v>
      </c>
      <c r="O17" s="27" t="str">
        <f t="shared" si="0"/>
        <v>1 lượt/tuần</v>
      </c>
      <c r="P17" s="21"/>
      <c r="Q17" s="94">
        <v>9</v>
      </c>
      <c r="R17" s="95" t="s">
        <v>87</v>
      </c>
      <c r="S17" s="21"/>
      <c r="T17" s="21"/>
      <c r="V17" s="21"/>
    </row>
    <row r="18" spans="1:24" s="20" customFormat="1" ht="23.1" customHeight="1" x14ac:dyDescent="0.25">
      <c r="A18" s="36">
        <v>43576</v>
      </c>
      <c r="B18" s="30" t="s">
        <v>71</v>
      </c>
      <c r="C18" s="27" t="str">
        <f>VLOOKUP(B18,'Bảng phụ'!$A$3:$B$9,2,0)</f>
        <v>Cao Sơn Trà</v>
      </c>
      <c r="D18" s="27" t="str">
        <f t="shared" si="1"/>
        <v>Trẻ em</v>
      </c>
      <c r="E18" s="27" t="str">
        <f t="shared" si="2"/>
        <v>BH y tế</v>
      </c>
      <c r="F18" s="30" t="s">
        <v>43</v>
      </c>
      <c r="G18" s="30" t="s">
        <v>24</v>
      </c>
      <c r="H18" s="37">
        <v>80</v>
      </c>
      <c r="I18" s="31">
        <v>53000</v>
      </c>
      <c r="J18" s="37">
        <v>17</v>
      </c>
      <c r="K18" s="108">
        <f>(HLOOKUP(D18,'Bảng phụ'!$E$2:$G$4,IF(E18="BH y tế",2,3),0))</f>
        <v>0.9</v>
      </c>
      <c r="L18" s="28">
        <f>ROUND(H18*I18*HLOOKUP(LEFT(B18,2),'Bảng phụ'!$E$7:$G$9,IF(E18="BH y tế",2,3),0),-3)</f>
        <v>3816000</v>
      </c>
      <c r="M18" s="28">
        <f t="shared" si="3"/>
        <v>3</v>
      </c>
      <c r="N18" s="27" t="str">
        <f>VLOOKUP(J18,'Bảng phụ'!$I$3:$J$6,2,1)</f>
        <v>Tại nhà</v>
      </c>
      <c r="O18" s="27" t="str">
        <f t="shared" si="0"/>
        <v>3 lượt</v>
      </c>
      <c r="P18" s="21"/>
      <c r="Q18" s="94">
        <v>15</v>
      </c>
      <c r="R18" s="95" t="s">
        <v>88</v>
      </c>
      <c r="S18" s="21"/>
      <c r="T18" s="21"/>
      <c r="V18" s="21"/>
    </row>
    <row r="19" spans="1:24" s="20" customFormat="1" ht="23.1" customHeight="1" x14ac:dyDescent="0.25">
      <c r="A19" s="36">
        <v>43578</v>
      </c>
      <c r="B19" s="30" t="s">
        <v>47</v>
      </c>
      <c r="C19" s="27" t="str">
        <f>VLOOKUP(B19,'Bảng phụ'!$A$3:$B$9,2,0)</f>
        <v>Hà Tuấn Vũ</v>
      </c>
      <c r="D19" s="27" t="str">
        <f t="shared" si="1"/>
        <v>Bảo hiểm</v>
      </c>
      <c r="E19" s="27" t="str">
        <f t="shared" si="2"/>
        <v>BH y tế</v>
      </c>
      <c r="F19" s="30" t="s">
        <v>73</v>
      </c>
      <c r="G19" s="30" t="s">
        <v>55</v>
      </c>
      <c r="H19" s="37">
        <v>72</v>
      </c>
      <c r="I19" s="31">
        <v>69000</v>
      </c>
      <c r="J19" s="37">
        <v>82</v>
      </c>
      <c r="K19" s="108">
        <f>(HLOOKUP(D19,'Bảng phụ'!$E$2:$G$4,IF(E19="BH y tế",2,3),0))</f>
        <v>0.65</v>
      </c>
      <c r="L19" s="28">
        <f>ROUND(H19*I19*HLOOKUP(LEFT(B19,2),'Bảng phụ'!$E$7:$G$9,IF(E19="BH y tế",2,3),0),-3)</f>
        <v>3229000</v>
      </c>
      <c r="M19" s="28">
        <f t="shared" si="3"/>
        <v>4</v>
      </c>
      <c r="N19" s="27" t="str">
        <f>VLOOKUP(J19,'Bảng phụ'!$I$3:$J$6,2,1)</f>
        <v>Tấn công</v>
      </c>
      <c r="O19" s="27" t="str">
        <f t="shared" si="0"/>
        <v>1 lượt/tuần</v>
      </c>
      <c r="P19" s="21"/>
      <c r="Q19" s="94">
        <v>20</v>
      </c>
      <c r="R19" s="95" t="s">
        <v>85</v>
      </c>
      <c r="S19" s="21"/>
      <c r="T19" s="21"/>
      <c r="V19" s="21"/>
    </row>
    <row r="20" spans="1:24" s="21" customFormat="1" ht="32.25" customHeight="1" x14ac:dyDescent="0.3">
      <c r="F20" s="56"/>
      <c r="J20" s="1"/>
      <c r="K20" s="18"/>
      <c r="U20" s="20"/>
    </row>
    <row r="21" spans="1:24" s="21" customFormat="1" ht="30.75" customHeight="1" x14ac:dyDescent="0.3">
      <c r="F21" s="56"/>
      <c r="I21" s="73" t="s">
        <v>102</v>
      </c>
      <c r="J21" s="1"/>
      <c r="K21" s="18"/>
      <c r="U21" s="20"/>
    </row>
    <row r="22" spans="1:24" s="21" customFormat="1" ht="37.5" customHeight="1" x14ac:dyDescent="0.25">
      <c r="A22" s="87" t="s">
        <v>99</v>
      </c>
      <c r="B22" s="88"/>
      <c r="C22" s="89"/>
      <c r="D22" s="89"/>
      <c r="E22" s="89"/>
      <c r="F22" s="89"/>
      <c r="G22" s="85" t="s">
        <v>97</v>
      </c>
      <c r="I22" s="86" t="s">
        <v>81</v>
      </c>
      <c r="J22" s="86" t="s">
        <v>96</v>
      </c>
      <c r="K22" s="86" t="s">
        <v>127</v>
      </c>
      <c r="U22" s="20"/>
    </row>
    <row r="23" spans="1:24" s="21" customFormat="1" ht="27.75" customHeight="1" x14ac:dyDescent="0.25">
      <c r="A23" s="110" t="s">
        <v>104</v>
      </c>
      <c r="B23" s="69"/>
      <c r="C23" s="69"/>
      <c r="D23" s="69"/>
      <c r="E23" s="69"/>
      <c r="F23" s="70"/>
      <c r="G23" s="127">
        <f>SUMIF(E7:E19,"BH y tế",L7:L19)</f>
        <v>28304000</v>
      </c>
      <c r="I23" s="30" t="s">
        <v>52</v>
      </c>
      <c r="J23" s="97">
        <f>COUNTIF($D$7:$D$19,I23)</f>
        <v>4</v>
      </c>
      <c r="K23" s="98">
        <f>SUMIF($D$7:$D$19,I23,$L$7:$L$19)</f>
        <v>15057000</v>
      </c>
      <c r="O23" s="20"/>
      <c r="S23" s="20"/>
      <c r="U23" s="20"/>
    </row>
    <row r="24" spans="1:24" s="21" customFormat="1" ht="27.75" customHeight="1" x14ac:dyDescent="0.25">
      <c r="A24" s="111" t="s">
        <v>98</v>
      </c>
      <c r="B24" s="71"/>
      <c r="C24" s="71"/>
      <c r="D24" s="71"/>
      <c r="E24" s="71"/>
      <c r="F24" s="72"/>
      <c r="G24" s="128">
        <f>COUNTIF(H7:H19,"&gt;=50")</f>
        <v>7</v>
      </c>
      <c r="I24" s="30" t="s">
        <v>29</v>
      </c>
      <c r="J24" s="97">
        <f>COUNTIF($D$7:$D$19,I24)</f>
        <v>6</v>
      </c>
      <c r="K24" s="98">
        <f t="shared" ref="K24:K25" si="4">SUMIF($D$7:$D$19,I24,$L$7:$L$19)</f>
        <v>15685000</v>
      </c>
      <c r="O24" s="20"/>
      <c r="S24" s="20"/>
      <c r="T24" s="20"/>
      <c r="U24" s="20"/>
    </row>
    <row r="25" spans="1:24" s="21" customFormat="1" ht="27.75" customHeight="1" x14ac:dyDescent="0.25">
      <c r="A25" s="110" t="s">
        <v>114</v>
      </c>
      <c r="B25" s="69"/>
      <c r="C25" s="69"/>
      <c r="D25" s="69"/>
      <c r="E25" s="69"/>
      <c r="F25" s="70"/>
      <c r="G25" s="129">
        <f>AVERAGEIF(A7:A19,"&gt;4/15/2019",H7:H19)</f>
        <v>62.555555555555557</v>
      </c>
      <c r="I25" s="30" t="s">
        <v>67</v>
      </c>
      <c r="J25" s="97">
        <f>COUNTIF($D$7:$D$19,I25)</f>
        <v>3</v>
      </c>
      <c r="K25" s="98">
        <f t="shared" si="4"/>
        <v>9787000</v>
      </c>
      <c r="N25" s="20"/>
      <c r="O25" s="20"/>
      <c r="R25" s="20"/>
      <c r="S25" s="20"/>
    </row>
    <row r="26" spans="1:24" s="21" customFormat="1" ht="27.75" customHeight="1" x14ac:dyDescent="0.25">
      <c r="A26" s="57"/>
      <c r="N26" s="20"/>
      <c r="O26" s="20"/>
      <c r="R26" s="20"/>
      <c r="S26" s="20"/>
    </row>
    <row r="27" spans="1:24" s="21" customFormat="1" ht="23.1" customHeight="1" x14ac:dyDescent="0.25">
      <c r="A27" s="57"/>
      <c r="N27" s="20"/>
      <c r="O27" s="20"/>
      <c r="R27" s="20"/>
      <c r="S27" s="20"/>
    </row>
    <row r="28" spans="1:24" s="21" customFormat="1" ht="30" customHeight="1" x14ac:dyDescent="0.25">
      <c r="A28" s="87" t="s">
        <v>100</v>
      </c>
      <c r="B28" s="88"/>
      <c r="C28" s="89"/>
      <c r="D28" s="89"/>
      <c r="E28" s="89"/>
      <c r="F28" s="89"/>
      <c r="G28" s="85" t="s">
        <v>97</v>
      </c>
      <c r="I28" s="84" t="s">
        <v>101</v>
      </c>
      <c r="J28" s="84"/>
      <c r="K28" s="84"/>
      <c r="L28" s="84"/>
      <c r="M28" s="84"/>
      <c r="N28" s="84"/>
      <c r="O28" s="84"/>
      <c r="P28" s="84"/>
      <c r="Q28" s="85" t="s">
        <v>97</v>
      </c>
      <c r="S28" s="99" t="s">
        <v>77</v>
      </c>
      <c r="T28" s="100" t="s">
        <v>44</v>
      </c>
      <c r="V28" s="99" t="s">
        <v>41</v>
      </c>
      <c r="W28" s="100" t="s">
        <v>0</v>
      </c>
      <c r="X28" s="100" t="s">
        <v>0</v>
      </c>
    </row>
    <row r="29" spans="1:24" s="21" customFormat="1" ht="27.75" customHeight="1" x14ac:dyDescent="0.25">
      <c r="A29" s="110" t="s">
        <v>105</v>
      </c>
      <c r="B29" s="69"/>
      <c r="C29" s="69"/>
      <c r="D29" s="69"/>
      <c r="E29" s="69"/>
      <c r="F29" s="70"/>
      <c r="G29" s="127">
        <f>SUMIFS(L7:L19,E7:E19,"BH y tế",J7:J19,"&gt;=60")</f>
        <v>7030000</v>
      </c>
      <c r="I29" s="121" t="s">
        <v>116</v>
      </c>
      <c r="J29" s="66"/>
      <c r="K29" s="63"/>
      <c r="L29" s="63"/>
      <c r="M29" s="63"/>
      <c r="N29" s="63"/>
      <c r="O29" s="64"/>
      <c r="P29" s="64"/>
      <c r="Q29" s="131">
        <f>DSUM(A6:O19,L6,S28:T30)</f>
        <v>38668000</v>
      </c>
      <c r="S29" s="133" t="s">
        <v>108</v>
      </c>
      <c r="T29" s="133"/>
      <c r="V29" s="133" t="s">
        <v>52</v>
      </c>
      <c r="W29" s="133"/>
      <c r="X29" s="133"/>
    </row>
    <row r="30" spans="1:24" s="21" customFormat="1" ht="27.75" customHeight="1" x14ac:dyDescent="0.25">
      <c r="A30" s="111" t="s">
        <v>103</v>
      </c>
      <c r="B30" s="71"/>
      <c r="C30" s="71"/>
      <c r="D30" s="71"/>
      <c r="E30" s="71"/>
      <c r="F30" s="72"/>
      <c r="G30" s="128">
        <f>COUNTIFS(H7:H19,"&gt;=50",H7:H19,"&lt;=150")</f>
        <v>6</v>
      </c>
      <c r="I30" s="122" t="s">
        <v>110</v>
      </c>
      <c r="J30" s="67"/>
      <c r="K30" s="61"/>
      <c r="L30" s="61"/>
      <c r="M30" s="61"/>
      <c r="N30" s="61"/>
      <c r="O30" s="62"/>
      <c r="P30" s="62"/>
      <c r="Q30" s="132">
        <f>DCOUNT(A6:O19,,V28:X30)</f>
        <v>9</v>
      </c>
      <c r="S30" s="137"/>
      <c r="T30" s="133" t="s">
        <v>109</v>
      </c>
      <c r="V30" s="133"/>
      <c r="W30" s="133" t="s">
        <v>111</v>
      </c>
      <c r="X30" s="133" t="s">
        <v>112</v>
      </c>
    </row>
    <row r="31" spans="1:24" s="21" customFormat="1" ht="27.75" customHeight="1" x14ac:dyDescent="0.25">
      <c r="A31" s="110" t="s">
        <v>115</v>
      </c>
      <c r="B31" s="69"/>
      <c r="C31" s="69"/>
      <c r="D31" s="69"/>
      <c r="E31" s="69"/>
      <c r="F31" s="70"/>
      <c r="G31" s="130">
        <f>AVERAGEIFS(H7:H19,A7:A19,"&gt;=4/15/2019",A7:A19,"&lt;=4/20/2019")</f>
        <v>56.25</v>
      </c>
      <c r="I31" s="121" t="s">
        <v>120</v>
      </c>
      <c r="J31" s="68"/>
      <c r="K31" s="65"/>
      <c r="L31" s="65"/>
      <c r="M31" s="65"/>
      <c r="N31" s="65"/>
      <c r="O31" s="64"/>
      <c r="P31" s="64"/>
      <c r="Q31" s="131">
        <f>DAVERAGE(A6:O19,H6,S33:S35)</f>
        <v>61.6</v>
      </c>
    </row>
    <row r="32" spans="1:24" s="21" customFormat="1" ht="27.75" customHeight="1" x14ac:dyDescent="0.25">
      <c r="A32" s="111" t="s">
        <v>121</v>
      </c>
      <c r="B32" s="71"/>
      <c r="C32" s="71"/>
      <c r="D32" s="71"/>
      <c r="E32" s="71"/>
      <c r="F32" s="72"/>
      <c r="G32" s="128">
        <f>SUMIFS(J7:J19,D7:D19,"Bệnh binh",A7:A19,"&gt;=4/1/2019",A7:A19,"&lt;=4/15/2019")</f>
        <v>93</v>
      </c>
      <c r="I32" s="122" t="s">
        <v>107</v>
      </c>
      <c r="J32" s="67"/>
      <c r="K32" s="61"/>
      <c r="L32" s="61"/>
      <c r="M32" s="61"/>
      <c r="N32" s="61"/>
      <c r="O32" s="62"/>
      <c r="P32" s="62"/>
      <c r="Q32" s="132">
        <f>DMAX(A6:O19,J6,U33:V35)</f>
        <v>90</v>
      </c>
    </row>
    <row r="33" spans="1:25" s="21" customFormat="1" ht="27.75" customHeight="1" x14ac:dyDescent="0.25">
      <c r="A33" s="110" t="s">
        <v>122</v>
      </c>
      <c r="B33" s="69"/>
      <c r="C33" s="69"/>
      <c r="D33" s="69"/>
      <c r="E33" s="69"/>
      <c r="F33" s="70"/>
      <c r="G33" s="127">
        <f>AVERAGEIFS(J7:J19,D7:D19,"Trẻ em",N7:N19,"Tại nhà")</f>
        <v>17</v>
      </c>
      <c r="I33" s="121" t="s">
        <v>119</v>
      </c>
      <c r="J33" s="68"/>
      <c r="K33" s="65"/>
      <c r="L33" s="65"/>
      <c r="M33" s="65"/>
      <c r="N33" s="65"/>
      <c r="O33" s="64"/>
      <c r="P33" s="64"/>
      <c r="Q33" s="131">
        <f>DMIN(A6:O19,J6,X33:Y35)</f>
        <v>14</v>
      </c>
      <c r="S33" s="101" t="s">
        <v>10</v>
      </c>
      <c r="U33" s="102" t="s">
        <v>41</v>
      </c>
      <c r="V33" s="102" t="s">
        <v>12</v>
      </c>
      <c r="X33" s="99" t="s">
        <v>10</v>
      </c>
      <c r="Y33" s="99" t="s">
        <v>77</v>
      </c>
    </row>
    <row r="34" spans="1:25" s="21" customFormat="1" ht="24" customHeight="1" x14ac:dyDescent="0.25">
      <c r="S34" s="134" t="s">
        <v>117</v>
      </c>
      <c r="U34" s="135" t="s">
        <v>52</v>
      </c>
      <c r="V34" s="133" t="s">
        <v>22</v>
      </c>
      <c r="X34" s="133" t="s">
        <v>117</v>
      </c>
      <c r="Y34" s="136"/>
    </row>
    <row r="35" spans="1:25" s="21" customFormat="1" ht="24" customHeight="1" x14ac:dyDescent="0.25">
      <c r="S35" s="134" t="s">
        <v>118</v>
      </c>
      <c r="T35" s="1"/>
      <c r="U35" s="135" t="s">
        <v>29</v>
      </c>
      <c r="V35" s="133" t="s">
        <v>22</v>
      </c>
      <c r="W35" s="1"/>
      <c r="X35" s="133"/>
      <c r="Y35" s="133" t="s">
        <v>108</v>
      </c>
    </row>
  </sheetData>
  <mergeCells count="1">
    <mergeCell ref="A2:O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F2EE-0227-4C67-AAC9-0D4BB4647F92}">
  <sheetPr>
    <tabColor theme="6" tint="-0.499984740745262"/>
  </sheetPr>
  <dimension ref="A1:W21"/>
  <sheetViews>
    <sheetView topLeftCell="J1" zoomScale="78" zoomScaleNormal="78" workbookViewId="0">
      <selection activeCell="E7" sqref="E7"/>
    </sheetView>
  </sheetViews>
  <sheetFormatPr defaultColWidth="8.88671875" defaultRowHeight="23.1" customHeight="1" x14ac:dyDescent="0.25"/>
  <cols>
    <col min="1" max="1" width="15.88671875" style="1" customWidth="1"/>
    <col min="2" max="2" width="18.88671875" style="1" customWidth="1"/>
    <col min="3" max="3" width="23" style="1" customWidth="1"/>
    <col min="4" max="4" width="15.33203125" style="1" customWidth="1"/>
    <col min="5" max="5" width="16" style="1" customWidth="1"/>
    <col min="6" max="6" width="13" style="1" customWidth="1"/>
    <col min="7" max="7" width="19.5546875" style="1" customWidth="1"/>
    <col min="8" max="8" width="11.109375" style="1" customWidth="1"/>
    <col min="9" max="9" width="13.44140625" style="1" customWidth="1"/>
    <col min="10" max="10" width="9.33203125" style="1" customWidth="1"/>
    <col min="11" max="12" width="18.44140625" style="1" customWidth="1"/>
    <col min="13" max="13" width="15.33203125" style="1" customWidth="1"/>
    <col min="14" max="14" width="14.44140625" style="1" customWidth="1"/>
    <col min="15" max="15" width="22.33203125" style="1" customWidth="1"/>
    <col min="16" max="16" width="14" style="1" customWidth="1"/>
    <col min="17" max="17" width="17.33203125" style="1" customWidth="1"/>
    <col min="18" max="18" width="13.6640625" style="1" customWidth="1"/>
    <col min="19" max="19" width="15.33203125" style="1" customWidth="1"/>
    <col min="20" max="20" width="16" style="1" bestFit="1" customWidth="1"/>
    <col min="21" max="21" width="14.88671875" style="1" customWidth="1"/>
    <col min="22" max="22" width="16" style="1" bestFit="1" customWidth="1"/>
    <col min="23" max="23" width="14.33203125" style="1" customWidth="1"/>
    <col min="24" max="24" width="12.33203125" style="1" customWidth="1"/>
    <col min="25" max="25" width="19.5546875" style="1" customWidth="1"/>
    <col min="26" max="26" width="14.33203125" style="1" customWidth="1"/>
    <col min="27" max="27" width="16.33203125" style="1" customWidth="1"/>
    <col min="28" max="29" width="8.88671875" style="1"/>
    <col min="30" max="30" width="10.109375" style="1" customWidth="1"/>
    <col min="31" max="31" width="16.88671875" style="1" bestFit="1" customWidth="1"/>
    <col min="32" max="16384" width="8.88671875" style="1"/>
  </cols>
  <sheetData>
    <row r="1" spans="1:23" s="25" customFormat="1" ht="23.1" customHeight="1" x14ac:dyDescent="0.4">
      <c r="A1" s="32" t="s">
        <v>14</v>
      </c>
      <c r="B1" s="32"/>
      <c r="C1" s="33"/>
      <c r="D1" s="33"/>
      <c r="E1" s="33"/>
      <c r="F1" s="33"/>
      <c r="G1" s="32"/>
      <c r="H1" s="33"/>
      <c r="I1" s="33"/>
      <c r="J1" s="33"/>
      <c r="K1" s="33"/>
      <c r="L1" s="33"/>
      <c r="M1" s="33"/>
      <c r="N1" s="33"/>
      <c r="O1" s="33"/>
      <c r="P1" s="33"/>
    </row>
    <row r="2" spans="1:23" s="25" customFormat="1" ht="33" customHeight="1" x14ac:dyDescent="0.6">
      <c r="A2" s="144" t="s">
        <v>36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81"/>
      <c r="Q2" s="26"/>
      <c r="R2" s="26"/>
      <c r="S2" s="26"/>
      <c r="T2" s="26"/>
      <c r="U2" s="20"/>
      <c r="V2" s="26"/>
      <c r="W2" s="26"/>
    </row>
    <row r="3" spans="1:23" ht="21" customHeight="1" x14ac:dyDescent="0.25">
      <c r="A3" s="77" t="s">
        <v>45</v>
      </c>
      <c r="B3" s="78"/>
      <c r="C3" s="59"/>
      <c r="T3" s="18"/>
      <c r="U3" s="20"/>
    </row>
    <row r="4" spans="1:23" ht="21" customHeight="1" x14ac:dyDescent="0.25">
      <c r="A4" s="79" t="s">
        <v>69</v>
      </c>
      <c r="B4" s="80"/>
      <c r="C4" s="60"/>
      <c r="E4" s="24"/>
      <c r="G4" s="38"/>
      <c r="T4" s="18"/>
      <c r="U4" s="20"/>
    </row>
    <row r="5" spans="1:23" ht="21" customHeight="1" x14ac:dyDescent="0.25">
      <c r="A5" s="77" t="s">
        <v>89</v>
      </c>
      <c r="B5" s="78"/>
      <c r="C5" s="59"/>
    </row>
    <row r="6" spans="1:23" s="22" customFormat="1" ht="35.4" customHeight="1" x14ac:dyDescent="0.3">
      <c r="A6" s="39" t="s">
        <v>10</v>
      </c>
      <c r="B6" s="39" t="s">
        <v>75</v>
      </c>
      <c r="C6" s="40" t="s">
        <v>76</v>
      </c>
      <c r="D6" s="40" t="s">
        <v>59</v>
      </c>
      <c r="E6" s="40" t="s">
        <v>77</v>
      </c>
      <c r="F6" s="39" t="s">
        <v>11</v>
      </c>
      <c r="G6" s="39" t="s">
        <v>12</v>
      </c>
      <c r="H6" s="39" t="s">
        <v>0</v>
      </c>
      <c r="I6" s="39" t="s">
        <v>1</v>
      </c>
      <c r="J6" s="39" t="s">
        <v>44</v>
      </c>
      <c r="K6" s="39" t="s">
        <v>79</v>
      </c>
      <c r="L6" s="39" t="s">
        <v>93</v>
      </c>
      <c r="M6" s="39" t="s">
        <v>80</v>
      </c>
      <c r="N6" s="41" t="s">
        <v>53</v>
      </c>
      <c r="O6" s="41" t="s">
        <v>84</v>
      </c>
      <c r="P6" s="23"/>
      <c r="S6" s="138"/>
      <c r="V6" s="23"/>
    </row>
    <row r="7" spans="1:23" s="20" customFormat="1" ht="29.25" customHeight="1" x14ac:dyDescent="0.3">
      <c r="A7" s="36">
        <v>43567</v>
      </c>
      <c r="B7" s="30" t="s">
        <v>66</v>
      </c>
      <c r="C7" s="82" t="str">
        <f>VLOOKUP(B7,'Bảng phụ'!$A$3:$B$9,2,0)</f>
        <v>Vũ Trung Hà</v>
      </c>
      <c r="D7" s="30" t="s">
        <v>67</v>
      </c>
      <c r="E7" s="82" t="str">
        <f t="shared" ref="E7:E19" si="0">IF(MID(B7,3,2)="TT","BH thân thể","BH y tế")</f>
        <v>BH thân thể</v>
      </c>
      <c r="F7" s="30" t="s">
        <v>56</v>
      </c>
      <c r="G7" s="30" t="s">
        <v>22</v>
      </c>
      <c r="H7" s="37">
        <v>45</v>
      </c>
      <c r="I7" s="31">
        <v>123000</v>
      </c>
      <c r="J7" s="37">
        <v>60</v>
      </c>
      <c r="K7" s="152">
        <f>HLOOKUP(D7,'Bảng phụ'!$E$2:$G$4,IF(E7="BH y tế",2,3),0)</f>
        <v>0.7</v>
      </c>
      <c r="L7" s="29"/>
      <c r="M7" s="29"/>
      <c r="N7" s="27" t="str">
        <f>VLOOKUP(J7,'Bảng phụ'!$I$3:$J$6,2,1)</f>
        <v>Tấn công</v>
      </c>
      <c r="O7" s="27"/>
    </row>
    <row r="8" spans="1:23" s="20" customFormat="1" ht="23.1" customHeight="1" x14ac:dyDescent="0.25">
      <c r="A8" s="36">
        <v>43569</v>
      </c>
      <c r="B8" s="30" t="s">
        <v>70</v>
      </c>
      <c r="C8" s="82" t="str">
        <f>VLOOKUP(B8,'Bảng phụ'!$A$3:$B$9,2,0)</f>
        <v>Đoàn Sơn Lâm</v>
      </c>
      <c r="D8" s="30" t="s">
        <v>29</v>
      </c>
      <c r="E8" s="82" t="str">
        <f t="shared" si="0"/>
        <v>BH y tế</v>
      </c>
      <c r="F8" s="30" t="s">
        <v>42</v>
      </c>
      <c r="G8" s="30" t="s">
        <v>21</v>
      </c>
      <c r="H8" s="37">
        <v>56</v>
      </c>
      <c r="I8" s="31">
        <v>132000</v>
      </c>
      <c r="J8" s="37">
        <v>14</v>
      </c>
      <c r="K8" s="152">
        <f>HLOOKUP(D8,'Bảng phụ'!$E$2:$G$4,IF(E8="BH y tế",2,3),0)</f>
        <v>0.65</v>
      </c>
      <c r="L8" s="29"/>
      <c r="M8" s="29"/>
      <c r="N8" s="27" t="str">
        <f>VLOOKUP(J8,'Bảng phụ'!$I$3:$J$6,2,1)</f>
        <v>Tại nhà</v>
      </c>
      <c r="O8" s="27"/>
      <c r="Q8" s="21"/>
      <c r="R8" s="21"/>
      <c r="S8" s="21"/>
      <c r="T8" s="21"/>
    </row>
    <row r="9" spans="1:23" s="20" customFormat="1" ht="23.1" customHeight="1" x14ac:dyDescent="0.25">
      <c r="A9" s="36">
        <v>43570</v>
      </c>
      <c r="B9" s="30" t="s">
        <v>65</v>
      </c>
      <c r="C9" s="82" t="str">
        <f>VLOOKUP(B9,'Bảng phụ'!$A$3:$B$9,2,0)</f>
        <v>Lê Mai Trang</v>
      </c>
      <c r="D9" s="30" t="s">
        <v>67</v>
      </c>
      <c r="E9" s="82" t="str">
        <f t="shared" si="0"/>
        <v>BH y tế</v>
      </c>
      <c r="F9" s="30" t="s">
        <v>74</v>
      </c>
      <c r="G9" s="30" t="s">
        <v>54</v>
      </c>
      <c r="H9" s="37">
        <v>89</v>
      </c>
      <c r="I9" s="31">
        <v>25000</v>
      </c>
      <c r="J9" s="37">
        <v>33</v>
      </c>
      <c r="K9" s="152">
        <f>HLOOKUP(D9,'Bảng phụ'!$E$2:$G$4,IF(E9="BH y tế",2,3),0)</f>
        <v>0.85</v>
      </c>
      <c r="L9" s="29"/>
      <c r="M9" s="29"/>
      <c r="N9" s="27" t="str">
        <f>VLOOKUP(J9,'Bảng phụ'!$I$3:$J$6,2,1)</f>
        <v>Nằm viện</v>
      </c>
      <c r="O9" s="27"/>
      <c r="Q9" s="21"/>
      <c r="R9" s="21"/>
      <c r="S9" s="21"/>
      <c r="T9" s="21"/>
    </row>
    <row r="10" spans="1:23" s="20" customFormat="1" ht="27" customHeight="1" x14ac:dyDescent="0.25">
      <c r="A10" s="36">
        <v>43570</v>
      </c>
      <c r="B10" s="30" t="s">
        <v>72</v>
      </c>
      <c r="C10" s="82" t="str">
        <f>VLOOKUP(B10,'Bảng phụ'!$A$3:$B$9,2,0)</f>
        <v>Hoàng Quân Anh</v>
      </c>
      <c r="D10" s="30" t="s">
        <v>29</v>
      </c>
      <c r="E10" s="82" t="str">
        <f t="shared" si="0"/>
        <v>BH thân thể</v>
      </c>
      <c r="F10" s="30" t="s">
        <v>43</v>
      </c>
      <c r="G10" s="30" t="s">
        <v>24</v>
      </c>
      <c r="H10" s="37">
        <v>5</v>
      </c>
      <c r="I10" s="31">
        <v>41000</v>
      </c>
      <c r="J10" s="37">
        <v>2</v>
      </c>
      <c r="K10" s="152">
        <f>HLOOKUP(D10,'Bảng phụ'!$E$2:$G$4,IF(E10="BH y tế",2,3),0)</f>
        <v>0.5</v>
      </c>
      <c r="L10" s="29"/>
      <c r="M10" s="29"/>
      <c r="N10" s="27" t="str">
        <f>VLOOKUP(J10,'Bảng phụ'!$I$3:$J$6,2,1)</f>
        <v>Tại nhà</v>
      </c>
      <c r="O10" s="27"/>
      <c r="Q10" s="21"/>
      <c r="R10" s="21"/>
      <c r="S10" s="21"/>
      <c r="T10" s="21"/>
    </row>
    <row r="11" spans="1:23" s="20" customFormat="1" ht="23.1" customHeight="1" x14ac:dyDescent="0.25">
      <c r="A11" s="36">
        <v>43571</v>
      </c>
      <c r="B11" s="30" t="s">
        <v>48</v>
      </c>
      <c r="C11" s="82" t="str">
        <f>VLOOKUP(B11,'Bảng phụ'!$A$3:$B$9,2,0)</f>
        <v>Nguyễn Lan Thảo</v>
      </c>
      <c r="D11" s="30" t="s">
        <v>52</v>
      </c>
      <c r="E11" s="82" t="str">
        <f t="shared" si="0"/>
        <v>BH thân thể</v>
      </c>
      <c r="F11" s="30" t="s">
        <v>42</v>
      </c>
      <c r="G11" s="30" t="s">
        <v>21</v>
      </c>
      <c r="H11" s="37">
        <v>22</v>
      </c>
      <c r="I11" s="31">
        <v>132000</v>
      </c>
      <c r="J11" s="37">
        <v>90</v>
      </c>
      <c r="K11" s="152">
        <f>HLOOKUP(D11,'Bảng phụ'!$E$2:$G$4,IF(E11="BH y tế",2,3),0)</f>
        <v>0.9</v>
      </c>
      <c r="L11" s="29"/>
      <c r="M11" s="29"/>
      <c r="N11" s="27" t="str">
        <f>VLOOKUP(J11,'Bảng phụ'!$I$3:$J$6,2,1)</f>
        <v>Tích cực</v>
      </c>
      <c r="O11" s="27"/>
      <c r="Q11" s="21"/>
      <c r="R11" s="21"/>
      <c r="S11" s="21"/>
      <c r="T11" s="21"/>
    </row>
    <row r="12" spans="1:23" s="20" customFormat="1" ht="23.1" customHeight="1" x14ac:dyDescent="0.25">
      <c r="A12" s="36">
        <v>43571</v>
      </c>
      <c r="B12" s="30" t="s">
        <v>70</v>
      </c>
      <c r="C12" s="82" t="str">
        <f>VLOOKUP(B12,'Bảng phụ'!$A$3:$B$9,2,0)</f>
        <v>Đoàn Sơn Lâm</v>
      </c>
      <c r="D12" s="30" t="s">
        <v>29</v>
      </c>
      <c r="E12" s="82" t="str">
        <f t="shared" si="0"/>
        <v>BH y tế</v>
      </c>
      <c r="F12" s="30" t="s">
        <v>73</v>
      </c>
      <c r="G12" s="30" t="s">
        <v>55</v>
      </c>
      <c r="H12" s="37">
        <v>34</v>
      </c>
      <c r="I12" s="31">
        <v>90000</v>
      </c>
      <c r="J12" s="37">
        <v>14</v>
      </c>
      <c r="K12" s="152">
        <f>HLOOKUP(D12,'Bảng phụ'!$E$2:$G$4,IF(E12="BH y tế",2,3),0)</f>
        <v>0.65</v>
      </c>
      <c r="L12" s="29"/>
      <c r="M12" s="29"/>
      <c r="N12" s="27" t="str">
        <f>VLOOKUP(J12,'Bảng phụ'!$I$3:$J$6,2,1)</f>
        <v>Tại nhà</v>
      </c>
      <c r="O12" s="27"/>
      <c r="Q12" s="21"/>
      <c r="R12" s="21"/>
      <c r="S12" s="21"/>
      <c r="T12" s="21"/>
    </row>
    <row r="13" spans="1:23" s="20" customFormat="1" ht="23.1" customHeight="1" x14ac:dyDescent="0.25">
      <c r="A13" s="36">
        <v>43571</v>
      </c>
      <c r="B13" s="30" t="s">
        <v>72</v>
      </c>
      <c r="C13" s="82" t="str">
        <f>VLOOKUP(B13,'Bảng phụ'!$A$3:$B$9,2,0)</f>
        <v>Hoàng Quân Anh</v>
      </c>
      <c r="D13" s="30" t="s">
        <v>29</v>
      </c>
      <c r="E13" s="82" t="str">
        <f t="shared" si="0"/>
        <v>BH thân thể</v>
      </c>
      <c r="F13" s="30" t="s">
        <v>56</v>
      </c>
      <c r="G13" s="30" t="s">
        <v>22</v>
      </c>
      <c r="H13" s="37">
        <v>37</v>
      </c>
      <c r="I13" s="31">
        <v>95000</v>
      </c>
      <c r="J13" s="37">
        <v>2</v>
      </c>
      <c r="K13" s="152">
        <f>HLOOKUP(D13,'Bảng phụ'!$E$2:$G$4,IF(E13="BH y tế",2,3),0)</f>
        <v>0.5</v>
      </c>
      <c r="L13" s="29"/>
      <c r="M13" s="29"/>
      <c r="N13" s="27" t="str">
        <f>VLOOKUP(J13,'Bảng phụ'!$I$3:$J$6,2,1)</f>
        <v>Tại nhà</v>
      </c>
      <c r="O13" s="27"/>
      <c r="Q13" s="21"/>
      <c r="R13" s="21"/>
      <c r="S13" s="21"/>
      <c r="T13" s="21"/>
    </row>
    <row r="14" spans="1:23" s="20" customFormat="1" ht="23.1" customHeight="1" x14ac:dyDescent="0.25">
      <c r="A14" s="36">
        <v>43572</v>
      </c>
      <c r="B14" s="30" t="s">
        <v>48</v>
      </c>
      <c r="C14" s="82" t="str">
        <f>VLOOKUP(B14,'Bảng phụ'!$A$3:$B$9,2,0)</f>
        <v>Nguyễn Lan Thảo</v>
      </c>
      <c r="D14" s="30" t="s">
        <v>52</v>
      </c>
      <c r="E14" s="82" t="str">
        <f t="shared" si="0"/>
        <v>BH thân thể</v>
      </c>
      <c r="F14" s="30" t="s">
        <v>56</v>
      </c>
      <c r="G14" s="30" t="s">
        <v>22</v>
      </c>
      <c r="H14" s="37">
        <v>35</v>
      </c>
      <c r="I14" s="31">
        <v>123000</v>
      </c>
      <c r="J14" s="37">
        <v>90</v>
      </c>
      <c r="K14" s="152">
        <f>HLOOKUP(D14,'Bảng phụ'!$E$2:$G$4,IF(E14="BH y tế",2,3),0)</f>
        <v>0.9</v>
      </c>
      <c r="L14" s="29"/>
      <c r="M14" s="29"/>
      <c r="N14" s="27" t="str">
        <f>VLOOKUP(J14,'Bảng phụ'!$I$3:$J$6,2,1)</f>
        <v>Tích cực</v>
      </c>
      <c r="O14" s="27"/>
      <c r="Q14" s="21"/>
      <c r="R14" s="21"/>
      <c r="S14" s="21"/>
      <c r="T14" s="21"/>
    </row>
    <row r="15" spans="1:23" s="20" customFormat="1" ht="23.1" customHeight="1" x14ac:dyDescent="0.25">
      <c r="A15" s="36">
        <v>43573</v>
      </c>
      <c r="B15" s="30" t="s">
        <v>71</v>
      </c>
      <c r="C15" s="82" t="str">
        <f>VLOOKUP(B15,'Bảng phụ'!$A$3:$B$9,2,0)</f>
        <v>Cao Sơn Trà</v>
      </c>
      <c r="D15" s="30" t="s">
        <v>52</v>
      </c>
      <c r="E15" s="82" t="str">
        <f t="shared" si="0"/>
        <v>BH y tế</v>
      </c>
      <c r="F15" s="30" t="s">
        <v>74</v>
      </c>
      <c r="G15" s="30" t="s">
        <v>54</v>
      </c>
      <c r="H15" s="37">
        <v>160</v>
      </c>
      <c r="I15" s="31">
        <v>33000</v>
      </c>
      <c r="J15" s="37">
        <v>17</v>
      </c>
      <c r="K15" s="152">
        <f>HLOOKUP(D15,'Bảng phụ'!$E$2:$G$4,IF(E15="BH y tế",2,3),0)</f>
        <v>0.9</v>
      </c>
      <c r="L15" s="29"/>
      <c r="M15" s="29"/>
      <c r="N15" s="27" t="str">
        <f>VLOOKUP(J15,'Bảng phụ'!$I$3:$J$6,2,1)</f>
        <v>Tại nhà</v>
      </c>
      <c r="O15" s="27"/>
      <c r="P15" s="21"/>
      <c r="Q15" s="21"/>
      <c r="R15" s="21"/>
      <c r="S15" s="21"/>
      <c r="T15" s="21"/>
      <c r="V15" s="21"/>
    </row>
    <row r="16" spans="1:23" s="20" customFormat="1" ht="23.1" customHeight="1" x14ac:dyDescent="0.25">
      <c r="A16" s="36">
        <v>43575</v>
      </c>
      <c r="B16" s="30" t="s">
        <v>47</v>
      </c>
      <c r="C16" s="82" t="str">
        <f>VLOOKUP(B16,'Bảng phụ'!$A$3:$B$9,2,0)</f>
        <v>Hà Tuấn Vũ</v>
      </c>
      <c r="D16" s="30" t="s">
        <v>29</v>
      </c>
      <c r="E16" s="82" t="str">
        <f t="shared" si="0"/>
        <v>BH y tế</v>
      </c>
      <c r="F16" s="30" t="s">
        <v>57</v>
      </c>
      <c r="G16" s="30" t="s">
        <v>40</v>
      </c>
      <c r="H16" s="37">
        <v>68</v>
      </c>
      <c r="I16" s="31">
        <v>86000</v>
      </c>
      <c r="J16" s="37">
        <v>82</v>
      </c>
      <c r="K16" s="152">
        <f>HLOOKUP(D16,'Bảng phụ'!$E$2:$G$4,IF(E16="BH y tế",2,3),0)</f>
        <v>0.65</v>
      </c>
      <c r="L16" s="29"/>
      <c r="M16" s="29"/>
      <c r="N16" s="27" t="str">
        <f>VLOOKUP(J16,'Bảng phụ'!$I$3:$J$6,2,1)</f>
        <v>Tấn công</v>
      </c>
      <c r="O16" s="27"/>
      <c r="P16" s="21"/>
      <c r="Q16" s="21"/>
      <c r="R16" s="21"/>
      <c r="S16" s="21"/>
      <c r="T16" s="21"/>
      <c r="V16" s="21"/>
    </row>
    <row r="17" spans="1:22" s="20" customFormat="1" ht="23.1" customHeight="1" x14ac:dyDescent="0.25">
      <c r="A17" s="36">
        <v>43576</v>
      </c>
      <c r="B17" s="30" t="s">
        <v>65</v>
      </c>
      <c r="C17" s="82" t="str">
        <f>VLOOKUP(B17,'Bảng phụ'!$A$3:$B$9,2,0)</f>
        <v>Lê Mai Trang</v>
      </c>
      <c r="D17" s="30" t="s">
        <v>67</v>
      </c>
      <c r="E17" s="82" t="str">
        <f t="shared" si="0"/>
        <v>BH y tế</v>
      </c>
      <c r="F17" s="30" t="s">
        <v>57</v>
      </c>
      <c r="G17" s="30" t="s">
        <v>40</v>
      </c>
      <c r="H17" s="37">
        <v>55</v>
      </c>
      <c r="I17" s="31">
        <v>86000</v>
      </c>
      <c r="J17" s="37">
        <v>33</v>
      </c>
      <c r="K17" s="152">
        <f>HLOOKUP(D17,'Bảng phụ'!$E$2:$G$4,IF(E17="BH y tế",2,3),0)</f>
        <v>0.85</v>
      </c>
      <c r="L17" s="29"/>
      <c r="M17" s="29"/>
      <c r="N17" s="27" t="str">
        <f>VLOOKUP(J17,'Bảng phụ'!$I$3:$J$6,2,1)</f>
        <v>Nằm viện</v>
      </c>
      <c r="O17" s="27"/>
      <c r="P17" s="21"/>
      <c r="Q17" s="21"/>
      <c r="R17" s="21"/>
      <c r="S17" s="21"/>
      <c r="T17" s="21"/>
      <c r="V17" s="21"/>
    </row>
    <row r="18" spans="1:22" s="20" customFormat="1" ht="23.1" customHeight="1" x14ac:dyDescent="0.25">
      <c r="A18" s="36">
        <v>43576</v>
      </c>
      <c r="B18" s="30" t="s">
        <v>71</v>
      </c>
      <c r="C18" s="82" t="str">
        <f>VLOOKUP(B18,'Bảng phụ'!$A$3:$B$9,2,0)</f>
        <v>Cao Sơn Trà</v>
      </c>
      <c r="D18" s="30" t="s">
        <v>52</v>
      </c>
      <c r="E18" s="82" t="str">
        <f t="shared" si="0"/>
        <v>BH y tế</v>
      </c>
      <c r="F18" s="30" t="s">
        <v>43</v>
      </c>
      <c r="G18" s="30" t="s">
        <v>24</v>
      </c>
      <c r="H18" s="37">
        <v>80</v>
      </c>
      <c r="I18" s="31">
        <v>53000</v>
      </c>
      <c r="J18" s="37">
        <v>17</v>
      </c>
      <c r="K18" s="152">
        <f>HLOOKUP(D18,'Bảng phụ'!$E$2:$G$4,IF(E18="BH y tế",2,3),0)</f>
        <v>0.9</v>
      </c>
      <c r="L18" s="29"/>
      <c r="M18" s="29"/>
      <c r="N18" s="27" t="str">
        <f>VLOOKUP(J18,'Bảng phụ'!$I$3:$J$6,2,1)</f>
        <v>Tại nhà</v>
      </c>
      <c r="O18" s="27"/>
      <c r="P18" s="21"/>
      <c r="Q18" s="21"/>
      <c r="R18" s="21"/>
      <c r="S18" s="21"/>
      <c r="T18" s="21"/>
      <c r="V18" s="21"/>
    </row>
    <row r="19" spans="1:22" s="20" customFormat="1" ht="23.1" customHeight="1" x14ac:dyDescent="0.25">
      <c r="A19" s="36">
        <v>43578</v>
      </c>
      <c r="B19" s="30" t="s">
        <v>47</v>
      </c>
      <c r="C19" s="82" t="str">
        <f>VLOOKUP(B19,'Bảng phụ'!$A$3:$B$9,2,0)</f>
        <v>Hà Tuấn Vũ</v>
      </c>
      <c r="D19" s="30" t="s">
        <v>29</v>
      </c>
      <c r="E19" s="82" t="str">
        <f t="shared" si="0"/>
        <v>BH y tế</v>
      </c>
      <c r="F19" s="30" t="s">
        <v>73</v>
      </c>
      <c r="G19" s="30" t="s">
        <v>55</v>
      </c>
      <c r="H19" s="37">
        <v>72</v>
      </c>
      <c r="I19" s="31">
        <v>69000</v>
      </c>
      <c r="J19" s="37">
        <v>82</v>
      </c>
      <c r="K19" s="152">
        <f>HLOOKUP(D19,'Bảng phụ'!$E$2:$G$4,IF(E19="BH y tế",2,3),0)</f>
        <v>0.65</v>
      </c>
      <c r="L19" s="29"/>
      <c r="M19" s="29"/>
      <c r="N19" s="27" t="str">
        <f>VLOOKUP(J19,'Bảng phụ'!$I$3:$J$6,2,1)</f>
        <v>Tấn công</v>
      </c>
      <c r="O19" s="27"/>
      <c r="P19" s="21"/>
      <c r="Q19" s="21"/>
      <c r="R19" s="21"/>
      <c r="S19" s="21"/>
      <c r="T19" s="21"/>
      <c r="V19" s="21"/>
    </row>
    <row r="20" spans="1:22" s="21" customFormat="1" ht="32.25" customHeight="1" x14ac:dyDescent="0.3">
      <c r="F20" s="56"/>
      <c r="J20" s="1"/>
      <c r="K20" s="18"/>
      <c r="U20" s="20"/>
    </row>
    <row r="21" spans="1:22" s="21" customFormat="1" ht="32.25" customHeight="1" x14ac:dyDescent="0.3">
      <c r="F21" s="56"/>
      <c r="I21" s="73"/>
      <c r="J21" s="1"/>
      <c r="K21" s="18"/>
      <c r="U21" s="20"/>
    </row>
  </sheetData>
  <mergeCells count="1">
    <mergeCell ref="A2:O2"/>
  </mergeCell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499984740745262"/>
  </sheetPr>
  <dimension ref="A1:K80"/>
  <sheetViews>
    <sheetView topLeftCell="C1" zoomScale="106" zoomScaleNormal="106" workbookViewId="0">
      <selection activeCell="D2" sqref="D2"/>
    </sheetView>
  </sheetViews>
  <sheetFormatPr defaultColWidth="9.109375" defaultRowHeight="17.399999999999999" x14ac:dyDescent="0.35"/>
  <cols>
    <col min="1" max="1" width="17" style="16" customWidth="1"/>
    <col min="2" max="2" width="21.6640625" style="16" bestFit="1" customWidth="1"/>
    <col min="3" max="3" width="5" style="16" customWidth="1"/>
    <col min="4" max="4" width="17.33203125" style="16" customWidth="1"/>
    <col min="5" max="7" width="11.44140625" style="16" customWidth="1"/>
    <col min="8" max="8" width="6.44140625" style="16" customWidth="1"/>
    <col min="9" max="9" width="9.88671875" style="16" customWidth="1"/>
    <col min="10" max="10" width="18.6640625" style="16" customWidth="1"/>
    <col min="11" max="11" width="6.44140625" style="16" customWidth="1"/>
    <col min="12" max="16384" width="9.109375" style="16"/>
  </cols>
  <sheetData>
    <row r="1" spans="1:11" ht="30" customHeight="1" x14ac:dyDescent="0.35">
      <c r="A1" s="146" t="s">
        <v>62</v>
      </c>
      <c r="B1" s="146"/>
      <c r="D1" s="146" t="s">
        <v>94</v>
      </c>
      <c r="E1" s="146"/>
      <c r="F1" s="146"/>
      <c r="G1" s="146"/>
      <c r="I1" s="145" t="s">
        <v>53</v>
      </c>
      <c r="J1" s="145"/>
      <c r="K1" s="34"/>
    </row>
    <row r="2" spans="1:11" ht="40.5" customHeight="1" x14ac:dyDescent="0.35">
      <c r="A2" s="47" t="s">
        <v>61</v>
      </c>
      <c r="B2" s="47" t="s">
        <v>9</v>
      </c>
      <c r="D2" s="47" t="s">
        <v>41</v>
      </c>
      <c r="E2" s="43" t="s">
        <v>52</v>
      </c>
      <c r="F2" s="43" t="s">
        <v>29</v>
      </c>
      <c r="G2" s="44" t="s">
        <v>67</v>
      </c>
      <c r="I2" s="54" t="s">
        <v>60</v>
      </c>
      <c r="J2" s="54" t="s">
        <v>50</v>
      </c>
      <c r="K2" s="55"/>
    </row>
    <row r="3" spans="1:11" ht="24.9" customHeight="1" x14ac:dyDescent="0.35">
      <c r="A3" s="51" t="s">
        <v>70</v>
      </c>
      <c r="B3" s="49" t="s">
        <v>6</v>
      </c>
      <c r="D3" s="50" t="s">
        <v>108</v>
      </c>
      <c r="E3" s="45">
        <v>0.9</v>
      </c>
      <c r="F3" s="46">
        <v>0.65</v>
      </c>
      <c r="G3" s="46">
        <v>0.85</v>
      </c>
      <c r="H3" s="17"/>
      <c r="I3" s="48">
        <v>0</v>
      </c>
      <c r="J3" s="52" t="s">
        <v>78</v>
      </c>
    </row>
    <row r="4" spans="1:11" ht="24.9" customHeight="1" x14ac:dyDescent="0.35">
      <c r="A4" s="51" t="s">
        <v>72</v>
      </c>
      <c r="B4" s="49" t="s">
        <v>51</v>
      </c>
      <c r="D4" s="50" t="s">
        <v>68</v>
      </c>
      <c r="E4" s="45">
        <v>0.9</v>
      </c>
      <c r="F4" s="46">
        <v>0.5</v>
      </c>
      <c r="G4" s="46">
        <v>0.7</v>
      </c>
      <c r="I4" s="48">
        <v>30</v>
      </c>
      <c r="J4" s="52" t="s">
        <v>46</v>
      </c>
    </row>
    <row r="5" spans="1:11" ht="24.9" customHeight="1" x14ac:dyDescent="0.35">
      <c r="A5" s="51" t="s">
        <v>71</v>
      </c>
      <c r="B5" s="49" t="s">
        <v>37</v>
      </c>
      <c r="D5" s="146"/>
      <c r="E5" s="146"/>
      <c r="F5" s="146"/>
      <c r="G5" s="146"/>
      <c r="I5" s="48">
        <v>60</v>
      </c>
      <c r="J5" s="52" t="s">
        <v>63</v>
      </c>
    </row>
    <row r="6" spans="1:11" ht="24.9" customHeight="1" x14ac:dyDescent="0.35">
      <c r="A6" s="51" t="s">
        <v>48</v>
      </c>
      <c r="B6" s="49" t="s">
        <v>20</v>
      </c>
      <c r="D6" s="146" t="s">
        <v>95</v>
      </c>
      <c r="E6" s="146"/>
      <c r="F6" s="146"/>
      <c r="G6" s="146"/>
      <c r="I6" s="48">
        <v>90</v>
      </c>
      <c r="J6" s="52" t="s">
        <v>64</v>
      </c>
    </row>
    <row r="7" spans="1:11" ht="24.9" customHeight="1" x14ac:dyDescent="0.35">
      <c r="A7" s="51" t="s">
        <v>47</v>
      </c>
      <c r="B7" s="49" t="s">
        <v>38</v>
      </c>
      <c r="D7" s="53" t="s">
        <v>41</v>
      </c>
      <c r="E7" s="43" t="s">
        <v>90</v>
      </c>
      <c r="F7" s="43" t="s">
        <v>91</v>
      </c>
      <c r="G7" s="44" t="s">
        <v>92</v>
      </c>
    </row>
    <row r="8" spans="1:11" ht="24.9" customHeight="1" x14ac:dyDescent="0.35">
      <c r="A8" s="51" t="s">
        <v>65</v>
      </c>
      <c r="B8" s="49" t="s">
        <v>49</v>
      </c>
      <c r="D8" s="50" t="s">
        <v>108</v>
      </c>
      <c r="E8" s="45">
        <v>0.9</v>
      </c>
      <c r="F8" s="46">
        <v>0.65</v>
      </c>
      <c r="G8" s="46">
        <v>0.85</v>
      </c>
    </row>
    <row r="9" spans="1:11" ht="24.9" customHeight="1" x14ac:dyDescent="0.35">
      <c r="A9" s="51" t="s">
        <v>66</v>
      </c>
      <c r="B9" s="49" t="s">
        <v>58</v>
      </c>
      <c r="D9" s="50" t="s">
        <v>68</v>
      </c>
      <c r="E9" s="45">
        <v>0.9</v>
      </c>
      <c r="F9" s="46">
        <v>0.5</v>
      </c>
      <c r="G9" s="46">
        <v>0.7</v>
      </c>
    </row>
    <row r="10" spans="1:11" ht="24.9" customHeight="1" x14ac:dyDescent="0.35"/>
    <row r="11" spans="1:11" ht="24.9" customHeight="1" x14ac:dyDescent="0.35"/>
    <row r="12" spans="1:11" ht="24.9" customHeight="1" x14ac:dyDescent="0.35"/>
    <row r="13" spans="1:11" ht="24.9" customHeight="1" x14ac:dyDescent="0.35">
      <c r="D13" s="2"/>
      <c r="E13" s="2"/>
      <c r="F13" s="2"/>
      <c r="G13" s="2"/>
      <c r="H13" s="2"/>
    </row>
    <row r="14" spans="1:11" ht="24.9" customHeight="1" x14ac:dyDescent="0.35">
      <c r="D14" s="2"/>
      <c r="E14" s="2"/>
      <c r="F14" s="2"/>
      <c r="G14" s="2"/>
      <c r="H14" s="2"/>
    </row>
    <row r="15" spans="1:11" ht="24.9" customHeight="1" x14ac:dyDescent="0.35">
      <c r="E15" s="2"/>
      <c r="F15" s="2"/>
      <c r="G15" s="2"/>
      <c r="H15" s="2"/>
    </row>
    <row r="16" spans="1:11" ht="24.9" customHeight="1" x14ac:dyDescent="0.35">
      <c r="D16" s="19"/>
    </row>
    <row r="17" ht="24.9" customHeight="1" x14ac:dyDescent="0.35"/>
    <row r="18" ht="24.9" customHeight="1" x14ac:dyDescent="0.35"/>
    <row r="19" ht="24.9" customHeight="1" x14ac:dyDescent="0.35"/>
    <row r="20" ht="24.9" customHeight="1" x14ac:dyDescent="0.35"/>
    <row r="21" ht="24.9" customHeight="1" x14ac:dyDescent="0.35"/>
    <row r="22" ht="24.9" customHeight="1" x14ac:dyDescent="0.35"/>
    <row r="23" ht="24.9" customHeight="1" x14ac:dyDescent="0.35"/>
    <row r="24" ht="24.9" customHeight="1" x14ac:dyDescent="0.35"/>
    <row r="25" ht="24.9" customHeight="1" x14ac:dyDescent="0.35"/>
    <row r="26" ht="24.9" customHeight="1" x14ac:dyDescent="0.35"/>
    <row r="27" ht="24.9" customHeight="1" x14ac:dyDescent="0.35"/>
    <row r="28" ht="24.9" customHeight="1" x14ac:dyDescent="0.35"/>
    <row r="29" ht="24.9" customHeight="1" x14ac:dyDescent="0.35"/>
    <row r="30" ht="24.9" customHeight="1" x14ac:dyDescent="0.35"/>
    <row r="31" ht="24.9" customHeight="1" x14ac:dyDescent="0.35"/>
    <row r="32" ht="24.9" customHeight="1" x14ac:dyDescent="0.35"/>
    <row r="33" ht="24.9" customHeight="1" x14ac:dyDescent="0.35"/>
    <row r="34" ht="24.9" customHeight="1" x14ac:dyDescent="0.35"/>
    <row r="35" ht="24.9" customHeight="1" x14ac:dyDescent="0.35"/>
    <row r="36" ht="24.9" customHeight="1" x14ac:dyDescent="0.35"/>
    <row r="37" ht="24.9" customHeight="1" x14ac:dyDescent="0.35"/>
    <row r="38" ht="24.9" customHeight="1" x14ac:dyDescent="0.35"/>
    <row r="39" ht="24.9" customHeight="1" x14ac:dyDescent="0.35"/>
    <row r="40" ht="24.9" customHeight="1" x14ac:dyDescent="0.35"/>
    <row r="41" ht="24.9" customHeight="1" x14ac:dyDescent="0.35"/>
    <row r="42" ht="24.9" customHeight="1" x14ac:dyDescent="0.35"/>
    <row r="43" ht="24.9" customHeight="1" x14ac:dyDescent="0.35"/>
    <row r="44" ht="24.9" customHeight="1" x14ac:dyDescent="0.35"/>
    <row r="45" ht="24.9" customHeight="1" x14ac:dyDescent="0.35"/>
    <row r="46" ht="24.9" customHeight="1" x14ac:dyDescent="0.35"/>
    <row r="47" ht="24.9" customHeight="1" x14ac:dyDescent="0.35"/>
    <row r="48" ht="24.9" customHeight="1" x14ac:dyDescent="0.35"/>
    <row r="49" ht="24.9" customHeight="1" x14ac:dyDescent="0.35"/>
    <row r="50" ht="24.9" customHeight="1" x14ac:dyDescent="0.35"/>
    <row r="51" ht="24.9" customHeight="1" x14ac:dyDescent="0.35"/>
    <row r="52" ht="24.9" customHeight="1" x14ac:dyDescent="0.35"/>
    <row r="53" ht="24.9" customHeight="1" x14ac:dyDescent="0.35"/>
    <row r="54" ht="24.9" customHeight="1" x14ac:dyDescent="0.35"/>
    <row r="55" ht="24.9" customHeight="1" x14ac:dyDescent="0.35"/>
    <row r="56" ht="24.9" customHeight="1" x14ac:dyDescent="0.35"/>
    <row r="57" ht="24.9" customHeight="1" x14ac:dyDescent="0.35"/>
    <row r="58" ht="24.9" customHeight="1" x14ac:dyDescent="0.35"/>
    <row r="59" ht="24.9" customHeight="1" x14ac:dyDescent="0.35"/>
    <row r="60" ht="24.9" customHeight="1" x14ac:dyDescent="0.35"/>
    <row r="61" ht="24.9" customHeight="1" x14ac:dyDescent="0.35"/>
    <row r="62" ht="24.9" customHeight="1" x14ac:dyDescent="0.35"/>
    <row r="63" ht="24.9" customHeight="1" x14ac:dyDescent="0.35"/>
    <row r="64" ht="24.9" customHeight="1" x14ac:dyDescent="0.35"/>
    <row r="65" ht="24.9" customHeight="1" x14ac:dyDescent="0.35"/>
    <row r="66" ht="24.9" customHeight="1" x14ac:dyDescent="0.35"/>
    <row r="67" ht="24.9" customHeight="1" x14ac:dyDescent="0.35"/>
    <row r="68" ht="24.9" customHeight="1" x14ac:dyDescent="0.35"/>
    <row r="69" ht="24.9" customHeight="1" x14ac:dyDescent="0.35"/>
    <row r="70" ht="24.9" customHeight="1" x14ac:dyDescent="0.35"/>
    <row r="71" ht="24.9" customHeight="1" x14ac:dyDescent="0.35"/>
    <row r="72" ht="24.9" customHeight="1" x14ac:dyDescent="0.35"/>
    <row r="73" ht="24.9" customHeight="1" x14ac:dyDescent="0.35"/>
    <row r="74" ht="24.9" customHeight="1" x14ac:dyDescent="0.35"/>
    <row r="75" ht="24.9" customHeight="1" x14ac:dyDescent="0.35"/>
    <row r="76" ht="24.9" customHeight="1" x14ac:dyDescent="0.35"/>
    <row r="77" ht="24.9" customHeight="1" x14ac:dyDescent="0.35"/>
    <row r="78" ht="24.9" customHeight="1" x14ac:dyDescent="0.35"/>
    <row r="79" ht="24.9" customHeight="1" x14ac:dyDescent="0.35"/>
    <row r="80" ht="24.9" customHeight="1" x14ac:dyDescent="0.35"/>
  </sheetData>
  <mergeCells count="5">
    <mergeCell ref="I1:J1"/>
    <mergeCell ref="A1:B1"/>
    <mergeCell ref="D1:G1"/>
    <mergeCell ref="D6:G6"/>
    <mergeCell ref="D5:G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0438-EBED-470C-AE58-44EBB26B8219}">
  <sheetPr>
    <tabColor theme="6" tint="-0.499984740745262"/>
  </sheetPr>
  <dimension ref="A1:W21"/>
  <sheetViews>
    <sheetView zoomScale="70" zoomScaleNormal="70" workbookViewId="0">
      <selection activeCell="M8" sqref="M8"/>
    </sheetView>
  </sheetViews>
  <sheetFormatPr defaultColWidth="8.88671875" defaultRowHeight="23.1" customHeight="1" x14ac:dyDescent="0.25"/>
  <cols>
    <col min="1" max="1" width="15.88671875" style="1" customWidth="1"/>
    <col min="2" max="2" width="18.88671875" style="1" customWidth="1"/>
    <col min="3" max="3" width="23" style="1" customWidth="1"/>
    <col min="4" max="4" width="15.33203125" style="1" customWidth="1"/>
    <col min="5" max="5" width="16" style="1" customWidth="1"/>
    <col min="6" max="6" width="13" style="1" customWidth="1"/>
    <col min="7" max="7" width="19.5546875" style="1" customWidth="1"/>
    <col min="8" max="8" width="11.109375" style="1" customWidth="1"/>
    <col min="9" max="9" width="13.44140625" style="1" customWidth="1"/>
    <col min="10" max="10" width="9.33203125" style="1" customWidth="1"/>
    <col min="11" max="12" width="18.44140625" style="1" customWidth="1"/>
    <col min="13" max="13" width="15.33203125" style="1" customWidth="1"/>
    <col min="14" max="14" width="14.44140625" style="1" customWidth="1"/>
    <col min="15" max="15" width="22.33203125" style="1" customWidth="1"/>
    <col min="16" max="16" width="14" style="1" customWidth="1"/>
    <col min="17" max="17" width="17.33203125" style="1" customWidth="1"/>
    <col min="18" max="18" width="13.6640625" style="1" customWidth="1"/>
    <col min="19" max="19" width="15.33203125" style="1" customWidth="1"/>
    <col min="20" max="20" width="16" style="1" bestFit="1" customWidth="1"/>
    <col min="21" max="21" width="14.88671875" style="1" customWidth="1"/>
    <col min="22" max="22" width="16" style="1" bestFit="1" customWidth="1"/>
    <col min="23" max="23" width="14.33203125" style="1" customWidth="1"/>
    <col min="24" max="24" width="12.33203125" style="1" customWidth="1"/>
    <col min="25" max="25" width="19.5546875" style="1" customWidth="1"/>
    <col min="26" max="26" width="14.33203125" style="1" customWidth="1"/>
    <col min="27" max="27" width="16.33203125" style="1" customWidth="1"/>
    <col min="28" max="29" width="8.88671875" style="1"/>
    <col min="30" max="30" width="10.109375" style="1" customWidth="1"/>
    <col min="31" max="31" width="16.88671875" style="1" bestFit="1" customWidth="1"/>
    <col min="32" max="16384" width="8.88671875" style="1"/>
  </cols>
  <sheetData>
    <row r="1" spans="1:23" s="25" customFormat="1" ht="23.1" customHeight="1" x14ac:dyDescent="0.4">
      <c r="A1" s="32" t="s">
        <v>14</v>
      </c>
      <c r="B1" s="32"/>
      <c r="C1" s="33"/>
      <c r="D1" s="33"/>
      <c r="E1" s="33"/>
      <c r="F1" s="33"/>
      <c r="G1" s="32"/>
      <c r="H1" s="33"/>
      <c r="I1" s="33"/>
      <c r="J1" s="33"/>
      <c r="K1" s="33"/>
      <c r="L1" s="33"/>
      <c r="M1" s="33"/>
      <c r="N1" s="33"/>
      <c r="O1" s="33"/>
      <c r="P1" s="33"/>
    </row>
    <row r="2" spans="1:23" s="25" customFormat="1" ht="33" customHeight="1" x14ac:dyDescent="0.6">
      <c r="A2" s="144" t="s">
        <v>36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81"/>
      <c r="Q2" s="26"/>
      <c r="R2" s="26"/>
      <c r="S2" s="26"/>
      <c r="T2" s="26"/>
      <c r="U2" s="20"/>
      <c r="V2" s="26"/>
      <c r="W2" s="26"/>
    </row>
    <row r="3" spans="1:23" ht="21" customHeight="1" x14ac:dyDescent="0.25">
      <c r="A3" s="77" t="s">
        <v>45</v>
      </c>
      <c r="B3" s="78"/>
      <c r="C3" s="59"/>
      <c r="T3" s="18"/>
      <c r="U3" s="20"/>
    </row>
    <row r="4" spans="1:23" ht="21" customHeight="1" x14ac:dyDescent="0.25">
      <c r="A4" s="79" t="s">
        <v>69</v>
      </c>
      <c r="B4" s="80"/>
      <c r="C4" s="60"/>
      <c r="E4" s="24"/>
      <c r="G4" s="38"/>
      <c r="T4" s="18"/>
      <c r="U4" s="20"/>
    </row>
    <row r="5" spans="1:23" ht="21" customHeight="1" x14ac:dyDescent="0.25">
      <c r="A5" s="77" t="s">
        <v>89</v>
      </c>
      <c r="B5" s="78"/>
      <c r="C5" s="59"/>
    </row>
    <row r="6" spans="1:23" s="22" customFormat="1" ht="36" customHeight="1" x14ac:dyDescent="0.3">
      <c r="A6" s="39" t="s">
        <v>10</v>
      </c>
      <c r="B6" s="39" t="s">
        <v>75</v>
      </c>
      <c r="C6" s="40" t="s">
        <v>76</v>
      </c>
      <c r="D6" s="40" t="s">
        <v>59</v>
      </c>
      <c r="E6" s="40" t="s">
        <v>77</v>
      </c>
      <c r="F6" s="39" t="s">
        <v>11</v>
      </c>
      <c r="G6" s="39" t="s">
        <v>12</v>
      </c>
      <c r="H6" s="39" t="s">
        <v>0</v>
      </c>
      <c r="I6" s="39" t="s">
        <v>1</v>
      </c>
      <c r="J6" s="39" t="s">
        <v>44</v>
      </c>
      <c r="K6" s="39" t="s">
        <v>79</v>
      </c>
      <c r="L6" s="39" t="s">
        <v>93</v>
      </c>
      <c r="M6" s="39" t="s">
        <v>80</v>
      </c>
      <c r="N6" s="41" t="s">
        <v>53</v>
      </c>
      <c r="O6" s="41" t="s">
        <v>84</v>
      </c>
      <c r="P6" s="23"/>
      <c r="V6" s="23"/>
    </row>
    <row r="7" spans="1:23" s="20" customFormat="1" ht="29.25" customHeight="1" x14ac:dyDescent="0.3">
      <c r="A7" s="36">
        <v>43567</v>
      </c>
      <c r="B7" s="30" t="s">
        <v>66</v>
      </c>
      <c r="C7" s="82" t="s">
        <v>58</v>
      </c>
      <c r="D7" s="30" t="s">
        <v>67</v>
      </c>
      <c r="E7" s="82" t="s">
        <v>68</v>
      </c>
      <c r="F7" s="30" t="s">
        <v>56</v>
      </c>
      <c r="G7" s="30" t="s">
        <v>22</v>
      </c>
      <c r="H7" s="37">
        <v>45</v>
      </c>
      <c r="I7" s="31">
        <v>123000</v>
      </c>
      <c r="J7" s="37">
        <v>60</v>
      </c>
      <c r="K7" s="139">
        <v>0.7</v>
      </c>
      <c r="L7" s="29">
        <f>ROUND(H7*I7*HLOOKUP(LEFT(B7,2),'Bảng phụ'!$E$7:$G$9,IF(E7="BH y tế",2,3),0),-3)</f>
        <v>3875000</v>
      </c>
      <c r="M7" s="29">
        <f>RANK(H7,$H$7:$H$19,0)</f>
        <v>8</v>
      </c>
      <c r="N7" s="27" t="s">
        <v>63</v>
      </c>
      <c r="O7" s="27"/>
    </row>
    <row r="8" spans="1:23" s="20" customFormat="1" ht="23.1" customHeight="1" x14ac:dyDescent="0.25">
      <c r="A8" s="36">
        <v>43569</v>
      </c>
      <c r="B8" s="30" t="s">
        <v>70</v>
      </c>
      <c r="C8" s="82" t="s">
        <v>6</v>
      </c>
      <c r="D8" s="30" t="s">
        <v>29</v>
      </c>
      <c r="E8" s="82" t="s">
        <v>108</v>
      </c>
      <c r="F8" s="30" t="s">
        <v>42</v>
      </c>
      <c r="G8" s="30" t="s">
        <v>21</v>
      </c>
      <c r="H8" s="37">
        <v>56</v>
      </c>
      <c r="I8" s="31">
        <v>132000</v>
      </c>
      <c r="J8" s="37">
        <v>14</v>
      </c>
      <c r="K8" s="139">
        <v>0.65</v>
      </c>
      <c r="L8" s="29">
        <f>ROUND(H8*I8*HLOOKUP(LEFT(B8,2),'Bảng phụ'!$E$7:$G$9,IF(E8="BH y tế",2,3),0),-3)</f>
        <v>4805000</v>
      </c>
      <c r="M8" s="29">
        <f t="shared" ref="M8:M19" si="0">RANK(H8,$H$7:$H$19,0)</f>
        <v>6</v>
      </c>
      <c r="N8" s="27" t="s">
        <v>78</v>
      </c>
      <c r="O8" s="27"/>
      <c r="Q8" s="21"/>
      <c r="R8" s="21"/>
      <c r="S8" s="21"/>
      <c r="T8" s="21"/>
    </row>
    <row r="9" spans="1:23" s="20" customFormat="1" ht="23.1" customHeight="1" x14ac:dyDescent="0.25">
      <c r="A9" s="36">
        <v>43570</v>
      </c>
      <c r="B9" s="30" t="s">
        <v>65</v>
      </c>
      <c r="C9" s="82" t="s">
        <v>49</v>
      </c>
      <c r="D9" s="30" t="s">
        <v>67</v>
      </c>
      <c r="E9" s="82" t="s">
        <v>108</v>
      </c>
      <c r="F9" s="30" t="s">
        <v>74</v>
      </c>
      <c r="G9" s="30" t="s">
        <v>54</v>
      </c>
      <c r="H9" s="37">
        <v>89</v>
      </c>
      <c r="I9" s="31">
        <v>25000</v>
      </c>
      <c r="J9" s="37">
        <v>33</v>
      </c>
      <c r="K9" s="139">
        <v>0.85</v>
      </c>
      <c r="L9" s="29">
        <f>ROUND(H9*I9*HLOOKUP(LEFT(B9,2),'Bảng phụ'!$E$7:$G$9,IF(E9="BH y tế",2,3),0),-3)</f>
        <v>1891000</v>
      </c>
      <c r="M9" s="29">
        <f t="shared" si="0"/>
        <v>2</v>
      </c>
      <c r="N9" s="27" t="s">
        <v>46</v>
      </c>
      <c r="O9" s="27"/>
      <c r="Q9" s="21"/>
      <c r="R9" s="21"/>
      <c r="S9" s="21"/>
      <c r="T9" s="21"/>
    </row>
    <row r="10" spans="1:23" s="20" customFormat="1" ht="27" customHeight="1" x14ac:dyDescent="0.25">
      <c r="A10" s="36">
        <v>43570</v>
      </c>
      <c r="B10" s="30" t="s">
        <v>72</v>
      </c>
      <c r="C10" s="82" t="s">
        <v>51</v>
      </c>
      <c r="D10" s="30" t="s">
        <v>29</v>
      </c>
      <c r="E10" s="82" t="s">
        <v>68</v>
      </c>
      <c r="F10" s="30" t="s">
        <v>43</v>
      </c>
      <c r="G10" s="30" t="s">
        <v>24</v>
      </c>
      <c r="H10" s="37">
        <v>5</v>
      </c>
      <c r="I10" s="31">
        <v>41000</v>
      </c>
      <c r="J10" s="37">
        <v>2</v>
      </c>
      <c r="K10" s="139">
        <v>0.5</v>
      </c>
      <c r="L10" s="29">
        <f>ROUND(H10*I10*HLOOKUP(LEFT(B10,2),'Bảng phụ'!$E$7:$G$9,IF(E10="BH y tế",2,3),0),-3)</f>
        <v>103000</v>
      </c>
      <c r="M10" s="29">
        <f t="shared" si="0"/>
        <v>13</v>
      </c>
      <c r="N10" s="27" t="s">
        <v>78</v>
      </c>
      <c r="O10" s="27"/>
      <c r="Q10" s="21"/>
      <c r="R10" s="21"/>
      <c r="S10" s="21"/>
      <c r="T10" s="21"/>
    </row>
    <row r="11" spans="1:23" s="20" customFormat="1" ht="23.1" customHeight="1" x14ac:dyDescent="0.25">
      <c r="A11" s="36">
        <v>43571</v>
      </c>
      <c r="B11" s="30" t="s">
        <v>48</v>
      </c>
      <c r="C11" s="82" t="s">
        <v>20</v>
      </c>
      <c r="D11" s="30" t="s">
        <v>52</v>
      </c>
      <c r="E11" s="82" t="s">
        <v>68</v>
      </c>
      <c r="F11" s="30" t="s">
        <v>42</v>
      </c>
      <c r="G11" s="30" t="s">
        <v>21</v>
      </c>
      <c r="H11" s="37">
        <v>22</v>
      </c>
      <c r="I11" s="31">
        <v>132000</v>
      </c>
      <c r="J11" s="37">
        <v>90</v>
      </c>
      <c r="K11" s="139">
        <v>0.9</v>
      </c>
      <c r="L11" s="29">
        <f>ROUND(H11*I11*HLOOKUP(LEFT(B11,2),'Bảng phụ'!$E$7:$G$9,IF(E11="BH y tế",2,3),0),-3)</f>
        <v>2614000</v>
      </c>
      <c r="M11" s="29">
        <f t="shared" si="0"/>
        <v>12</v>
      </c>
      <c r="N11" s="27" t="s">
        <v>64</v>
      </c>
      <c r="O11" s="27"/>
      <c r="Q11" s="21"/>
      <c r="R11" s="21"/>
      <c r="S11" s="21"/>
      <c r="T11" s="21"/>
    </row>
    <row r="12" spans="1:23" s="20" customFormat="1" ht="23.1" customHeight="1" x14ac:dyDescent="0.25">
      <c r="A12" s="36">
        <v>43571</v>
      </c>
      <c r="B12" s="30" t="s">
        <v>70</v>
      </c>
      <c r="C12" s="82" t="s">
        <v>6</v>
      </c>
      <c r="D12" s="30" t="s">
        <v>29</v>
      </c>
      <c r="E12" s="82" t="s">
        <v>108</v>
      </c>
      <c r="F12" s="30" t="s">
        <v>73</v>
      </c>
      <c r="G12" s="30" t="s">
        <v>55</v>
      </c>
      <c r="H12" s="37">
        <v>34</v>
      </c>
      <c r="I12" s="31">
        <v>90000</v>
      </c>
      <c r="J12" s="37">
        <v>14</v>
      </c>
      <c r="K12" s="139">
        <v>0.65</v>
      </c>
      <c r="L12" s="29">
        <f>ROUND(H12*I12*HLOOKUP(LEFT(B12,2),'Bảng phụ'!$E$7:$G$9,IF(E12="BH y tế",2,3),0),-3)</f>
        <v>1989000</v>
      </c>
      <c r="M12" s="29">
        <f t="shared" si="0"/>
        <v>11</v>
      </c>
      <c r="N12" s="27" t="s">
        <v>78</v>
      </c>
      <c r="O12" s="27"/>
      <c r="Q12" s="21"/>
      <c r="R12" s="21"/>
      <c r="S12" s="21"/>
      <c r="T12" s="21"/>
    </row>
    <row r="13" spans="1:23" s="20" customFormat="1" ht="23.1" customHeight="1" x14ac:dyDescent="0.25">
      <c r="A13" s="36">
        <v>43571</v>
      </c>
      <c r="B13" s="30" t="s">
        <v>72</v>
      </c>
      <c r="C13" s="82" t="s">
        <v>51</v>
      </c>
      <c r="D13" s="30" t="s">
        <v>29</v>
      </c>
      <c r="E13" s="82" t="s">
        <v>68</v>
      </c>
      <c r="F13" s="30" t="s">
        <v>56</v>
      </c>
      <c r="G13" s="30" t="s">
        <v>22</v>
      </c>
      <c r="H13" s="37">
        <v>37</v>
      </c>
      <c r="I13" s="31">
        <v>95000</v>
      </c>
      <c r="J13" s="37">
        <v>2</v>
      </c>
      <c r="K13" s="139">
        <v>0.5</v>
      </c>
      <c r="L13" s="29">
        <f>ROUND(H13*I13*HLOOKUP(LEFT(B13,2),'Bảng phụ'!$E$7:$G$9,IF(E13="BH y tế",2,3),0),-3)</f>
        <v>1758000</v>
      </c>
      <c r="M13" s="29">
        <f t="shared" si="0"/>
        <v>9</v>
      </c>
      <c r="N13" s="27" t="s">
        <v>78</v>
      </c>
      <c r="O13" s="27"/>
      <c r="Q13" s="21"/>
      <c r="R13" s="21"/>
      <c r="S13" s="21"/>
      <c r="T13" s="21"/>
    </row>
    <row r="14" spans="1:23" s="20" customFormat="1" ht="23.1" customHeight="1" x14ac:dyDescent="0.25">
      <c r="A14" s="36">
        <v>43572</v>
      </c>
      <c r="B14" s="30" t="s">
        <v>48</v>
      </c>
      <c r="C14" s="82" t="s">
        <v>20</v>
      </c>
      <c r="D14" s="30" t="s">
        <v>52</v>
      </c>
      <c r="E14" s="82" t="s">
        <v>68</v>
      </c>
      <c r="F14" s="30" t="s">
        <v>56</v>
      </c>
      <c r="G14" s="30" t="s">
        <v>22</v>
      </c>
      <c r="H14" s="37">
        <v>35</v>
      </c>
      <c r="I14" s="31">
        <v>123000</v>
      </c>
      <c r="J14" s="37">
        <v>90</v>
      </c>
      <c r="K14" s="139">
        <v>0.9</v>
      </c>
      <c r="L14" s="29">
        <f>ROUND(H14*I14*HLOOKUP(LEFT(B14,2),'Bảng phụ'!$E$7:$G$9,IF(E14="BH y tế",2,3),0),-3)</f>
        <v>3875000</v>
      </c>
      <c r="M14" s="29">
        <f t="shared" si="0"/>
        <v>10</v>
      </c>
      <c r="N14" s="27" t="s">
        <v>64</v>
      </c>
      <c r="O14" s="27"/>
      <c r="Q14" s="21"/>
      <c r="R14" s="21"/>
      <c r="S14" s="21"/>
      <c r="T14" s="21"/>
    </row>
    <row r="15" spans="1:23" s="20" customFormat="1" ht="23.1" customHeight="1" x14ac:dyDescent="0.25">
      <c r="A15" s="36">
        <v>43573</v>
      </c>
      <c r="B15" s="30" t="s">
        <v>71</v>
      </c>
      <c r="C15" s="82" t="s">
        <v>37</v>
      </c>
      <c r="D15" s="30" t="s">
        <v>52</v>
      </c>
      <c r="E15" s="82" t="s">
        <v>108</v>
      </c>
      <c r="F15" s="30" t="s">
        <v>74</v>
      </c>
      <c r="G15" s="30" t="s">
        <v>54</v>
      </c>
      <c r="H15" s="37">
        <v>160</v>
      </c>
      <c r="I15" s="31">
        <v>33000</v>
      </c>
      <c r="J15" s="37">
        <v>17</v>
      </c>
      <c r="K15" s="139">
        <v>0.9</v>
      </c>
      <c r="L15" s="29">
        <f>ROUND(H15*I15*HLOOKUP(LEFT(B15,2),'Bảng phụ'!$E$7:$G$9,IF(E15="BH y tế",2,3),0),-3)</f>
        <v>4752000</v>
      </c>
      <c r="M15" s="29">
        <f t="shared" si="0"/>
        <v>1</v>
      </c>
      <c r="N15" s="27" t="s">
        <v>78</v>
      </c>
      <c r="O15" s="27"/>
      <c r="P15" s="21"/>
      <c r="Q15" s="21"/>
      <c r="R15" s="21"/>
      <c r="S15" s="21"/>
      <c r="T15" s="21"/>
      <c r="V15" s="21"/>
    </row>
    <row r="16" spans="1:23" s="20" customFormat="1" ht="23.1" customHeight="1" x14ac:dyDescent="0.25">
      <c r="A16" s="36">
        <v>43575</v>
      </c>
      <c r="B16" s="30" t="s">
        <v>47</v>
      </c>
      <c r="C16" s="82" t="s">
        <v>38</v>
      </c>
      <c r="D16" s="30" t="s">
        <v>29</v>
      </c>
      <c r="E16" s="82" t="s">
        <v>108</v>
      </c>
      <c r="F16" s="30" t="s">
        <v>57</v>
      </c>
      <c r="G16" s="30" t="s">
        <v>40</v>
      </c>
      <c r="H16" s="37">
        <v>68</v>
      </c>
      <c r="I16" s="31">
        <v>86000</v>
      </c>
      <c r="J16" s="37">
        <v>82</v>
      </c>
      <c r="K16" s="139">
        <v>0.65</v>
      </c>
      <c r="L16" s="29">
        <f>ROUND(H16*I16*HLOOKUP(LEFT(B16,2),'Bảng phụ'!$E$7:$G$9,IF(E16="BH y tế",2,3),0),-3)</f>
        <v>3801000</v>
      </c>
      <c r="M16" s="29">
        <f t="shared" si="0"/>
        <v>5</v>
      </c>
      <c r="N16" s="27" t="s">
        <v>63</v>
      </c>
      <c r="O16" s="27"/>
      <c r="P16" s="21"/>
      <c r="Q16" s="21"/>
      <c r="R16" s="21"/>
      <c r="S16" s="21"/>
      <c r="T16" s="21"/>
      <c r="V16" s="21"/>
    </row>
    <row r="17" spans="1:22" s="20" customFormat="1" ht="23.1" customHeight="1" x14ac:dyDescent="0.25">
      <c r="A17" s="36">
        <v>43576</v>
      </c>
      <c r="B17" s="30" t="s">
        <v>65</v>
      </c>
      <c r="C17" s="82" t="s">
        <v>49</v>
      </c>
      <c r="D17" s="30" t="s">
        <v>67</v>
      </c>
      <c r="E17" s="82" t="s">
        <v>108</v>
      </c>
      <c r="F17" s="30" t="s">
        <v>57</v>
      </c>
      <c r="G17" s="30" t="s">
        <v>40</v>
      </c>
      <c r="H17" s="37">
        <v>55</v>
      </c>
      <c r="I17" s="31">
        <v>86000</v>
      </c>
      <c r="J17" s="37">
        <v>33</v>
      </c>
      <c r="K17" s="139">
        <v>0.85</v>
      </c>
      <c r="L17" s="29">
        <f>ROUND(H17*I17*HLOOKUP(LEFT(B17,2),'Bảng phụ'!$E$7:$G$9,IF(E17="BH y tế",2,3),0),-3)</f>
        <v>4021000</v>
      </c>
      <c r="M17" s="29">
        <f t="shared" si="0"/>
        <v>7</v>
      </c>
      <c r="N17" s="27" t="s">
        <v>46</v>
      </c>
      <c r="O17" s="27"/>
      <c r="P17" s="21"/>
      <c r="Q17" s="21"/>
      <c r="R17" s="21"/>
      <c r="S17" s="21"/>
      <c r="T17" s="21"/>
      <c r="V17" s="21"/>
    </row>
    <row r="18" spans="1:22" s="20" customFormat="1" ht="23.1" customHeight="1" x14ac:dyDescent="0.25">
      <c r="A18" s="36">
        <v>43576</v>
      </c>
      <c r="B18" s="30" t="s">
        <v>71</v>
      </c>
      <c r="C18" s="82" t="s">
        <v>37</v>
      </c>
      <c r="D18" s="30" t="s">
        <v>52</v>
      </c>
      <c r="E18" s="82" t="s">
        <v>108</v>
      </c>
      <c r="F18" s="30" t="s">
        <v>43</v>
      </c>
      <c r="G18" s="30" t="s">
        <v>24</v>
      </c>
      <c r="H18" s="37">
        <v>80</v>
      </c>
      <c r="I18" s="31">
        <v>53000</v>
      </c>
      <c r="J18" s="37">
        <v>17</v>
      </c>
      <c r="K18" s="139">
        <v>0.9</v>
      </c>
      <c r="L18" s="29">
        <f>ROUND(H18*I18*HLOOKUP(LEFT(B18,2),'Bảng phụ'!$E$7:$G$9,IF(E18="BH y tế",2,3),0),-3)</f>
        <v>3816000</v>
      </c>
      <c r="M18" s="29">
        <f t="shared" si="0"/>
        <v>3</v>
      </c>
      <c r="N18" s="27" t="s">
        <v>78</v>
      </c>
      <c r="O18" s="27"/>
      <c r="P18" s="21"/>
      <c r="Q18" s="21"/>
      <c r="R18" s="21"/>
      <c r="S18" s="21"/>
      <c r="T18" s="21"/>
      <c r="V18" s="21"/>
    </row>
    <row r="19" spans="1:22" s="20" customFormat="1" ht="23.1" customHeight="1" x14ac:dyDescent="0.25">
      <c r="A19" s="36">
        <v>43578</v>
      </c>
      <c r="B19" s="30" t="s">
        <v>47</v>
      </c>
      <c r="C19" s="82" t="s">
        <v>38</v>
      </c>
      <c r="D19" s="30" t="s">
        <v>29</v>
      </c>
      <c r="E19" s="82" t="s">
        <v>108</v>
      </c>
      <c r="F19" s="30" t="s">
        <v>73</v>
      </c>
      <c r="G19" s="30" t="s">
        <v>55</v>
      </c>
      <c r="H19" s="37">
        <v>72</v>
      </c>
      <c r="I19" s="31">
        <v>69000</v>
      </c>
      <c r="J19" s="37">
        <v>82</v>
      </c>
      <c r="K19" s="139">
        <v>0.65</v>
      </c>
      <c r="L19" s="29">
        <f>ROUND(H19*I19*HLOOKUP(LEFT(B19,2),'Bảng phụ'!$E$7:$G$9,IF(E19="BH y tế",2,3),0),-3)</f>
        <v>3229000</v>
      </c>
      <c r="M19" s="29">
        <f t="shared" si="0"/>
        <v>4</v>
      </c>
      <c r="N19" s="27" t="s">
        <v>63</v>
      </c>
      <c r="O19" s="27"/>
      <c r="P19" s="21"/>
      <c r="Q19" s="21"/>
      <c r="R19" s="21"/>
      <c r="S19" s="21"/>
      <c r="T19" s="21"/>
      <c r="V19" s="21"/>
    </row>
    <row r="20" spans="1:22" s="21" customFormat="1" ht="32.25" customHeight="1" x14ac:dyDescent="0.3">
      <c r="F20" s="56"/>
      <c r="J20" s="1"/>
      <c r="K20" s="18"/>
      <c r="U20" s="20"/>
    </row>
    <row r="21" spans="1:22" s="21" customFormat="1" ht="32.25" customHeight="1" x14ac:dyDescent="0.3">
      <c r="F21" s="56"/>
      <c r="I21" s="73"/>
      <c r="J21" s="1"/>
      <c r="K21" s="18"/>
      <c r="U21" s="20"/>
    </row>
  </sheetData>
  <mergeCells count="1">
    <mergeCell ref="A2:O2"/>
  </mergeCells>
  <pageMargins left="0.7" right="0.7" top="0.75" bottom="0.75" header="0.3" footer="0.3"/>
  <pageSetup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00FD-32D2-4766-8064-A7042B657C72}">
  <sheetPr>
    <tabColor theme="6" tint="-0.499984740745262"/>
  </sheetPr>
  <dimension ref="A1:B1"/>
  <sheetViews>
    <sheetView workbookViewId="0">
      <selection activeCell="B5" sqref="B5"/>
    </sheetView>
  </sheetViews>
  <sheetFormatPr defaultColWidth="9.109375" defaultRowHeight="13.8" x14ac:dyDescent="0.25"/>
  <cols>
    <col min="1" max="1" width="19.109375" style="1" customWidth="1"/>
    <col min="2" max="2" width="21.33203125" style="1" customWidth="1"/>
    <col min="3" max="16384" width="9.109375" style="1"/>
  </cols>
  <sheetData>
    <row r="1" spans="1:2" x14ac:dyDescent="0.25">
      <c r="A1" s="140" t="s">
        <v>124</v>
      </c>
      <c r="B1" s="140" t="s">
        <v>125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D3BE-D31A-4F4F-9546-0FBB0BFD86C8}">
  <sheetPr>
    <tabColor theme="6" tint="-0.499984740745262"/>
  </sheetPr>
  <dimension ref="A1:W28"/>
  <sheetViews>
    <sheetView topLeftCell="A7" zoomScale="70" zoomScaleNormal="70" workbookViewId="0">
      <selection activeCell="J24" sqref="J24"/>
    </sheetView>
  </sheetViews>
  <sheetFormatPr defaultColWidth="8.88671875" defaultRowHeight="23.1" customHeight="1" x14ac:dyDescent="0.25"/>
  <cols>
    <col min="1" max="1" width="15.88671875" style="1" customWidth="1"/>
    <col min="2" max="2" width="18.88671875" style="1" customWidth="1"/>
    <col min="3" max="3" width="24.33203125" style="1" customWidth="1"/>
    <col min="4" max="4" width="15.33203125" style="1" customWidth="1"/>
    <col min="5" max="5" width="17.88671875" style="1" customWidth="1"/>
    <col min="6" max="6" width="23.5546875" style="1" customWidth="1"/>
    <col min="7" max="7" width="19.5546875" style="1" customWidth="1"/>
    <col min="8" max="8" width="11.109375" style="1" customWidth="1"/>
    <col min="9" max="9" width="13.44140625" style="1" customWidth="1"/>
    <col min="10" max="10" width="18.109375" style="1" customWidth="1"/>
    <col min="11" max="11" width="22.33203125" style="1" customWidth="1"/>
    <col min="12" max="12" width="13.6640625" style="1" customWidth="1"/>
    <col min="13" max="13" width="15.33203125" style="1" customWidth="1"/>
    <col min="14" max="14" width="19.44140625" style="1" customWidth="1"/>
    <col min="15" max="15" width="21.5546875" style="1" customWidth="1"/>
    <col min="16" max="16" width="14" style="1" customWidth="1"/>
    <col min="17" max="17" width="17.33203125" style="1" customWidth="1"/>
    <col min="18" max="18" width="13.6640625" style="1" customWidth="1"/>
    <col min="19" max="19" width="15.33203125" style="1" customWidth="1"/>
    <col min="20" max="20" width="16" style="1" bestFit="1" customWidth="1"/>
    <col min="21" max="21" width="14.88671875" style="1" customWidth="1"/>
    <col min="22" max="22" width="16" style="1" bestFit="1" customWidth="1"/>
    <col min="23" max="23" width="14.33203125" style="1" customWidth="1"/>
    <col min="24" max="24" width="12.33203125" style="1" customWidth="1"/>
    <col min="25" max="25" width="19.5546875" style="1" customWidth="1"/>
    <col min="26" max="26" width="14.33203125" style="1" customWidth="1"/>
    <col min="27" max="27" width="16.33203125" style="1" customWidth="1"/>
    <col min="28" max="29" width="8.88671875" style="1"/>
    <col min="30" max="30" width="10.109375" style="1" customWidth="1"/>
    <col min="31" max="31" width="16.88671875" style="1" bestFit="1" customWidth="1"/>
    <col min="32" max="16384" width="8.88671875" style="1"/>
  </cols>
  <sheetData>
    <row r="1" spans="1:23" s="25" customFormat="1" ht="23.1" customHeight="1" x14ac:dyDescent="0.4">
      <c r="A1" s="32" t="s">
        <v>14</v>
      </c>
      <c r="B1" s="32"/>
      <c r="C1" s="33"/>
      <c r="D1" s="33"/>
      <c r="E1" s="33"/>
      <c r="F1" s="33"/>
      <c r="G1" s="32"/>
      <c r="H1" s="33"/>
      <c r="I1" s="33"/>
      <c r="J1" s="33"/>
      <c r="K1" s="33"/>
      <c r="L1" s="33"/>
      <c r="M1" s="33"/>
      <c r="N1" s="33"/>
      <c r="O1" s="33"/>
      <c r="P1" s="33"/>
    </row>
    <row r="2" spans="1:23" s="25" customFormat="1" ht="33" customHeight="1" x14ac:dyDescent="0.6">
      <c r="A2" s="144" t="s">
        <v>36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81"/>
      <c r="Q2" s="26"/>
      <c r="R2" s="26"/>
      <c r="S2" s="26"/>
      <c r="T2" s="26"/>
      <c r="U2" s="20"/>
      <c r="V2" s="26"/>
      <c r="W2" s="26"/>
    </row>
    <row r="3" spans="1:23" ht="21" customHeight="1" x14ac:dyDescent="0.25">
      <c r="A3" s="77" t="s">
        <v>45</v>
      </c>
      <c r="B3" s="78"/>
      <c r="C3" s="59"/>
      <c r="T3" s="18"/>
      <c r="U3" s="20"/>
    </row>
    <row r="4" spans="1:23" ht="21" customHeight="1" x14ac:dyDescent="0.25">
      <c r="A4" s="79" t="s">
        <v>69</v>
      </c>
      <c r="B4" s="80"/>
      <c r="C4" s="60"/>
      <c r="E4" s="24"/>
      <c r="G4" s="38"/>
      <c r="T4" s="18"/>
      <c r="U4" s="20"/>
    </row>
    <row r="5" spans="1:23" ht="21" customHeight="1" x14ac:dyDescent="0.25">
      <c r="A5" s="77" t="s">
        <v>89</v>
      </c>
      <c r="B5" s="78"/>
      <c r="C5" s="59"/>
    </row>
    <row r="6" spans="1:23" s="22" customFormat="1" ht="36" customHeight="1" x14ac:dyDescent="0.3">
      <c r="A6" s="39" t="s">
        <v>10</v>
      </c>
      <c r="B6" s="39" t="s">
        <v>75</v>
      </c>
      <c r="C6" s="40" t="s">
        <v>76</v>
      </c>
      <c r="D6" s="40" t="s">
        <v>59</v>
      </c>
      <c r="E6" s="40" t="s">
        <v>77</v>
      </c>
      <c r="F6" s="39" t="s">
        <v>11</v>
      </c>
      <c r="G6" s="39" t="s">
        <v>12</v>
      </c>
      <c r="H6" s="39" t="s">
        <v>0</v>
      </c>
      <c r="I6" s="39" t="s">
        <v>1</v>
      </c>
      <c r="J6" s="39" t="s">
        <v>44</v>
      </c>
      <c r="K6" s="39" t="s">
        <v>79</v>
      </c>
      <c r="L6" s="39" t="s">
        <v>93</v>
      </c>
      <c r="M6" s="39" t="s">
        <v>80</v>
      </c>
      <c r="N6" s="41" t="s">
        <v>53</v>
      </c>
      <c r="O6" s="42" t="s">
        <v>84</v>
      </c>
      <c r="P6" s="23"/>
      <c r="V6" s="23"/>
    </row>
    <row r="7" spans="1:23" s="20" customFormat="1" ht="29.25" customHeight="1" x14ac:dyDescent="0.3">
      <c r="A7" s="36">
        <v>43567</v>
      </c>
      <c r="B7" s="30" t="s">
        <v>66</v>
      </c>
      <c r="C7" s="27" t="s">
        <v>58</v>
      </c>
      <c r="D7" s="30" t="s">
        <v>67</v>
      </c>
      <c r="E7" s="27" t="s">
        <v>68</v>
      </c>
      <c r="F7" s="120" t="s">
        <v>56</v>
      </c>
      <c r="G7" s="30" t="s">
        <v>22</v>
      </c>
      <c r="H7" s="37">
        <v>45</v>
      </c>
      <c r="I7" s="31">
        <v>123000</v>
      </c>
      <c r="J7" s="37">
        <v>60</v>
      </c>
      <c r="K7" s="108">
        <v>0.7</v>
      </c>
      <c r="L7" s="28">
        <v>3875000</v>
      </c>
      <c r="M7" s="109">
        <v>8</v>
      </c>
      <c r="N7" s="27" t="s">
        <v>63</v>
      </c>
      <c r="O7" s="35" t="s">
        <v>85</v>
      </c>
    </row>
    <row r="8" spans="1:23" s="20" customFormat="1" ht="23.1" customHeight="1" x14ac:dyDescent="0.25">
      <c r="A8" s="36">
        <v>43569</v>
      </c>
      <c r="B8" s="30" t="s">
        <v>70</v>
      </c>
      <c r="C8" s="27" t="s">
        <v>6</v>
      </c>
      <c r="D8" s="30" t="s">
        <v>29</v>
      </c>
      <c r="E8" s="27" t="s">
        <v>108</v>
      </c>
      <c r="F8" s="120" t="s">
        <v>42</v>
      </c>
      <c r="G8" s="30" t="s">
        <v>21</v>
      </c>
      <c r="H8" s="37">
        <v>56</v>
      </c>
      <c r="I8" s="31">
        <v>132000</v>
      </c>
      <c r="J8" s="37">
        <v>14</v>
      </c>
      <c r="K8" s="108">
        <v>0.65</v>
      </c>
      <c r="L8" s="28">
        <v>4805000</v>
      </c>
      <c r="M8" s="109">
        <v>6</v>
      </c>
      <c r="N8" s="27" t="s">
        <v>78</v>
      </c>
      <c r="O8" s="35" t="s">
        <v>87</v>
      </c>
      <c r="Q8" s="21"/>
      <c r="R8" s="21"/>
      <c r="S8" s="21"/>
      <c r="T8" s="21"/>
    </row>
    <row r="9" spans="1:23" s="20" customFormat="1" ht="23.1" customHeight="1" x14ac:dyDescent="0.25">
      <c r="A9" s="36">
        <v>43570</v>
      </c>
      <c r="B9" s="30" t="s">
        <v>65</v>
      </c>
      <c r="C9" s="27" t="s">
        <v>49</v>
      </c>
      <c r="D9" s="30" t="s">
        <v>67</v>
      </c>
      <c r="E9" s="27" t="s">
        <v>108</v>
      </c>
      <c r="F9" s="120" t="s">
        <v>74</v>
      </c>
      <c r="G9" s="30" t="s">
        <v>54</v>
      </c>
      <c r="H9" s="37">
        <v>89</v>
      </c>
      <c r="I9" s="31">
        <v>25000</v>
      </c>
      <c r="J9" s="37">
        <v>33</v>
      </c>
      <c r="K9" s="108">
        <v>0.85</v>
      </c>
      <c r="L9" s="28">
        <v>1891000</v>
      </c>
      <c r="M9" s="109">
        <v>2</v>
      </c>
      <c r="N9" s="27" t="s">
        <v>46</v>
      </c>
      <c r="O9" s="35" t="s">
        <v>85</v>
      </c>
      <c r="Q9" s="21"/>
      <c r="R9" s="21"/>
      <c r="S9" s="21"/>
      <c r="T9" s="21"/>
    </row>
    <row r="10" spans="1:23" s="20" customFormat="1" ht="27" customHeight="1" x14ac:dyDescent="0.25">
      <c r="A10" s="36">
        <v>43570</v>
      </c>
      <c r="B10" s="30" t="s">
        <v>72</v>
      </c>
      <c r="C10" s="27" t="s">
        <v>51</v>
      </c>
      <c r="D10" s="30" t="s">
        <v>29</v>
      </c>
      <c r="E10" s="27" t="s">
        <v>68</v>
      </c>
      <c r="F10" s="120" t="s">
        <v>43</v>
      </c>
      <c r="G10" s="30" t="s">
        <v>24</v>
      </c>
      <c r="H10" s="37">
        <v>5</v>
      </c>
      <c r="I10" s="31">
        <v>41000</v>
      </c>
      <c r="J10" s="37">
        <v>2</v>
      </c>
      <c r="K10" s="108">
        <v>0.5</v>
      </c>
      <c r="L10" s="28">
        <v>103000</v>
      </c>
      <c r="M10" s="109">
        <v>13</v>
      </c>
      <c r="N10" s="27" t="s">
        <v>78</v>
      </c>
      <c r="O10" s="35" t="s">
        <v>86</v>
      </c>
      <c r="Q10" s="21"/>
      <c r="R10" s="21"/>
      <c r="S10" s="21"/>
      <c r="T10" s="21"/>
    </row>
    <row r="11" spans="1:23" s="20" customFormat="1" ht="23.1" customHeight="1" x14ac:dyDescent="0.25">
      <c r="A11" s="36">
        <v>43571</v>
      </c>
      <c r="B11" s="30" t="s">
        <v>48</v>
      </c>
      <c r="C11" s="27" t="s">
        <v>20</v>
      </c>
      <c r="D11" s="30" t="s">
        <v>52</v>
      </c>
      <c r="E11" s="27" t="s">
        <v>68</v>
      </c>
      <c r="F11" s="120" t="s">
        <v>42</v>
      </c>
      <c r="G11" s="30" t="s">
        <v>21</v>
      </c>
      <c r="H11" s="37">
        <v>22</v>
      </c>
      <c r="I11" s="31">
        <v>132000</v>
      </c>
      <c r="J11" s="37">
        <v>90</v>
      </c>
      <c r="K11" s="108">
        <v>0.9</v>
      </c>
      <c r="L11" s="28">
        <v>2614000</v>
      </c>
      <c r="M11" s="109">
        <v>12</v>
      </c>
      <c r="N11" s="27" t="s">
        <v>64</v>
      </c>
      <c r="O11" s="35" t="s">
        <v>85</v>
      </c>
      <c r="Q11" s="21"/>
      <c r="R11" s="21"/>
      <c r="S11" s="21"/>
      <c r="T11" s="21"/>
    </row>
    <row r="12" spans="1:23" s="20" customFormat="1" ht="23.1" customHeight="1" x14ac:dyDescent="0.25">
      <c r="A12" s="36">
        <v>43571</v>
      </c>
      <c r="B12" s="30" t="s">
        <v>70</v>
      </c>
      <c r="C12" s="27" t="s">
        <v>6</v>
      </c>
      <c r="D12" s="30" t="s">
        <v>29</v>
      </c>
      <c r="E12" s="27" t="s">
        <v>108</v>
      </c>
      <c r="F12" s="120" t="s">
        <v>73</v>
      </c>
      <c r="G12" s="30" t="s">
        <v>55</v>
      </c>
      <c r="H12" s="37">
        <v>34</v>
      </c>
      <c r="I12" s="31">
        <v>90000</v>
      </c>
      <c r="J12" s="37">
        <v>14</v>
      </c>
      <c r="K12" s="108">
        <v>0.65</v>
      </c>
      <c r="L12" s="28">
        <v>1989000</v>
      </c>
      <c r="M12" s="109">
        <v>11</v>
      </c>
      <c r="N12" s="27" t="s">
        <v>78</v>
      </c>
      <c r="O12" s="35" t="s">
        <v>87</v>
      </c>
      <c r="Q12" s="21"/>
      <c r="R12" s="21"/>
      <c r="S12" s="21"/>
      <c r="T12" s="21"/>
    </row>
    <row r="13" spans="1:23" s="20" customFormat="1" ht="23.1" customHeight="1" x14ac:dyDescent="0.25">
      <c r="A13" s="36">
        <v>43571</v>
      </c>
      <c r="B13" s="30" t="s">
        <v>72</v>
      </c>
      <c r="C13" s="27" t="s">
        <v>51</v>
      </c>
      <c r="D13" s="30" t="s">
        <v>29</v>
      </c>
      <c r="E13" s="27" t="s">
        <v>68</v>
      </c>
      <c r="F13" s="120" t="s">
        <v>56</v>
      </c>
      <c r="G13" s="30" t="s">
        <v>22</v>
      </c>
      <c r="H13" s="37">
        <v>37</v>
      </c>
      <c r="I13" s="31">
        <v>95000</v>
      </c>
      <c r="J13" s="37">
        <v>2</v>
      </c>
      <c r="K13" s="108">
        <v>0.5</v>
      </c>
      <c r="L13" s="28">
        <v>1758000</v>
      </c>
      <c r="M13" s="109">
        <v>9</v>
      </c>
      <c r="N13" s="27" t="s">
        <v>78</v>
      </c>
      <c r="O13" s="35" t="s">
        <v>86</v>
      </c>
      <c r="Q13" s="21"/>
      <c r="R13" s="21"/>
      <c r="S13" s="21"/>
      <c r="T13" s="21"/>
    </row>
    <row r="14" spans="1:23" s="20" customFormat="1" ht="23.1" customHeight="1" x14ac:dyDescent="0.25">
      <c r="A14" s="36">
        <v>43572</v>
      </c>
      <c r="B14" s="30" t="s">
        <v>48</v>
      </c>
      <c r="C14" s="27" t="s">
        <v>20</v>
      </c>
      <c r="D14" s="30" t="s">
        <v>52</v>
      </c>
      <c r="E14" s="27" t="s">
        <v>68</v>
      </c>
      <c r="F14" s="120" t="s">
        <v>56</v>
      </c>
      <c r="G14" s="30" t="s">
        <v>22</v>
      </c>
      <c r="H14" s="37">
        <v>35</v>
      </c>
      <c r="I14" s="31">
        <v>123000</v>
      </c>
      <c r="J14" s="37">
        <v>90</v>
      </c>
      <c r="K14" s="108">
        <v>0.9</v>
      </c>
      <c r="L14" s="28">
        <v>3875000</v>
      </c>
      <c r="M14" s="109">
        <v>10</v>
      </c>
      <c r="N14" s="27" t="s">
        <v>64</v>
      </c>
      <c r="O14" s="35" t="s">
        <v>85</v>
      </c>
      <c r="Q14" s="21"/>
      <c r="R14" s="21"/>
      <c r="S14" s="21"/>
      <c r="T14" s="21"/>
    </row>
    <row r="15" spans="1:23" s="20" customFormat="1" ht="23.1" customHeight="1" x14ac:dyDescent="0.25">
      <c r="A15" s="36">
        <v>43573</v>
      </c>
      <c r="B15" s="30" t="s">
        <v>71</v>
      </c>
      <c r="C15" s="27" t="s">
        <v>37</v>
      </c>
      <c r="D15" s="30" t="s">
        <v>52</v>
      </c>
      <c r="E15" s="27" t="s">
        <v>108</v>
      </c>
      <c r="F15" s="120" t="s">
        <v>74</v>
      </c>
      <c r="G15" s="30" t="s">
        <v>54</v>
      </c>
      <c r="H15" s="37">
        <v>160</v>
      </c>
      <c r="I15" s="31">
        <v>33000</v>
      </c>
      <c r="J15" s="37">
        <v>17</v>
      </c>
      <c r="K15" s="108">
        <v>0.9</v>
      </c>
      <c r="L15" s="28">
        <v>4752000</v>
      </c>
      <c r="M15" s="109">
        <v>1</v>
      </c>
      <c r="N15" s="27" t="s">
        <v>78</v>
      </c>
      <c r="O15" s="35" t="s">
        <v>88</v>
      </c>
      <c r="P15" s="21"/>
      <c r="Q15" s="21"/>
      <c r="R15" s="21"/>
      <c r="S15" s="21"/>
      <c r="T15" s="21"/>
      <c r="V15" s="21"/>
    </row>
    <row r="16" spans="1:23" s="20" customFormat="1" ht="23.1" customHeight="1" x14ac:dyDescent="0.25">
      <c r="A16" s="36">
        <v>43575</v>
      </c>
      <c r="B16" s="30" t="s">
        <v>47</v>
      </c>
      <c r="C16" s="27" t="s">
        <v>38</v>
      </c>
      <c r="D16" s="30" t="s">
        <v>29</v>
      </c>
      <c r="E16" s="27" t="s">
        <v>108</v>
      </c>
      <c r="F16" s="120" t="s">
        <v>57</v>
      </c>
      <c r="G16" s="30" t="s">
        <v>40</v>
      </c>
      <c r="H16" s="37">
        <v>68</v>
      </c>
      <c r="I16" s="31">
        <v>86000</v>
      </c>
      <c r="J16" s="37">
        <v>82</v>
      </c>
      <c r="K16" s="108">
        <v>0.65</v>
      </c>
      <c r="L16" s="28">
        <v>3801000</v>
      </c>
      <c r="M16" s="109">
        <v>5</v>
      </c>
      <c r="N16" s="27" t="s">
        <v>63</v>
      </c>
      <c r="O16" s="35" t="s">
        <v>85</v>
      </c>
      <c r="P16" s="21"/>
      <c r="Q16" s="21"/>
      <c r="R16" s="21"/>
      <c r="S16" s="21"/>
      <c r="T16" s="21"/>
      <c r="V16" s="21"/>
    </row>
    <row r="17" spans="1:22" s="20" customFormat="1" ht="23.1" customHeight="1" x14ac:dyDescent="0.25">
      <c r="A17" s="36">
        <v>43576</v>
      </c>
      <c r="B17" s="30" t="s">
        <v>65</v>
      </c>
      <c r="C17" s="27" t="s">
        <v>49</v>
      </c>
      <c r="D17" s="30" t="s">
        <v>67</v>
      </c>
      <c r="E17" s="27" t="s">
        <v>108</v>
      </c>
      <c r="F17" s="120" t="s">
        <v>57</v>
      </c>
      <c r="G17" s="30" t="s">
        <v>40</v>
      </c>
      <c r="H17" s="37">
        <v>55</v>
      </c>
      <c r="I17" s="31">
        <v>86000</v>
      </c>
      <c r="J17" s="37">
        <v>33</v>
      </c>
      <c r="K17" s="108">
        <v>0.85</v>
      </c>
      <c r="L17" s="28">
        <v>4021000</v>
      </c>
      <c r="M17" s="109">
        <v>7</v>
      </c>
      <c r="N17" s="27" t="s">
        <v>46</v>
      </c>
      <c r="O17" s="35" t="s">
        <v>85</v>
      </c>
      <c r="P17" s="21"/>
      <c r="Q17" s="21"/>
      <c r="R17" s="21"/>
      <c r="S17" s="21"/>
      <c r="T17" s="21"/>
      <c r="V17" s="21"/>
    </row>
    <row r="18" spans="1:22" s="20" customFormat="1" ht="23.1" customHeight="1" x14ac:dyDescent="0.25">
      <c r="A18" s="36">
        <v>43576</v>
      </c>
      <c r="B18" s="30" t="s">
        <v>71</v>
      </c>
      <c r="C18" s="27" t="s">
        <v>37</v>
      </c>
      <c r="D18" s="30" t="s">
        <v>52</v>
      </c>
      <c r="E18" s="27" t="s">
        <v>108</v>
      </c>
      <c r="F18" s="120" t="s">
        <v>43</v>
      </c>
      <c r="G18" s="30" t="s">
        <v>24</v>
      </c>
      <c r="H18" s="37">
        <v>80</v>
      </c>
      <c r="I18" s="31">
        <v>53000</v>
      </c>
      <c r="J18" s="37">
        <v>17</v>
      </c>
      <c r="K18" s="108">
        <v>0.9</v>
      </c>
      <c r="L18" s="28">
        <v>3816000</v>
      </c>
      <c r="M18" s="109">
        <v>3</v>
      </c>
      <c r="N18" s="27" t="s">
        <v>78</v>
      </c>
      <c r="O18" s="35" t="s">
        <v>88</v>
      </c>
      <c r="P18" s="21"/>
      <c r="Q18" s="21"/>
      <c r="R18" s="21"/>
      <c r="S18" s="21"/>
      <c r="T18" s="21"/>
      <c r="V18" s="21"/>
    </row>
    <row r="19" spans="1:22" s="20" customFormat="1" ht="23.1" customHeight="1" x14ac:dyDescent="0.25">
      <c r="A19" s="36">
        <v>43578</v>
      </c>
      <c r="B19" s="30" t="s">
        <v>47</v>
      </c>
      <c r="C19" s="27" t="s">
        <v>38</v>
      </c>
      <c r="D19" s="30" t="s">
        <v>29</v>
      </c>
      <c r="E19" s="27" t="s">
        <v>108</v>
      </c>
      <c r="F19" s="120" t="s">
        <v>73</v>
      </c>
      <c r="G19" s="30" t="s">
        <v>55</v>
      </c>
      <c r="H19" s="37">
        <v>72</v>
      </c>
      <c r="I19" s="31">
        <v>69000</v>
      </c>
      <c r="J19" s="37">
        <v>82</v>
      </c>
      <c r="K19" s="108">
        <v>0.65</v>
      </c>
      <c r="L19" s="28">
        <v>3229000</v>
      </c>
      <c r="M19" s="109">
        <v>4</v>
      </c>
      <c r="N19" s="27" t="s">
        <v>63</v>
      </c>
      <c r="O19" s="35" t="s">
        <v>85</v>
      </c>
      <c r="P19" s="21"/>
      <c r="Q19" s="21"/>
      <c r="R19" s="21"/>
      <c r="S19" s="21"/>
      <c r="T19" s="21"/>
      <c r="V19" s="21"/>
    </row>
    <row r="20" spans="1:22" s="21" customFormat="1" ht="32.25" customHeight="1" x14ac:dyDescent="0.3">
      <c r="F20" s="56"/>
      <c r="J20" s="1"/>
      <c r="K20" s="18"/>
      <c r="U20" s="20"/>
    </row>
    <row r="21" spans="1:22" s="21" customFormat="1" ht="51.75" customHeight="1" x14ac:dyDescent="0.3">
      <c r="F21" s="56"/>
      <c r="I21" s="73" t="s">
        <v>102</v>
      </c>
      <c r="J21" s="1"/>
      <c r="K21" s="18"/>
      <c r="U21" s="20"/>
    </row>
    <row r="22" spans="1:22" s="21" customFormat="1" ht="38.25" customHeight="1" x14ac:dyDescent="0.25">
      <c r="A22" s="87" t="s">
        <v>99</v>
      </c>
      <c r="B22" s="88"/>
      <c r="C22" s="89"/>
      <c r="D22" s="89"/>
      <c r="E22" s="89"/>
      <c r="F22" s="89"/>
      <c r="G22" s="85" t="s">
        <v>97</v>
      </c>
      <c r="I22" s="86" t="s">
        <v>81</v>
      </c>
      <c r="J22" s="125" t="s">
        <v>96</v>
      </c>
      <c r="K22" s="126" t="s">
        <v>126</v>
      </c>
    </row>
    <row r="23" spans="1:22" s="21" customFormat="1" ht="27.75" customHeight="1" x14ac:dyDescent="0.25">
      <c r="A23" s="112" t="s">
        <v>104</v>
      </c>
      <c r="B23" s="113"/>
      <c r="C23" s="113"/>
      <c r="D23" s="113"/>
      <c r="E23" s="113"/>
      <c r="F23" s="114"/>
      <c r="G23" s="115">
        <f>SUMIF(E7:E19,"BH y tế",L7:L19)</f>
        <v>28304000</v>
      </c>
      <c r="I23" s="30" t="s">
        <v>52</v>
      </c>
      <c r="J23" s="97">
        <f>COUNTIF($D$7:$D$19,I23)</f>
        <v>4</v>
      </c>
      <c r="K23" s="97">
        <f>SUMIF($D$7:$D$19,I23,$L$7:$L$19)</f>
        <v>15057000</v>
      </c>
    </row>
    <row r="24" spans="1:22" s="21" customFormat="1" ht="27.75" customHeight="1" x14ac:dyDescent="0.25">
      <c r="A24" s="116" t="s">
        <v>98</v>
      </c>
      <c r="B24" s="117"/>
      <c r="C24" s="117"/>
      <c r="D24" s="117"/>
      <c r="E24" s="117"/>
      <c r="F24" s="118"/>
      <c r="G24" s="119">
        <f>COUNTIF(H7:H19,"&gt;=50")</f>
        <v>7</v>
      </c>
      <c r="I24" s="30" t="s">
        <v>29</v>
      </c>
      <c r="J24" s="97">
        <f t="shared" ref="J24:J25" si="0">COUNTIF($D$7:$D$19,I24)</f>
        <v>6</v>
      </c>
      <c r="K24" s="97">
        <f t="shared" ref="K24:K25" si="1">SUMIF($D$7:$D$19,I24,$L$7:$L$19)</f>
        <v>15685000</v>
      </c>
    </row>
    <row r="25" spans="1:22" s="21" customFormat="1" ht="27.75" customHeight="1" x14ac:dyDescent="0.25">
      <c r="A25" s="112" t="s">
        <v>114</v>
      </c>
      <c r="B25" s="113"/>
      <c r="C25" s="113"/>
      <c r="D25" s="113"/>
      <c r="E25" s="113"/>
      <c r="F25" s="114"/>
      <c r="G25" s="153">
        <f>AVERAGEIF(A7:A19,"&gt;4/15/2019",H7:H19)</f>
        <v>62.555555555555557</v>
      </c>
      <c r="I25" s="30" t="s">
        <v>67</v>
      </c>
      <c r="J25" s="97">
        <f t="shared" si="0"/>
        <v>3</v>
      </c>
      <c r="K25" s="97">
        <f t="shared" si="1"/>
        <v>9787000</v>
      </c>
    </row>
    <row r="26" spans="1:22" s="21" customFormat="1" ht="27.75" customHeight="1" x14ac:dyDescent="0.25">
      <c r="A26" s="57"/>
    </row>
    <row r="27" spans="1:22" s="21" customFormat="1" ht="23.1" customHeight="1" x14ac:dyDescent="0.25">
      <c r="A27" s="57"/>
    </row>
    <row r="28" spans="1:22" s="21" customFormat="1" ht="24" customHeight="1" x14ac:dyDescent="0.25"/>
  </sheetData>
  <mergeCells count="1">
    <mergeCell ref="A2:O2"/>
  </mergeCells>
  <pageMargins left="0.7" right="0.7" top="0.75" bottom="0.75" header="0.3" footer="0.3"/>
  <pageSetup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3D2F-B709-42A9-8D89-E92FFD9F225F}">
  <sheetPr>
    <tabColor theme="6" tint="-0.499984740745262"/>
  </sheetPr>
  <dimension ref="A1:W29"/>
  <sheetViews>
    <sheetView topLeftCell="A8" zoomScale="70" zoomScaleNormal="70" workbookViewId="0">
      <selection activeCell="G28" sqref="G28"/>
    </sheetView>
  </sheetViews>
  <sheetFormatPr defaultColWidth="8.88671875" defaultRowHeight="23.1" customHeight="1" x14ac:dyDescent="0.25"/>
  <cols>
    <col min="1" max="1" width="15.88671875" style="1" customWidth="1"/>
    <col min="2" max="2" width="18.88671875" style="1" customWidth="1"/>
    <col min="3" max="3" width="24.33203125" style="1" customWidth="1"/>
    <col min="4" max="4" width="15.33203125" style="1" customWidth="1"/>
    <col min="5" max="5" width="17.88671875" style="1" customWidth="1"/>
    <col min="6" max="6" width="23.5546875" style="1" customWidth="1"/>
    <col min="7" max="7" width="19.5546875" style="1" customWidth="1"/>
    <col min="8" max="8" width="11.109375" style="1" customWidth="1"/>
    <col min="9" max="9" width="13.44140625" style="1" customWidth="1"/>
    <col min="10" max="10" width="21.5546875" style="1" customWidth="1"/>
    <col min="11" max="11" width="36.109375" style="1" customWidth="1"/>
    <col min="12" max="12" width="13.6640625" style="1" customWidth="1"/>
    <col min="13" max="13" width="15.33203125" style="1" customWidth="1"/>
    <col min="14" max="14" width="19.44140625" style="1" customWidth="1"/>
    <col min="15" max="15" width="21.5546875" style="1" customWidth="1"/>
    <col min="16" max="16" width="14" style="1" customWidth="1"/>
    <col min="17" max="17" width="17.33203125" style="1" customWidth="1"/>
    <col min="18" max="18" width="13.6640625" style="1" customWidth="1"/>
    <col min="19" max="19" width="15.33203125" style="1" customWidth="1"/>
    <col min="20" max="20" width="16" style="1" bestFit="1" customWidth="1"/>
    <col min="21" max="21" width="14.88671875" style="1" customWidth="1"/>
    <col min="22" max="22" width="16" style="1" bestFit="1" customWidth="1"/>
    <col min="23" max="23" width="14.33203125" style="1" customWidth="1"/>
    <col min="24" max="24" width="12.33203125" style="1" customWidth="1"/>
    <col min="25" max="25" width="19.5546875" style="1" customWidth="1"/>
    <col min="26" max="26" width="14.33203125" style="1" customWidth="1"/>
    <col min="27" max="27" width="16.33203125" style="1" customWidth="1"/>
    <col min="28" max="29" width="8.88671875" style="1"/>
    <col min="30" max="30" width="10.109375" style="1" customWidth="1"/>
    <col min="31" max="31" width="16.88671875" style="1" bestFit="1" customWidth="1"/>
    <col min="32" max="16384" width="8.88671875" style="1"/>
  </cols>
  <sheetData>
    <row r="1" spans="1:23" s="25" customFormat="1" ht="23.1" customHeight="1" x14ac:dyDescent="0.4">
      <c r="A1" s="32" t="s">
        <v>14</v>
      </c>
      <c r="B1" s="32"/>
      <c r="C1" s="33"/>
      <c r="D1" s="33"/>
      <c r="E1" s="33"/>
      <c r="F1" s="33"/>
      <c r="G1" s="32"/>
      <c r="H1" s="33"/>
      <c r="I1" s="33"/>
      <c r="J1" s="33"/>
      <c r="K1" s="33"/>
      <c r="L1" s="33"/>
      <c r="M1" s="33"/>
      <c r="N1" s="33"/>
      <c r="O1" s="33"/>
      <c r="P1" s="33"/>
    </row>
    <row r="2" spans="1:23" s="25" customFormat="1" ht="33" customHeight="1" x14ac:dyDescent="0.6">
      <c r="A2" s="144" t="s">
        <v>36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81"/>
      <c r="Q2" s="26"/>
      <c r="R2" s="26"/>
      <c r="S2" s="26"/>
      <c r="T2" s="26"/>
      <c r="U2" s="20"/>
      <c r="V2" s="26"/>
      <c r="W2" s="26"/>
    </row>
    <row r="3" spans="1:23" ht="21" customHeight="1" x14ac:dyDescent="0.25">
      <c r="A3" s="77" t="s">
        <v>45</v>
      </c>
      <c r="B3" s="78"/>
      <c r="C3" s="59"/>
      <c r="T3" s="18"/>
      <c r="U3" s="20"/>
    </row>
    <row r="4" spans="1:23" ht="21" customHeight="1" x14ac:dyDescent="0.25">
      <c r="A4" s="79" t="s">
        <v>69</v>
      </c>
      <c r="B4" s="80"/>
      <c r="C4" s="60"/>
      <c r="E4" s="24"/>
      <c r="G4" s="38"/>
      <c r="T4" s="18"/>
      <c r="U4" s="20"/>
    </row>
    <row r="5" spans="1:23" ht="21" customHeight="1" x14ac:dyDescent="0.25">
      <c r="A5" s="77" t="s">
        <v>89</v>
      </c>
      <c r="B5" s="78"/>
      <c r="C5" s="59"/>
    </row>
    <row r="6" spans="1:23" s="22" customFormat="1" ht="36" customHeight="1" x14ac:dyDescent="0.3">
      <c r="A6" s="39" t="s">
        <v>10</v>
      </c>
      <c r="B6" s="39" t="s">
        <v>75</v>
      </c>
      <c r="C6" s="40" t="s">
        <v>76</v>
      </c>
      <c r="D6" s="40" t="s">
        <v>59</v>
      </c>
      <c r="E6" s="40" t="s">
        <v>77</v>
      </c>
      <c r="F6" s="39" t="s">
        <v>11</v>
      </c>
      <c r="G6" s="39" t="s">
        <v>12</v>
      </c>
      <c r="H6" s="39" t="s">
        <v>0</v>
      </c>
      <c r="I6" s="39" t="s">
        <v>1</v>
      </c>
      <c r="J6" s="39" t="s">
        <v>44</v>
      </c>
      <c r="K6" s="39" t="s">
        <v>79</v>
      </c>
      <c r="L6" s="39" t="s">
        <v>93</v>
      </c>
      <c r="M6" s="39" t="s">
        <v>80</v>
      </c>
      <c r="N6" s="41" t="s">
        <v>53</v>
      </c>
      <c r="O6" s="42" t="s">
        <v>84</v>
      </c>
      <c r="P6" s="23"/>
      <c r="V6" s="23"/>
    </row>
    <row r="7" spans="1:23" s="20" customFormat="1" ht="29.25" customHeight="1" x14ac:dyDescent="0.3">
      <c r="A7" s="36">
        <v>43567</v>
      </c>
      <c r="B7" s="30" t="s">
        <v>66</v>
      </c>
      <c r="C7" s="27" t="s">
        <v>58</v>
      </c>
      <c r="D7" s="30" t="s">
        <v>67</v>
      </c>
      <c r="E7" s="27" t="s">
        <v>68</v>
      </c>
      <c r="F7" s="120" t="s">
        <v>56</v>
      </c>
      <c r="G7" s="30" t="s">
        <v>22</v>
      </c>
      <c r="H7" s="37">
        <v>45</v>
      </c>
      <c r="I7" s="31">
        <v>123000</v>
      </c>
      <c r="J7" s="37">
        <v>60</v>
      </c>
      <c r="K7" s="108">
        <v>0.7</v>
      </c>
      <c r="L7" s="28">
        <v>3875000</v>
      </c>
      <c r="M7" s="109">
        <v>8</v>
      </c>
      <c r="N7" s="27" t="s">
        <v>63</v>
      </c>
      <c r="O7" s="35" t="s">
        <v>85</v>
      </c>
    </row>
    <row r="8" spans="1:23" s="20" customFormat="1" ht="23.1" customHeight="1" x14ac:dyDescent="0.25">
      <c r="A8" s="36">
        <v>43569</v>
      </c>
      <c r="B8" s="30" t="s">
        <v>70</v>
      </c>
      <c r="C8" s="27" t="s">
        <v>6</v>
      </c>
      <c r="D8" s="30" t="s">
        <v>29</v>
      </c>
      <c r="E8" s="27" t="s">
        <v>108</v>
      </c>
      <c r="F8" s="120" t="s">
        <v>42</v>
      </c>
      <c r="G8" s="30" t="s">
        <v>21</v>
      </c>
      <c r="H8" s="37">
        <v>56</v>
      </c>
      <c r="I8" s="31">
        <v>132000</v>
      </c>
      <c r="J8" s="37">
        <v>14</v>
      </c>
      <c r="K8" s="108">
        <v>0.65</v>
      </c>
      <c r="L8" s="28">
        <v>4805000</v>
      </c>
      <c r="M8" s="109">
        <v>6</v>
      </c>
      <c r="N8" s="27" t="s">
        <v>78</v>
      </c>
      <c r="O8" s="35" t="s">
        <v>87</v>
      </c>
      <c r="Q8" s="21"/>
      <c r="R8" s="21"/>
      <c r="S8" s="21"/>
      <c r="T8" s="21"/>
    </row>
    <row r="9" spans="1:23" s="20" customFormat="1" ht="23.1" customHeight="1" x14ac:dyDescent="0.25">
      <c r="A9" s="36">
        <v>43570</v>
      </c>
      <c r="B9" s="30" t="s">
        <v>65</v>
      </c>
      <c r="C9" s="27" t="s">
        <v>49</v>
      </c>
      <c r="D9" s="30" t="s">
        <v>67</v>
      </c>
      <c r="E9" s="27" t="s">
        <v>108</v>
      </c>
      <c r="F9" s="120" t="s">
        <v>74</v>
      </c>
      <c r="G9" s="30" t="s">
        <v>54</v>
      </c>
      <c r="H9" s="37">
        <v>89</v>
      </c>
      <c r="I9" s="31">
        <v>25000</v>
      </c>
      <c r="J9" s="37">
        <v>33</v>
      </c>
      <c r="K9" s="108">
        <v>0.85</v>
      </c>
      <c r="L9" s="28">
        <v>1891000</v>
      </c>
      <c r="M9" s="109">
        <v>2</v>
      </c>
      <c r="N9" s="27" t="s">
        <v>46</v>
      </c>
      <c r="O9" s="35" t="s">
        <v>85</v>
      </c>
      <c r="Q9" s="21"/>
      <c r="R9" s="21"/>
      <c r="S9" s="21"/>
      <c r="T9" s="21"/>
    </row>
    <row r="10" spans="1:23" s="20" customFormat="1" ht="27" customHeight="1" x14ac:dyDescent="0.25">
      <c r="A10" s="36">
        <v>43570</v>
      </c>
      <c r="B10" s="30" t="s">
        <v>72</v>
      </c>
      <c r="C10" s="27" t="s">
        <v>51</v>
      </c>
      <c r="D10" s="30" t="s">
        <v>29</v>
      </c>
      <c r="E10" s="27" t="s">
        <v>68</v>
      </c>
      <c r="F10" s="120" t="s">
        <v>43</v>
      </c>
      <c r="G10" s="30" t="s">
        <v>24</v>
      </c>
      <c r="H10" s="37">
        <v>5</v>
      </c>
      <c r="I10" s="31">
        <v>41000</v>
      </c>
      <c r="J10" s="37">
        <v>2</v>
      </c>
      <c r="K10" s="108">
        <v>0.5</v>
      </c>
      <c r="L10" s="28">
        <v>103000</v>
      </c>
      <c r="M10" s="109">
        <v>13</v>
      </c>
      <c r="N10" s="27" t="s">
        <v>78</v>
      </c>
      <c r="O10" s="35" t="s">
        <v>86</v>
      </c>
      <c r="Q10" s="21"/>
      <c r="R10" s="21"/>
      <c r="S10" s="21"/>
      <c r="T10" s="21"/>
    </row>
    <row r="11" spans="1:23" s="20" customFormat="1" ht="23.1" customHeight="1" x14ac:dyDescent="0.25">
      <c r="A11" s="36">
        <v>43571</v>
      </c>
      <c r="B11" s="30" t="s">
        <v>48</v>
      </c>
      <c r="C11" s="27" t="s">
        <v>20</v>
      </c>
      <c r="D11" s="30" t="s">
        <v>52</v>
      </c>
      <c r="E11" s="27" t="s">
        <v>68</v>
      </c>
      <c r="F11" s="120" t="s">
        <v>42</v>
      </c>
      <c r="G11" s="30" t="s">
        <v>21</v>
      </c>
      <c r="H11" s="37">
        <v>22</v>
      </c>
      <c r="I11" s="31">
        <v>132000</v>
      </c>
      <c r="J11" s="37">
        <v>90</v>
      </c>
      <c r="K11" s="108">
        <v>0.9</v>
      </c>
      <c r="L11" s="28">
        <v>2614000</v>
      </c>
      <c r="M11" s="109">
        <v>12</v>
      </c>
      <c r="N11" s="27" t="s">
        <v>64</v>
      </c>
      <c r="O11" s="35" t="s">
        <v>85</v>
      </c>
      <c r="Q11" s="21"/>
      <c r="R11" s="21"/>
      <c r="S11" s="21"/>
      <c r="T11" s="21"/>
    </row>
    <row r="12" spans="1:23" s="20" customFormat="1" ht="23.1" customHeight="1" x14ac:dyDescent="0.25">
      <c r="A12" s="36">
        <v>43571</v>
      </c>
      <c r="B12" s="30" t="s">
        <v>70</v>
      </c>
      <c r="C12" s="27" t="s">
        <v>6</v>
      </c>
      <c r="D12" s="30" t="s">
        <v>29</v>
      </c>
      <c r="E12" s="27" t="s">
        <v>108</v>
      </c>
      <c r="F12" s="120" t="s">
        <v>73</v>
      </c>
      <c r="G12" s="30" t="s">
        <v>55</v>
      </c>
      <c r="H12" s="37">
        <v>34</v>
      </c>
      <c r="I12" s="31">
        <v>90000</v>
      </c>
      <c r="J12" s="37">
        <v>14</v>
      </c>
      <c r="K12" s="108">
        <v>0.65</v>
      </c>
      <c r="L12" s="28">
        <v>1989000</v>
      </c>
      <c r="M12" s="109">
        <v>11</v>
      </c>
      <c r="N12" s="27" t="s">
        <v>78</v>
      </c>
      <c r="O12" s="35" t="s">
        <v>87</v>
      </c>
      <c r="Q12" s="21"/>
      <c r="R12" s="21"/>
      <c r="S12" s="21"/>
      <c r="T12" s="21"/>
    </row>
    <row r="13" spans="1:23" s="20" customFormat="1" ht="23.1" customHeight="1" x14ac:dyDescent="0.25">
      <c r="A13" s="36">
        <v>43571</v>
      </c>
      <c r="B13" s="30" t="s">
        <v>72</v>
      </c>
      <c r="C13" s="27" t="s">
        <v>51</v>
      </c>
      <c r="D13" s="30" t="s">
        <v>29</v>
      </c>
      <c r="E13" s="27" t="s">
        <v>68</v>
      </c>
      <c r="F13" s="120" t="s">
        <v>56</v>
      </c>
      <c r="G13" s="30" t="s">
        <v>22</v>
      </c>
      <c r="H13" s="37">
        <v>37</v>
      </c>
      <c r="I13" s="31">
        <v>95000</v>
      </c>
      <c r="J13" s="37">
        <v>2</v>
      </c>
      <c r="K13" s="108">
        <v>0.5</v>
      </c>
      <c r="L13" s="28">
        <v>1758000</v>
      </c>
      <c r="M13" s="109">
        <v>9</v>
      </c>
      <c r="N13" s="27" t="s">
        <v>78</v>
      </c>
      <c r="O13" s="35" t="s">
        <v>86</v>
      </c>
      <c r="Q13" s="21"/>
      <c r="R13" s="21"/>
      <c r="S13" s="21"/>
      <c r="T13" s="21"/>
    </row>
    <row r="14" spans="1:23" s="20" customFormat="1" ht="23.1" customHeight="1" x14ac:dyDescent="0.25">
      <c r="A14" s="36">
        <v>43572</v>
      </c>
      <c r="B14" s="30" t="s">
        <v>48</v>
      </c>
      <c r="C14" s="27" t="s">
        <v>20</v>
      </c>
      <c r="D14" s="30" t="s">
        <v>52</v>
      </c>
      <c r="E14" s="27" t="s">
        <v>68</v>
      </c>
      <c r="F14" s="120" t="s">
        <v>56</v>
      </c>
      <c r="G14" s="30" t="s">
        <v>22</v>
      </c>
      <c r="H14" s="37">
        <v>35</v>
      </c>
      <c r="I14" s="31">
        <v>123000</v>
      </c>
      <c r="J14" s="37">
        <v>90</v>
      </c>
      <c r="K14" s="108">
        <v>0.9</v>
      </c>
      <c r="L14" s="28">
        <v>3875000</v>
      </c>
      <c r="M14" s="109">
        <v>10</v>
      </c>
      <c r="N14" s="27" t="s">
        <v>64</v>
      </c>
      <c r="O14" s="35" t="s">
        <v>85</v>
      </c>
      <c r="Q14" s="21"/>
      <c r="R14" s="21"/>
      <c r="S14" s="21"/>
      <c r="T14" s="21"/>
    </row>
    <row r="15" spans="1:23" s="20" customFormat="1" ht="23.1" customHeight="1" x14ac:dyDescent="0.25">
      <c r="A15" s="36">
        <v>43573</v>
      </c>
      <c r="B15" s="30" t="s">
        <v>71</v>
      </c>
      <c r="C15" s="27" t="s">
        <v>37</v>
      </c>
      <c r="D15" s="30" t="s">
        <v>52</v>
      </c>
      <c r="E15" s="27" t="s">
        <v>108</v>
      </c>
      <c r="F15" s="120" t="s">
        <v>74</v>
      </c>
      <c r="G15" s="30" t="s">
        <v>54</v>
      </c>
      <c r="H15" s="37">
        <v>160</v>
      </c>
      <c r="I15" s="31">
        <v>33000</v>
      </c>
      <c r="J15" s="37">
        <v>17</v>
      </c>
      <c r="K15" s="108">
        <v>0.9</v>
      </c>
      <c r="L15" s="28">
        <v>4752000</v>
      </c>
      <c r="M15" s="109">
        <v>1</v>
      </c>
      <c r="N15" s="27" t="s">
        <v>78</v>
      </c>
      <c r="O15" s="35" t="s">
        <v>88</v>
      </c>
      <c r="P15" s="21"/>
      <c r="Q15" s="21"/>
      <c r="R15" s="21"/>
      <c r="S15" s="21"/>
      <c r="T15" s="21"/>
      <c r="V15" s="21"/>
    </row>
    <row r="16" spans="1:23" s="20" customFormat="1" ht="23.1" customHeight="1" x14ac:dyDescent="0.25">
      <c r="A16" s="36">
        <v>43575</v>
      </c>
      <c r="B16" s="30" t="s">
        <v>47</v>
      </c>
      <c r="C16" s="27" t="s">
        <v>38</v>
      </c>
      <c r="D16" s="30" t="s">
        <v>29</v>
      </c>
      <c r="E16" s="27" t="s">
        <v>108</v>
      </c>
      <c r="F16" s="120" t="s">
        <v>57</v>
      </c>
      <c r="G16" s="30" t="s">
        <v>40</v>
      </c>
      <c r="H16" s="37">
        <v>68</v>
      </c>
      <c r="I16" s="31">
        <v>86000</v>
      </c>
      <c r="J16" s="37">
        <v>82</v>
      </c>
      <c r="K16" s="108">
        <v>0.65</v>
      </c>
      <c r="L16" s="28">
        <v>3801000</v>
      </c>
      <c r="M16" s="109">
        <v>5</v>
      </c>
      <c r="N16" s="27" t="s">
        <v>63</v>
      </c>
      <c r="O16" s="35" t="s">
        <v>85</v>
      </c>
      <c r="P16" s="21"/>
      <c r="Q16" s="21"/>
      <c r="R16" s="21"/>
      <c r="S16" s="21"/>
      <c r="T16" s="21"/>
      <c r="V16" s="21"/>
    </row>
    <row r="17" spans="1:22" s="20" customFormat="1" ht="23.1" customHeight="1" x14ac:dyDescent="0.25">
      <c r="A17" s="36">
        <v>43576</v>
      </c>
      <c r="B17" s="30" t="s">
        <v>65</v>
      </c>
      <c r="C17" s="27" t="s">
        <v>49</v>
      </c>
      <c r="D17" s="30" t="s">
        <v>67</v>
      </c>
      <c r="E17" s="27" t="s">
        <v>108</v>
      </c>
      <c r="F17" s="120" t="s">
        <v>57</v>
      </c>
      <c r="G17" s="30" t="s">
        <v>40</v>
      </c>
      <c r="H17" s="37">
        <v>55</v>
      </c>
      <c r="I17" s="31">
        <v>86000</v>
      </c>
      <c r="J17" s="37">
        <v>33</v>
      </c>
      <c r="K17" s="108">
        <v>0.85</v>
      </c>
      <c r="L17" s="28">
        <v>4021000</v>
      </c>
      <c r="M17" s="109">
        <v>7</v>
      </c>
      <c r="N17" s="27" t="s">
        <v>46</v>
      </c>
      <c r="O17" s="35" t="s">
        <v>85</v>
      </c>
      <c r="P17" s="21"/>
      <c r="Q17" s="21"/>
      <c r="R17" s="21"/>
      <c r="S17" s="21"/>
      <c r="T17" s="21"/>
      <c r="V17" s="21"/>
    </row>
    <row r="18" spans="1:22" s="20" customFormat="1" ht="23.1" customHeight="1" x14ac:dyDescent="0.25">
      <c r="A18" s="36">
        <v>43576</v>
      </c>
      <c r="B18" s="30" t="s">
        <v>71</v>
      </c>
      <c r="C18" s="27" t="s">
        <v>37</v>
      </c>
      <c r="D18" s="30" t="s">
        <v>52</v>
      </c>
      <c r="E18" s="27" t="s">
        <v>108</v>
      </c>
      <c r="F18" s="120" t="s">
        <v>43</v>
      </c>
      <c r="G18" s="30" t="s">
        <v>24</v>
      </c>
      <c r="H18" s="37">
        <v>80</v>
      </c>
      <c r="I18" s="31">
        <v>53000</v>
      </c>
      <c r="J18" s="37">
        <v>17</v>
      </c>
      <c r="K18" s="108">
        <v>0.9</v>
      </c>
      <c r="L18" s="28">
        <v>3816000</v>
      </c>
      <c r="M18" s="109">
        <v>3</v>
      </c>
      <c r="N18" s="27" t="s">
        <v>78</v>
      </c>
      <c r="O18" s="35" t="s">
        <v>88</v>
      </c>
      <c r="P18" s="21"/>
      <c r="Q18" s="21"/>
      <c r="R18" s="21"/>
      <c r="S18" s="21"/>
      <c r="T18" s="21"/>
      <c r="V18" s="21"/>
    </row>
    <row r="19" spans="1:22" s="20" customFormat="1" ht="23.1" customHeight="1" x14ac:dyDescent="0.25">
      <c r="A19" s="36">
        <v>43578</v>
      </c>
      <c r="B19" s="30" t="s">
        <v>47</v>
      </c>
      <c r="C19" s="27" t="s">
        <v>38</v>
      </c>
      <c r="D19" s="30" t="s">
        <v>29</v>
      </c>
      <c r="E19" s="27" t="s">
        <v>108</v>
      </c>
      <c r="F19" s="120" t="s">
        <v>73</v>
      </c>
      <c r="G19" s="30" t="s">
        <v>55</v>
      </c>
      <c r="H19" s="37">
        <v>72</v>
      </c>
      <c r="I19" s="31">
        <v>69000</v>
      </c>
      <c r="J19" s="37">
        <v>82</v>
      </c>
      <c r="K19" s="108">
        <v>0.65</v>
      </c>
      <c r="L19" s="28">
        <v>3229000</v>
      </c>
      <c r="M19" s="109">
        <v>4</v>
      </c>
      <c r="N19" s="27" t="s">
        <v>63</v>
      </c>
      <c r="O19" s="35" t="s">
        <v>85</v>
      </c>
      <c r="P19" s="21"/>
      <c r="Q19" s="21"/>
      <c r="R19" s="21"/>
      <c r="S19" s="21"/>
      <c r="T19" s="21"/>
      <c r="V19" s="21"/>
    </row>
    <row r="20" spans="1:22" s="21" customFormat="1" ht="32.25" customHeight="1" x14ac:dyDescent="0.3">
      <c r="F20" s="56"/>
      <c r="J20" s="1"/>
      <c r="K20" s="18"/>
      <c r="U20" s="20"/>
    </row>
    <row r="21" spans="1:22" s="21" customFormat="1" ht="27.75" customHeight="1" x14ac:dyDescent="0.25">
      <c r="A21" s="57"/>
    </row>
    <row r="22" spans="1:22" s="21" customFormat="1" ht="27" customHeight="1" x14ac:dyDescent="0.3">
      <c r="A22" s="87" t="s">
        <v>100</v>
      </c>
      <c r="B22" s="88"/>
      <c r="C22" s="89"/>
      <c r="D22" s="89"/>
      <c r="E22" s="89"/>
      <c r="F22" s="89"/>
      <c r="G22" s="85" t="s">
        <v>97</v>
      </c>
      <c r="L22" s="56"/>
    </row>
    <row r="23" spans="1:22" s="21" customFormat="1" ht="27.75" customHeight="1" x14ac:dyDescent="0.3">
      <c r="A23" s="112" t="s">
        <v>105</v>
      </c>
      <c r="B23" s="69"/>
      <c r="C23" s="69"/>
      <c r="D23" s="69"/>
      <c r="E23" s="69"/>
      <c r="F23" s="70"/>
      <c r="G23" s="103">
        <f>SUMIFS(L7:L19,E7:E19,"BH y tế",J7:J19,"&gt;=60")</f>
        <v>7030000</v>
      </c>
    </row>
    <row r="24" spans="1:22" s="21" customFormat="1" ht="27.75" customHeight="1" x14ac:dyDescent="0.3">
      <c r="A24" s="116" t="s">
        <v>128</v>
      </c>
      <c r="B24" s="71"/>
      <c r="C24" s="71"/>
      <c r="D24" s="71"/>
      <c r="E24" s="71"/>
      <c r="F24" s="72"/>
      <c r="G24" s="104">
        <f>COUNTIFS(H7:H19,"&gt;=50",H7:H19,"&lt;=150")</f>
        <v>6</v>
      </c>
    </row>
    <row r="25" spans="1:22" s="21" customFormat="1" ht="27.75" customHeight="1" x14ac:dyDescent="0.3">
      <c r="A25" s="112" t="s">
        <v>115</v>
      </c>
      <c r="B25" s="69"/>
      <c r="C25" s="69"/>
      <c r="D25" s="69"/>
      <c r="E25" s="69"/>
      <c r="F25" s="70"/>
      <c r="G25" s="105">
        <f>AVERAGEIFS(H7:H19,A7:A19,"&gt;=4/15/2019",A7:A19,"&lt;=4/20/2019")</f>
        <v>56.25</v>
      </c>
    </row>
    <row r="26" spans="1:22" s="21" customFormat="1" ht="27.75" customHeight="1" x14ac:dyDescent="0.3">
      <c r="A26" s="116" t="s">
        <v>121</v>
      </c>
      <c r="B26" s="71"/>
      <c r="C26" s="71"/>
      <c r="D26" s="71"/>
      <c r="E26" s="71"/>
      <c r="F26" s="72"/>
      <c r="G26" s="104">
        <f>SUMIFS(J7:J19,D7:D19,"Bệnh binh",A7:A19,"&gt;=4/1/2019",A7:A19,"&lt;=4/15/2019")</f>
        <v>93</v>
      </c>
    </row>
    <row r="27" spans="1:22" s="21" customFormat="1" ht="27.75" customHeight="1" x14ac:dyDescent="0.3">
      <c r="A27" s="112" t="s">
        <v>123</v>
      </c>
      <c r="B27" s="69"/>
      <c r="C27" s="69"/>
      <c r="D27" s="69"/>
      <c r="E27" s="69"/>
      <c r="F27" s="70"/>
      <c r="G27" s="103">
        <f>AVERAGEIFS(J7:J19,D7:D19,"Trẻ em",N7:N19,"Tại nhà")</f>
        <v>17</v>
      </c>
    </row>
    <row r="28" spans="1:22" s="21" customFormat="1" ht="24" customHeight="1" x14ac:dyDescent="0.25"/>
    <row r="29" spans="1:22" s="21" customFormat="1" ht="72" customHeight="1" x14ac:dyDescent="0.25"/>
  </sheetData>
  <mergeCells count="1">
    <mergeCell ref="A2:O2"/>
  </mergeCells>
  <pageMargins left="0.7" right="0.7" top="0.75" bottom="0.75" header="0.3" footer="0.3"/>
  <pageSetup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sqref="A1:D1"/>
    </sheetView>
  </sheetViews>
  <sheetFormatPr defaultColWidth="8.88671875" defaultRowHeight="13.8" x14ac:dyDescent="0.25"/>
  <cols>
    <col min="1" max="1" width="5.6640625" style="1" customWidth="1"/>
    <col min="2" max="2" width="9.109375" style="1" customWidth="1"/>
    <col min="3" max="3" width="10.88671875" style="1" customWidth="1"/>
    <col min="4" max="4" width="12" style="1" customWidth="1"/>
    <col min="5" max="5" width="9.5546875" style="1" customWidth="1"/>
    <col min="6" max="6" width="8.5546875" style="1" customWidth="1"/>
    <col min="7" max="7" width="11.44140625" style="1" customWidth="1"/>
    <col min="8" max="8" width="8" style="1" customWidth="1"/>
    <col min="9" max="9" width="11.33203125" style="1" customWidth="1"/>
    <col min="10" max="10" width="11.6640625" style="1" customWidth="1"/>
    <col min="11" max="11" width="10.88671875" style="1" customWidth="1"/>
    <col min="12" max="12" width="12.33203125" style="1" bestFit="1" customWidth="1"/>
    <col min="13" max="16384" width="8.88671875" style="1"/>
  </cols>
  <sheetData>
    <row r="1" spans="1:11" s="6" customFormat="1" ht="13.5" customHeight="1" thickTop="1" thickBot="1" x14ac:dyDescent="0.3">
      <c r="A1" s="147" t="s">
        <v>34</v>
      </c>
      <c r="B1" s="147"/>
      <c r="C1" s="147"/>
      <c r="D1" s="147"/>
      <c r="J1" s="148" t="s">
        <v>33</v>
      </c>
      <c r="K1" s="149"/>
    </row>
    <row r="2" spans="1:11" s="6" customFormat="1" ht="13.5" customHeight="1" thickTop="1" x14ac:dyDescent="0.25">
      <c r="A2" s="147" t="s">
        <v>30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</row>
    <row r="3" spans="1:11" s="3" customFormat="1" ht="13.5" customHeight="1" x14ac:dyDescent="0.25">
      <c r="D3" s="13"/>
      <c r="E3" s="14" t="s">
        <v>29</v>
      </c>
      <c r="F3" s="15">
        <v>0.82</v>
      </c>
    </row>
    <row r="4" spans="1:11" s="7" customFormat="1" ht="13.5" customHeight="1" x14ac:dyDescent="0.25">
      <c r="A4" s="8" t="s">
        <v>8</v>
      </c>
      <c r="B4" s="8" t="s">
        <v>9</v>
      </c>
      <c r="C4" s="8" t="s">
        <v>13</v>
      </c>
      <c r="D4" s="8" t="s">
        <v>10</v>
      </c>
      <c r="E4" s="8" t="s">
        <v>11</v>
      </c>
      <c r="F4" s="8" t="s">
        <v>12</v>
      </c>
      <c r="G4" s="8" t="s">
        <v>0</v>
      </c>
      <c r="H4" s="8" t="s">
        <v>1</v>
      </c>
      <c r="I4" s="8" t="s">
        <v>2</v>
      </c>
      <c r="J4" s="8" t="s">
        <v>3</v>
      </c>
    </row>
    <row r="5" spans="1:11" s="6" customFormat="1" ht="13.5" customHeight="1" x14ac:dyDescent="0.25">
      <c r="A5" s="6" t="s">
        <v>15</v>
      </c>
      <c r="B5" s="6" t="s">
        <v>6</v>
      </c>
      <c r="C5" s="6" t="s">
        <v>27</v>
      </c>
      <c r="D5" s="12">
        <v>41680</v>
      </c>
      <c r="E5" s="6" t="s">
        <v>25</v>
      </c>
      <c r="F5" s="6" t="s">
        <v>22</v>
      </c>
      <c r="G5" s="9">
        <v>3</v>
      </c>
      <c r="H5" s="10">
        <v>94500</v>
      </c>
      <c r="I5" s="11">
        <f t="shared" ref="I5:I16" si="0">H5*G5</f>
        <v>283500</v>
      </c>
      <c r="J5" s="11">
        <f t="shared" ref="J5:J16" si="1">I5*$F$3</f>
        <v>232470</v>
      </c>
    </row>
    <row r="6" spans="1:11" s="6" customFormat="1" ht="13.5" customHeight="1" x14ac:dyDescent="0.25">
      <c r="A6" s="6" t="s">
        <v>15</v>
      </c>
      <c r="B6" s="6" t="s">
        <v>6</v>
      </c>
      <c r="C6" s="6" t="s">
        <v>27</v>
      </c>
      <c r="D6" s="12">
        <v>41680</v>
      </c>
      <c r="E6" s="6" t="s">
        <v>26</v>
      </c>
      <c r="F6" s="6" t="s">
        <v>24</v>
      </c>
      <c r="G6" s="9">
        <v>5</v>
      </c>
      <c r="H6" s="10">
        <v>40520</v>
      </c>
      <c r="I6" s="11">
        <f t="shared" si="0"/>
        <v>202600</v>
      </c>
      <c r="J6" s="11">
        <f t="shared" si="1"/>
        <v>166132</v>
      </c>
    </row>
    <row r="7" spans="1:11" s="6" customFormat="1" ht="13.5" customHeight="1" x14ac:dyDescent="0.25">
      <c r="A7" s="6" t="s">
        <v>18</v>
      </c>
      <c r="B7" s="6" t="s">
        <v>7</v>
      </c>
      <c r="C7" s="6" t="s">
        <v>28</v>
      </c>
      <c r="D7" s="12">
        <v>41661</v>
      </c>
      <c r="E7" s="6" t="s">
        <v>28</v>
      </c>
      <c r="F7" s="6" t="s">
        <v>21</v>
      </c>
      <c r="G7" s="9">
        <v>4</v>
      </c>
      <c r="H7" s="9">
        <v>101430</v>
      </c>
      <c r="I7" s="11">
        <f t="shared" si="0"/>
        <v>405720</v>
      </c>
      <c r="J7" s="11">
        <f t="shared" si="1"/>
        <v>332690.39999999997</v>
      </c>
    </row>
    <row r="8" spans="1:11" s="6" customFormat="1" ht="13.5" customHeight="1" x14ac:dyDescent="0.25">
      <c r="A8" s="6" t="s">
        <v>18</v>
      </c>
      <c r="B8" s="6" t="s">
        <v>7</v>
      </c>
      <c r="C8" s="6" t="s">
        <v>28</v>
      </c>
      <c r="D8" s="12">
        <v>41661</v>
      </c>
      <c r="E8" s="6" t="s">
        <v>27</v>
      </c>
      <c r="F8" s="6" t="s">
        <v>23</v>
      </c>
      <c r="G8" s="9">
        <v>10</v>
      </c>
      <c r="H8" s="10">
        <v>69300</v>
      </c>
      <c r="I8" s="11">
        <f t="shared" si="0"/>
        <v>693000</v>
      </c>
      <c r="J8" s="11">
        <f t="shared" si="1"/>
        <v>568260</v>
      </c>
    </row>
    <row r="9" spans="1:11" s="6" customFormat="1" ht="13.5" customHeight="1" x14ac:dyDescent="0.25">
      <c r="A9" s="6" t="s">
        <v>17</v>
      </c>
      <c r="B9" s="6" t="s">
        <v>4</v>
      </c>
      <c r="C9" s="6" t="s">
        <v>25</v>
      </c>
      <c r="D9" s="12">
        <v>41651</v>
      </c>
      <c r="E9" s="6" t="s">
        <v>25</v>
      </c>
      <c r="F9" s="6" t="s">
        <v>22</v>
      </c>
      <c r="G9" s="9">
        <v>2</v>
      </c>
      <c r="H9" s="10">
        <v>94500</v>
      </c>
      <c r="I9" s="11">
        <f t="shared" si="0"/>
        <v>189000</v>
      </c>
      <c r="J9" s="11">
        <f t="shared" si="1"/>
        <v>154980</v>
      </c>
    </row>
    <row r="10" spans="1:11" s="6" customFormat="1" ht="13.5" customHeight="1" x14ac:dyDescent="0.25">
      <c r="A10" s="6" t="s">
        <v>17</v>
      </c>
      <c r="B10" s="6" t="s">
        <v>4</v>
      </c>
      <c r="C10" s="6" t="s">
        <v>25</v>
      </c>
      <c r="D10" s="12">
        <v>41651</v>
      </c>
      <c r="E10" s="6" t="s">
        <v>26</v>
      </c>
      <c r="F10" s="6" t="s">
        <v>24</v>
      </c>
      <c r="G10" s="9">
        <v>2</v>
      </c>
      <c r="H10" s="10">
        <v>40520</v>
      </c>
      <c r="I10" s="11">
        <f t="shared" si="0"/>
        <v>81040</v>
      </c>
      <c r="J10" s="11">
        <f t="shared" si="1"/>
        <v>66452.800000000003</v>
      </c>
    </row>
    <row r="11" spans="1:11" s="6" customFormat="1" ht="13.5" customHeight="1" x14ac:dyDescent="0.25">
      <c r="A11" s="6" t="s">
        <v>19</v>
      </c>
      <c r="B11" s="6" t="s">
        <v>5</v>
      </c>
      <c r="C11" s="6" t="s">
        <v>35</v>
      </c>
      <c r="D11" s="12">
        <v>41658</v>
      </c>
      <c r="E11" s="6" t="s">
        <v>27</v>
      </c>
      <c r="F11" s="6" t="s">
        <v>23</v>
      </c>
      <c r="G11" s="9">
        <v>5</v>
      </c>
      <c r="H11" s="10">
        <v>69300</v>
      </c>
      <c r="I11" s="11">
        <f t="shared" si="0"/>
        <v>346500</v>
      </c>
      <c r="J11" s="11">
        <f t="shared" si="1"/>
        <v>284130</v>
      </c>
    </row>
    <row r="12" spans="1:11" s="6" customFormat="1" ht="13.5" customHeight="1" x14ac:dyDescent="0.25">
      <c r="A12" s="6" t="s">
        <v>19</v>
      </c>
      <c r="B12" s="6" t="s">
        <v>5</v>
      </c>
      <c r="C12" s="6" t="s">
        <v>35</v>
      </c>
      <c r="D12" s="12">
        <v>41658</v>
      </c>
      <c r="E12" s="6" t="s">
        <v>26</v>
      </c>
      <c r="F12" s="6" t="s">
        <v>24</v>
      </c>
      <c r="G12" s="9">
        <v>10</v>
      </c>
      <c r="H12" s="10">
        <v>40520</v>
      </c>
      <c r="I12" s="11">
        <f t="shared" si="0"/>
        <v>405200</v>
      </c>
      <c r="J12" s="11">
        <f t="shared" si="1"/>
        <v>332264</v>
      </c>
    </row>
    <row r="13" spans="1:11" s="6" customFormat="1" ht="13.5" customHeight="1" x14ac:dyDescent="0.25">
      <c r="A13" s="6" t="s">
        <v>16</v>
      </c>
      <c r="B13" s="6" t="s">
        <v>20</v>
      </c>
      <c r="C13" s="6" t="s">
        <v>26</v>
      </c>
      <c r="D13" s="12">
        <v>41688</v>
      </c>
      <c r="E13" s="6" t="s">
        <v>25</v>
      </c>
      <c r="F13" s="6" t="s">
        <v>22</v>
      </c>
      <c r="G13" s="9">
        <v>5</v>
      </c>
      <c r="H13" s="10">
        <v>94500</v>
      </c>
      <c r="I13" s="11">
        <f t="shared" si="0"/>
        <v>472500</v>
      </c>
      <c r="J13" s="11">
        <f t="shared" si="1"/>
        <v>387450</v>
      </c>
    </row>
    <row r="14" spans="1:11" s="6" customFormat="1" ht="13.5" customHeight="1" x14ac:dyDescent="0.25">
      <c r="A14" s="6" t="s">
        <v>16</v>
      </c>
      <c r="B14" s="6" t="s">
        <v>20</v>
      </c>
      <c r="C14" s="6" t="s">
        <v>26</v>
      </c>
      <c r="D14" s="12">
        <v>41688</v>
      </c>
      <c r="E14" s="6" t="s">
        <v>28</v>
      </c>
      <c r="F14" s="6" t="s">
        <v>21</v>
      </c>
      <c r="G14" s="9">
        <v>3</v>
      </c>
      <c r="H14" s="9">
        <v>101430</v>
      </c>
      <c r="I14" s="11">
        <f t="shared" si="0"/>
        <v>304290</v>
      </c>
      <c r="J14" s="11">
        <f t="shared" si="1"/>
        <v>249517.8</v>
      </c>
    </row>
    <row r="15" spans="1:11" s="6" customFormat="1" ht="13.5" customHeight="1" x14ac:dyDescent="0.25">
      <c r="A15" s="6" t="s">
        <v>16</v>
      </c>
      <c r="B15" s="6" t="s">
        <v>20</v>
      </c>
      <c r="C15" s="6" t="s">
        <v>26</v>
      </c>
      <c r="D15" s="12">
        <v>41688</v>
      </c>
      <c r="E15" s="6" t="s">
        <v>26</v>
      </c>
      <c r="F15" s="6" t="s">
        <v>24</v>
      </c>
      <c r="G15" s="9">
        <v>7</v>
      </c>
      <c r="H15" s="10">
        <v>40520</v>
      </c>
      <c r="I15" s="11">
        <f t="shared" si="0"/>
        <v>283640</v>
      </c>
      <c r="J15" s="11">
        <f t="shared" si="1"/>
        <v>232584.8</v>
      </c>
    </row>
    <row r="16" spans="1:11" s="6" customFormat="1" ht="13.5" customHeight="1" x14ac:dyDescent="0.25">
      <c r="A16" s="6" t="s">
        <v>16</v>
      </c>
      <c r="B16" s="6" t="s">
        <v>20</v>
      </c>
      <c r="C16" s="6" t="s">
        <v>26</v>
      </c>
      <c r="D16" s="12">
        <v>41688</v>
      </c>
      <c r="E16" s="6" t="s">
        <v>27</v>
      </c>
      <c r="F16" s="6" t="s">
        <v>23</v>
      </c>
      <c r="G16" s="9">
        <v>8</v>
      </c>
      <c r="H16" s="10">
        <v>69300</v>
      </c>
      <c r="I16" s="11">
        <f t="shared" si="0"/>
        <v>554400</v>
      </c>
      <c r="J16" s="11">
        <f t="shared" si="1"/>
        <v>454608</v>
      </c>
    </row>
    <row r="17" spans="7:11" s="3" customFormat="1" ht="13.5" customHeight="1" x14ac:dyDescent="0.25">
      <c r="I17" s="4"/>
      <c r="K17" s="5"/>
    </row>
    <row r="18" spans="7:11" s="3" customFormat="1" ht="13.5" customHeight="1" x14ac:dyDescent="0.25">
      <c r="H18" s="150" t="s">
        <v>31</v>
      </c>
      <c r="I18" s="150"/>
      <c r="J18" s="150"/>
      <c r="K18" s="150"/>
    </row>
    <row r="19" spans="7:11" s="3" customFormat="1" ht="13.5" customHeight="1" x14ac:dyDescent="0.25"/>
    <row r="20" spans="7:11" s="3" customFormat="1" ht="13.5" customHeight="1" x14ac:dyDescent="0.25"/>
    <row r="22" spans="7:11" x14ac:dyDescent="0.25">
      <c r="G22" s="1" t="s">
        <v>39</v>
      </c>
    </row>
    <row r="23" spans="7:11" x14ac:dyDescent="0.25">
      <c r="H23" s="151" t="s">
        <v>32</v>
      </c>
      <c r="I23" s="151"/>
      <c r="J23" s="151"/>
      <c r="K23" s="151"/>
    </row>
  </sheetData>
  <mergeCells count="5">
    <mergeCell ref="A1:D1"/>
    <mergeCell ref="J1:K1"/>
    <mergeCell ref="A2:K2"/>
    <mergeCell ref="H18:K18"/>
    <mergeCell ref="H23:K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BC27-9676-487F-A188-3205957BC2AF}">
  <sheetPr>
    <tabColor theme="6" tint="-0.499984740745262"/>
  </sheetPr>
  <dimension ref="A1:W32"/>
  <sheetViews>
    <sheetView tabSelected="1" topLeftCell="A6" zoomScale="70" zoomScaleNormal="70" workbookViewId="0">
      <selection activeCell="J27" sqref="J27"/>
    </sheetView>
  </sheetViews>
  <sheetFormatPr defaultColWidth="8.88671875" defaultRowHeight="23.1" customHeight="1" x14ac:dyDescent="0.25"/>
  <cols>
    <col min="1" max="1" width="15.88671875" style="1" customWidth="1"/>
    <col min="2" max="2" width="18.88671875" style="1" customWidth="1"/>
    <col min="3" max="3" width="24.33203125" style="1" customWidth="1"/>
    <col min="4" max="4" width="15.33203125" style="1" customWidth="1"/>
    <col min="5" max="5" width="17.88671875" style="1" customWidth="1"/>
    <col min="6" max="6" width="23.5546875" style="1" customWidth="1"/>
    <col min="7" max="7" width="19.5546875" style="1" customWidth="1"/>
    <col min="8" max="8" width="11.109375" style="1" customWidth="1"/>
    <col min="9" max="9" width="13.44140625" style="1" customWidth="1"/>
    <col min="10" max="10" width="21.109375" style="1" customWidth="1"/>
    <col min="11" max="11" width="18.33203125" style="1" bestFit="1" customWidth="1"/>
    <col min="12" max="12" width="13.6640625" style="1" customWidth="1"/>
    <col min="13" max="13" width="15.33203125" style="1" customWidth="1"/>
    <col min="14" max="14" width="14.5546875" style="1" customWidth="1"/>
    <col min="15" max="15" width="18.33203125" style="1" customWidth="1"/>
    <col min="16" max="16" width="14" style="1" customWidth="1"/>
    <col min="17" max="17" width="17.33203125" style="1" customWidth="1"/>
    <col min="18" max="18" width="13.6640625" style="1" customWidth="1"/>
    <col min="19" max="19" width="15.33203125" style="1" customWidth="1"/>
    <col min="20" max="20" width="16" style="1" bestFit="1" customWidth="1"/>
    <col min="21" max="21" width="14.88671875" style="1" customWidth="1"/>
    <col min="22" max="22" width="16" style="1" bestFit="1" customWidth="1"/>
    <col min="23" max="23" width="14.33203125" style="1" customWidth="1"/>
    <col min="24" max="24" width="12.33203125" style="1" customWidth="1"/>
    <col min="25" max="25" width="19.5546875" style="1" customWidth="1"/>
    <col min="26" max="26" width="14.33203125" style="1" customWidth="1"/>
    <col min="27" max="27" width="16.33203125" style="1" customWidth="1"/>
    <col min="28" max="29" width="8.88671875" style="1"/>
    <col min="30" max="30" width="10.109375" style="1" customWidth="1"/>
    <col min="31" max="31" width="16.88671875" style="1" bestFit="1" customWidth="1"/>
    <col min="32" max="16384" width="8.88671875" style="1"/>
  </cols>
  <sheetData>
    <row r="1" spans="1:23" s="25" customFormat="1" ht="23.1" customHeight="1" x14ac:dyDescent="0.4">
      <c r="A1" s="32" t="s">
        <v>14</v>
      </c>
      <c r="B1" s="32"/>
      <c r="C1" s="33"/>
      <c r="D1" s="33"/>
      <c r="E1" s="33"/>
      <c r="F1" s="33"/>
      <c r="G1" s="32"/>
      <c r="H1" s="33"/>
      <c r="I1" s="33"/>
      <c r="J1" s="33"/>
      <c r="K1" s="33"/>
      <c r="L1" s="33"/>
      <c r="M1" s="33"/>
      <c r="N1" s="33"/>
      <c r="O1" s="33"/>
      <c r="P1" s="33"/>
    </row>
    <row r="2" spans="1:23" s="25" customFormat="1" ht="33" customHeight="1" x14ac:dyDescent="0.6">
      <c r="A2" s="144" t="s">
        <v>36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81"/>
      <c r="Q2" s="26"/>
      <c r="R2" s="26"/>
      <c r="S2" s="26"/>
      <c r="T2" s="26"/>
      <c r="U2" s="20"/>
      <c r="V2" s="26"/>
      <c r="W2" s="26"/>
    </row>
    <row r="3" spans="1:23" ht="21" customHeight="1" x14ac:dyDescent="0.25">
      <c r="A3" s="77" t="s">
        <v>45</v>
      </c>
      <c r="B3" s="78"/>
      <c r="C3" s="59"/>
      <c r="T3" s="18"/>
      <c r="U3" s="20"/>
    </row>
    <row r="4" spans="1:23" ht="21" customHeight="1" x14ac:dyDescent="0.25">
      <c r="A4" s="79" t="s">
        <v>69</v>
      </c>
      <c r="B4" s="80"/>
      <c r="C4" s="60"/>
      <c r="E4" s="24"/>
      <c r="G4" s="38"/>
      <c r="T4" s="18"/>
      <c r="U4" s="20"/>
    </row>
    <row r="5" spans="1:23" ht="21" customHeight="1" x14ac:dyDescent="0.25">
      <c r="A5" s="77" t="s">
        <v>89</v>
      </c>
      <c r="B5" s="78"/>
      <c r="C5" s="59"/>
    </row>
    <row r="6" spans="1:23" s="22" customFormat="1" ht="36" customHeight="1" x14ac:dyDescent="0.3">
      <c r="A6" s="39" t="s">
        <v>10</v>
      </c>
      <c r="B6" s="39" t="s">
        <v>75</v>
      </c>
      <c r="C6" s="40" t="s">
        <v>76</v>
      </c>
      <c r="D6" s="40" t="s">
        <v>59</v>
      </c>
      <c r="E6" s="40" t="s">
        <v>77</v>
      </c>
      <c r="F6" s="39" t="s">
        <v>11</v>
      </c>
      <c r="G6" s="39" t="s">
        <v>12</v>
      </c>
      <c r="H6" s="39" t="s">
        <v>0</v>
      </c>
      <c r="I6" s="39" t="s">
        <v>1</v>
      </c>
      <c r="J6" s="39" t="s">
        <v>44</v>
      </c>
      <c r="K6" s="39" t="s">
        <v>79</v>
      </c>
      <c r="L6" s="39" t="s">
        <v>93</v>
      </c>
      <c r="M6" s="39" t="s">
        <v>80</v>
      </c>
      <c r="N6" s="41" t="s">
        <v>53</v>
      </c>
      <c r="O6" s="42" t="s">
        <v>84</v>
      </c>
      <c r="P6" s="23"/>
      <c r="V6" s="23"/>
    </row>
    <row r="7" spans="1:23" s="20" customFormat="1" ht="29.25" customHeight="1" x14ac:dyDescent="0.3">
      <c r="A7" s="36">
        <v>43567</v>
      </c>
      <c r="B7" s="30" t="s">
        <v>66</v>
      </c>
      <c r="C7" s="27" t="s">
        <v>58</v>
      </c>
      <c r="D7" s="30" t="s">
        <v>67</v>
      </c>
      <c r="E7" s="27" t="s">
        <v>68</v>
      </c>
      <c r="F7" s="120" t="s">
        <v>56</v>
      </c>
      <c r="G7" s="30" t="s">
        <v>22</v>
      </c>
      <c r="H7" s="37">
        <v>45</v>
      </c>
      <c r="I7" s="31">
        <v>123000</v>
      </c>
      <c r="J7" s="37">
        <v>60</v>
      </c>
      <c r="K7" s="108">
        <v>0.7</v>
      </c>
      <c r="L7" s="28">
        <v>3875000</v>
      </c>
      <c r="M7" s="109">
        <v>8</v>
      </c>
      <c r="N7" s="27" t="s">
        <v>63</v>
      </c>
      <c r="O7" s="35" t="s">
        <v>85</v>
      </c>
    </row>
    <row r="8" spans="1:23" s="20" customFormat="1" ht="23.1" customHeight="1" x14ac:dyDescent="0.25">
      <c r="A8" s="36">
        <v>43569</v>
      </c>
      <c r="B8" s="30" t="s">
        <v>70</v>
      </c>
      <c r="C8" s="27" t="s">
        <v>6</v>
      </c>
      <c r="D8" s="30" t="s">
        <v>29</v>
      </c>
      <c r="E8" s="27" t="s">
        <v>108</v>
      </c>
      <c r="F8" s="120" t="s">
        <v>42</v>
      </c>
      <c r="G8" s="30" t="s">
        <v>21</v>
      </c>
      <c r="H8" s="37">
        <v>56</v>
      </c>
      <c r="I8" s="31">
        <v>132000</v>
      </c>
      <c r="J8" s="37">
        <v>14</v>
      </c>
      <c r="K8" s="108">
        <v>0.65</v>
      </c>
      <c r="L8" s="28">
        <v>4805000</v>
      </c>
      <c r="M8" s="109">
        <v>6</v>
      </c>
      <c r="N8" s="27" t="s">
        <v>78</v>
      </c>
      <c r="O8" s="35" t="s">
        <v>87</v>
      </c>
      <c r="Q8" s="21"/>
      <c r="R8" s="21"/>
      <c r="S8" s="21"/>
      <c r="T8" s="21"/>
    </row>
    <row r="9" spans="1:23" s="20" customFormat="1" ht="23.1" customHeight="1" x14ac:dyDescent="0.25">
      <c r="A9" s="36">
        <v>43570</v>
      </c>
      <c r="B9" s="30" t="s">
        <v>65</v>
      </c>
      <c r="C9" s="27" t="s">
        <v>49</v>
      </c>
      <c r="D9" s="30" t="s">
        <v>67</v>
      </c>
      <c r="E9" s="27" t="s">
        <v>108</v>
      </c>
      <c r="F9" s="120" t="s">
        <v>74</v>
      </c>
      <c r="G9" s="30" t="s">
        <v>54</v>
      </c>
      <c r="H9" s="37">
        <v>89</v>
      </c>
      <c r="I9" s="31">
        <v>25000</v>
      </c>
      <c r="J9" s="37">
        <v>33</v>
      </c>
      <c r="K9" s="108">
        <v>0.85</v>
      </c>
      <c r="L9" s="28">
        <v>1891000</v>
      </c>
      <c r="M9" s="109">
        <v>2</v>
      </c>
      <c r="N9" s="27" t="s">
        <v>46</v>
      </c>
      <c r="O9" s="35" t="s">
        <v>85</v>
      </c>
      <c r="Q9" s="21"/>
      <c r="R9" s="21"/>
      <c r="S9" s="21"/>
      <c r="T9" s="21"/>
    </row>
    <row r="10" spans="1:23" s="20" customFormat="1" ht="27" customHeight="1" x14ac:dyDescent="0.25">
      <c r="A10" s="36">
        <v>43570</v>
      </c>
      <c r="B10" s="30" t="s">
        <v>72</v>
      </c>
      <c r="C10" s="27" t="s">
        <v>51</v>
      </c>
      <c r="D10" s="30" t="s">
        <v>29</v>
      </c>
      <c r="E10" s="27" t="s">
        <v>68</v>
      </c>
      <c r="F10" s="120" t="s">
        <v>43</v>
      </c>
      <c r="G10" s="30" t="s">
        <v>24</v>
      </c>
      <c r="H10" s="37">
        <v>5</v>
      </c>
      <c r="I10" s="31">
        <v>41000</v>
      </c>
      <c r="J10" s="37">
        <v>2</v>
      </c>
      <c r="K10" s="108">
        <v>0.5</v>
      </c>
      <c r="L10" s="28">
        <v>103000</v>
      </c>
      <c r="M10" s="109">
        <v>13</v>
      </c>
      <c r="N10" s="27" t="s">
        <v>78</v>
      </c>
      <c r="O10" s="35" t="s">
        <v>86</v>
      </c>
      <c r="Q10" s="21"/>
      <c r="R10" s="21"/>
      <c r="S10" s="21"/>
      <c r="T10" s="21"/>
    </row>
    <row r="11" spans="1:23" s="20" customFormat="1" ht="23.1" customHeight="1" x14ac:dyDescent="0.25">
      <c r="A11" s="36">
        <v>43571</v>
      </c>
      <c r="B11" s="30" t="s">
        <v>48</v>
      </c>
      <c r="C11" s="27" t="s">
        <v>20</v>
      </c>
      <c r="D11" s="30" t="s">
        <v>52</v>
      </c>
      <c r="E11" s="27" t="s">
        <v>68</v>
      </c>
      <c r="F11" s="120" t="s">
        <v>42</v>
      </c>
      <c r="G11" s="30" t="s">
        <v>21</v>
      </c>
      <c r="H11" s="37">
        <v>22</v>
      </c>
      <c r="I11" s="31">
        <v>132000</v>
      </c>
      <c r="J11" s="37">
        <v>90</v>
      </c>
      <c r="K11" s="108">
        <v>0.9</v>
      </c>
      <c r="L11" s="28">
        <v>2614000</v>
      </c>
      <c r="M11" s="109">
        <v>12</v>
      </c>
      <c r="N11" s="27" t="s">
        <v>64</v>
      </c>
      <c r="O11" s="35" t="s">
        <v>85</v>
      </c>
      <c r="Q11" s="21"/>
      <c r="R11" s="21"/>
      <c r="S11" s="21"/>
      <c r="T11" s="21"/>
    </row>
    <row r="12" spans="1:23" s="20" customFormat="1" ht="23.1" customHeight="1" x14ac:dyDescent="0.25">
      <c r="A12" s="36">
        <v>43571</v>
      </c>
      <c r="B12" s="30" t="s">
        <v>70</v>
      </c>
      <c r="C12" s="27" t="s">
        <v>6</v>
      </c>
      <c r="D12" s="30" t="s">
        <v>29</v>
      </c>
      <c r="E12" s="27" t="s">
        <v>108</v>
      </c>
      <c r="F12" s="120" t="s">
        <v>73</v>
      </c>
      <c r="G12" s="30" t="s">
        <v>55</v>
      </c>
      <c r="H12" s="37">
        <v>34</v>
      </c>
      <c r="I12" s="31">
        <v>90000</v>
      </c>
      <c r="J12" s="37">
        <v>14</v>
      </c>
      <c r="K12" s="108">
        <v>0.65</v>
      </c>
      <c r="L12" s="28">
        <v>1989000</v>
      </c>
      <c r="M12" s="109">
        <v>11</v>
      </c>
      <c r="N12" s="27" t="s">
        <v>78</v>
      </c>
      <c r="O12" s="35" t="s">
        <v>87</v>
      </c>
      <c r="Q12" s="21"/>
      <c r="R12" s="21"/>
      <c r="S12" s="21"/>
      <c r="T12" s="21"/>
    </row>
    <row r="13" spans="1:23" s="20" customFormat="1" ht="23.1" customHeight="1" x14ac:dyDescent="0.25">
      <c r="A13" s="36">
        <v>43571</v>
      </c>
      <c r="B13" s="30" t="s">
        <v>72</v>
      </c>
      <c r="C13" s="27" t="s">
        <v>51</v>
      </c>
      <c r="D13" s="30" t="s">
        <v>29</v>
      </c>
      <c r="E13" s="27" t="s">
        <v>68</v>
      </c>
      <c r="F13" s="120" t="s">
        <v>56</v>
      </c>
      <c r="G13" s="30" t="s">
        <v>22</v>
      </c>
      <c r="H13" s="37">
        <v>37</v>
      </c>
      <c r="I13" s="31">
        <v>95000</v>
      </c>
      <c r="J13" s="37">
        <v>2</v>
      </c>
      <c r="K13" s="108">
        <v>0.5</v>
      </c>
      <c r="L13" s="28">
        <v>1758000</v>
      </c>
      <c r="M13" s="109">
        <v>9</v>
      </c>
      <c r="N13" s="27" t="s">
        <v>78</v>
      </c>
      <c r="O13" s="35" t="s">
        <v>86</v>
      </c>
      <c r="Q13" s="21"/>
      <c r="R13" s="21"/>
      <c r="S13" s="21"/>
      <c r="T13" s="21"/>
    </row>
    <row r="14" spans="1:23" s="20" customFormat="1" ht="23.1" customHeight="1" x14ac:dyDescent="0.25">
      <c r="A14" s="36">
        <v>43572</v>
      </c>
      <c r="B14" s="30" t="s">
        <v>48</v>
      </c>
      <c r="C14" s="27" t="s">
        <v>20</v>
      </c>
      <c r="D14" s="30" t="s">
        <v>52</v>
      </c>
      <c r="E14" s="27" t="s">
        <v>68</v>
      </c>
      <c r="F14" s="120" t="s">
        <v>56</v>
      </c>
      <c r="G14" s="30" t="s">
        <v>22</v>
      </c>
      <c r="H14" s="37">
        <v>35</v>
      </c>
      <c r="I14" s="31">
        <v>123000</v>
      </c>
      <c r="J14" s="37">
        <v>90</v>
      </c>
      <c r="K14" s="108">
        <v>0.9</v>
      </c>
      <c r="L14" s="28">
        <v>3875000</v>
      </c>
      <c r="M14" s="109">
        <v>10</v>
      </c>
      <c r="N14" s="27" t="s">
        <v>64</v>
      </c>
      <c r="O14" s="35" t="s">
        <v>85</v>
      </c>
      <c r="Q14" s="21"/>
      <c r="R14" s="21"/>
      <c r="S14" s="21"/>
      <c r="T14" s="21"/>
    </row>
    <row r="15" spans="1:23" s="20" customFormat="1" ht="23.1" customHeight="1" x14ac:dyDescent="0.25">
      <c r="A15" s="36">
        <v>43573</v>
      </c>
      <c r="B15" s="30" t="s">
        <v>71</v>
      </c>
      <c r="C15" s="27" t="s">
        <v>37</v>
      </c>
      <c r="D15" s="30" t="s">
        <v>52</v>
      </c>
      <c r="E15" s="27" t="s">
        <v>108</v>
      </c>
      <c r="F15" s="120" t="s">
        <v>74</v>
      </c>
      <c r="G15" s="30" t="s">
        <v>54</v>
      </c>
      <c r="H15" s="37">
        <v>160</v>
      </c>
      <c r="I15" s="31">
        <v>33000</v>
      </c>
      <c r="J15" s="37">
        <v>17</v>
      </c>
      <c r="K15" s="108">
        <v>0.9</v>
      </c>
      <c r="L15" s="28">
        <v>4752000</v>
      </c>
      <c r="M15" s="109">
        <v>1</v>
      </c>
      <c r="N15" s="27" t="s">
        <v>78</v>
      </c>
      <c r="O15" s="35" t="s">
        <v>88</v>
      </c>
      <c r="P15" s="21"/>
      <c r="Q15" s="21"/>
      <c r="R15" s="21"/>
      <c r="S15" s="21"/>
      <c r="T15" s="21"/>
      <c r="V15" s="21"/>
    </row>
    <row r="16" spans="1:23" s="20" customFormat="1" ht="23.1" customHeight="1" x14ac:dyDescent="0.25">
      <c r="A16" s="36">
        <v>43575</v>
      </c>
      <c r="B16" s="30" t="s">
        <v>47</v>
      </c>
      <c r="C16" s="27" t="s">
        <v>38</v>
      </c>
      <c r="D16" s="30" t="s">
        <v>29</v>
      </c>
      <c r="E16" s="27" t="s">
        <v>108</v>
      </c>
      <c r="F16" s="120" t="s">
        <v>57</v>
      </c>
      <c r="G16" s="30" t="s">
        <v>40</v>
      </c>
      <c r="H16" s="37">
        <v>68</v>
      </c>
      <c r="I16" s="31">
        <v>86000</v>
      </c>
      <c r="J16" s="37">
        <v>82</v>
      </c>
      <c r="K16" s="108">
        <v>0.65</v>
      </c>
      <c r="L16" s="28">
        <v>3801000</v>
      </c>
      <c r="M16" s="109">
        <v>5</v>
      </c>
      <c r="N16" s="27" t="s">
        <v>63</v>
      </c>
      <c r="O16" s="35" t="s">
        <v>85</v>
      </c>
      <c r="P16" s="21"/>
      <c r="Q16" s="21"/>
      <c r="R16" s="21"/>
      <c r="S16" s="21"/>
      <c r="T16" s="21"/>
      <c r="V16" s="21"/>
    </row>
    <row r="17" spans="1:22" s="20" customFormat="1" ht="23.1" customHeight="1" x14ac:dyDescent="0.25">
      <c r="A17" s="36">
        <v>43576</v>
      </c>
      <c r="B17" s="30" t="s">
        <v>65</v>
      </c>
      <c r="C17" s="27" t="s">
        <v>49</v>
      </c>
      <c r="D17" s="30" t="s">
        <v>67</v>
      </c>
      <c r="E17" s="27" t="s">
        <v>108</v>
      </c>
      <c r="F17" s="120" t="s">
        <v>57</v>
      </c>
      <c r="G17" s="30" t="s">
        <v>40</v>
      </c>
      <c r="H17" s="37">
        <v>55</v>
      </c>
      <c r="I17" s="31">
        <v>86000</v>
      </c>
      <c r="J17" s="37">
        <v>33</v>
      </c>
      <c r="K17" s="108">
        <v>0.85</v>
      </c>
      <c r="L17" s="28">
        <v>4021000</v>
      </c>
      <c r="M17" s="109">
        <v>7</v>
      </c>
      <c r="N17" s="27" t="s">
        <v>46</v>
      </c>
      <c r="O17" s="35" t="s">
        <v>85</v>
      </c>
      <c r="P17" s="21"/>
      <c r="Q17" s="21"/>
      <c r="R17" s="21"/>
      <c r="S17" s="21"/>
      <c r="T17" s="21"/>
      <c r="V17" s="21"/>
    </row>
    <row r="18" spans="1:22" s="20" customFormat="1" ht="23.1" customHeight="1" x14ac:dyDescent="0.25">
      <c r="A18" s="36">
        <v>43576</v>
      </c>
      <c r="B18" s="30" t="s">
        <v>71</v>
      </c>
      <c r="C18" s="27" t="s">
        <v>37</v>
      </c>
      <c r="D18" s="30" t="s">
        <v>52</v>
      </c>
      <c r="E18" s="27" t="s">
        <v>108</v>
      </c>
      <c r="F18" s="120" t="s">
        <v>43</v>
      </c>
      <c r="G18" s="30" t="s">
        <v>24</v>
      </c>
      <c r="H18" s="37">
        <v>80</v>
      </c>
      <c r="I18" s="31">
        <v>53000</v>
      </c>
      <c r="J18" s="37">
        <v>17</v>
      </c>
      <c r="K18" s="108">
        <v>0.9</v>
      </c>
      <c r="L18" s="28">
        <v>3816000</v>
      </c>
      <c r="M18" s="109">
        <v>3</v>
      </c>
      <c r="N18" s="27" t="s">
        <v>78</v>
      </c>
      <c r="O18" s="35" t="s">
        <v>88</v>
      </c>
      <c r="P18" s="21"/>
      <c r="Q18" s="21"/>
      <c r="R18" s="21"/>
      <c r="S18" s="21"/>
      <c r="T18" s="21"/>
      <c r="V18" s="21"/>
    </row>
    <row r="19" spans="1:22" s="20" customFormat="1" ht="23.1" customHeight="1" x14ac:dyDescent="0.25">
      <c r="A19" s="36">
        <v>43578</v>
      </c>
      <c r="B19" s="30" t="s">
        <v>47</v>
      </c>
      <c r="C19" s="27" t="s">
        <v>38</v>
      </c>
      <c r="D19" s="30" t="s">
        <v>29</v>
      </c>
      <c r="E19" s="27" t="s">
        <v>108</v>
      </c>
      <c r="F19" s="120" t="s">
        <v>73</v>
      </c>
      <c r="G19" s="30" t="s">
        <v>55</v>
      </c>
      <c r="H19" s="37">
        <v>72</v>
      </c>
      <c r="I19" s="31">
        <v>69000</v>
      </c>
      <c r="J19" s="37">
        <v>82</v>
      </c>
      <c r="K19" s="108">
        <v>0.65</v>
      </c>
      <c r="L19" s="28">
        <v>3229000</v>
      </c>
      <c r="M19" s="109">
        <v>4</v>
      </c>
      <c r="N19" s="27" t="s">
        <v>63</v>
      </c>
      <c r="O19" s="35" t="s">
        <v>85</v>
      </c>
      <c r="P19" s="21"/>
      <c r="Q19" s="21"/>
      <c r="R19" s="21"/>
      <c r="S19" s="21"/>
      <c r="T19" s="21"/>
      <c r="V19" s="21"/>
    </row>
    <row r="20" spans="1:22" s="21" customFormat="1" ht="32.25" customHeight="1" x14ac:dyDescent="0.3">
      <c r="F20" s="56"/>
      <c r="J20" s="1"/>
      <c r="K20" s="18"/>
      <c r="U20" s="20"/>
    </row>
    <row r="21" spans="1:22" s="21" customFormat="1" ht="27.75" customHeight="1" x14ac:dyDescent="0.25">
      <c r="A21" s="57"/>
    </row>
    <row r="22" spans="1:22" s="21" customFormat="1" ht="27" customHeight="1" x14ac:dyDescent="0.3">
      <c r="A22" s="84" t="s">
        <v>101</v>
      </c>
      <c r="B22" s="84"/>
      <c r="C22" s="84"/>
      <c r="D22" s="84"/>
      <c r="E22" s="84"/>
      <c r="F22" s="84"/>
      <c r="G22" s="84"/>
      <c r="H22" s="84"/>
      <c r="I22" s="84"/>
      <c r="J22" s="85" t="s">
        <v>97</v>
      </c>
      <c r="L22" s="40" t="s">
        <v>77</v>
      </c>
      <c r="M22" s="39" t="s">
        <v>44</v>
      </c>
      <c r="N22" s="56"/>
      <c r="O22" s="39" t="s">
        <v>0</v>
      </c>
      <c r="P22" s="40" t="s">
        <v>59</v>
      </c>
    </row>
    <row r="23" spans="1:22" s="21" customFormat="1" ht="27.75" customHeight="1" x14ac:dyDescent="0.3">
      <c r="A23" s="123" t="s">
        <v>106</v>
      </c>
      <c r="B23" s="66"/>
      <c r="C23" s="63"/>
      <c r="D23" s="63"/>
      <c r="E23" s="63"/>
      <c r="F23" s="63"/>
      <c r="G23" s="63"/>
      <c r="H23" s="64"/>
      <c r="I23" s="64"/>
      <c r="J23" s="106">
        <f>DSUM(A6:O19,L6,L22:M24)</f>
        <v>38668000</v>
      </c>
      <c r="L23" s="27" t="s">
        <v>108</v>
      </c>
      <c r="O23" s="21" t="s">
        <v>111</v>
      </c>
    </row>
    <row r="24" spans="1:22" s="21" customFormat="1" ht="27.75" customHeight="1" x14ac:dyDescent="0.3">
      <c r="A24" s="124" t="s">
        <v>110</v>
      </c>
      <c r="B24" s="67"/>
      <c r="C24" s="61"/>
      <c r="D24" s="61"/>
      <c r="E24" s="61"/>
      <c r="F24" s="61"/>
      <c r="G24" s="61"/>
      <c r="H24" s="62"/>
      <c r="I24" s="62"/>
      <c r="J24" s="107">
        <f>DCOUNT(A6:O19,H6,O22:P24)</f>
        <v>9</v>
      </c>
      <c r="M24" s="21" t="s">
        <v>109</v>
      </c>
      <c r="O24" s="21" t="s">
        <v>112</v>
      </c>
      <c r="P24" s="30" t="s">
        <v>52</v>
      </c>
    </row>
    <row r="25" spans="1:22" s="21" customFormat="1" ht="27.75" customHeight="1" x14ac:dyDescent="0.3">
      <c r="A25" s="123" t="s">
        <v>120</v>
      </c>
      <c r="B25" s="68"/>
      <c r="C25" s="65"/>
      <c r="D25" s="65"/>
      <c r="E25" s="65"/>
      <c r="F25" s="65"/>
      <c r="G25" s="65"/>
      <c r="H25" s="64"/>
      <c r="I25" s="64"/>
      <c r="J25" s="106">
        <f>DAVERAGE(A6:O19,H6,L26:L28)</f>
        <v>61.6</v>
      </c>
    </row>
    <row r="26" spans="1:22" s="21" customFormat="1" ht="27.75" customHeight="1" x14ac:dyDescent="0.3">
      <c r="A26" s="124" t="s">
        <v>107</v>
      </c>
      <c r="B26" s="67"/>
      <c r="C26" s="61"/>
      <c r="D26" s="61"/>
      <c r="E26" s="61"/>
      <c r="F26" s="61"/>
      <c r="G26" s="61"/>
      <c r="H26" s="62"/>
      <c r="I26" s="62"/>
      <c r="J26" s="107">
        <f>DMAX(A6:O19,J6,N26:P28)</f>
        <v>90</v>
      </c>
      <c r="L26" s="39" t="s">
        <v>10</v>
      </c>
      <c r="N26" s="39" t="s">
        <v>12</v>
      </c>
      <c r="O26" s="40" t="s">
        <v>59</v>
      </c>
      <c r="P26" s="40" t="s">
        <v>59</v>
      </c>
    </row>
    <row r="27" spans="1:22" s="21" customFormat="1" ht="27.75" customHeight="1" x14ac:dyDescent="0.3">
      <c r="A27" s="123" t="s">
        <v>113</v>
      </c>
      <c r="B27" s="68"/>
      <c r="C27" s="65"/>
      <c r="D27" s="65"/>
      <c r="E27" s="65"/>
      <c r="F27" s="65"/>
      <c r="G27" s="65"/>
      <c r="H27" s="64"/>
      <c r="I27" s="64"/>
      <c r="J27" s="106">
        <f>DMIN(A6:O19,J6,F30:G32)</f>
        <v>14</v>
      </c>
      <c r="L27" s="21" t="s">
        <v>129</v>
      </c>
      <c r="N27" s="21" t="s">
        <v>22</v>
      </c>
      <c r="O27" s="30" t="s">
        <v>52</v>
      </c>
    </row>
    <row r="28" spans="1:22" s="21" customFormat="1" ht="24" customHeight="1" x14ac:dyDescent="0.25">
      <c r="L28" s="21" t="s">
        <v>130</v>
      </c>
      <c r="P28" s="30" t="s">
        <v>29</v>
      </c>
    </row>
    <row r="29" spans="1:22" s="21" customFormat="1" ht="72" customHeight="1" x14ac:dyDescent="0.25"/>
    <row r="30" spans="1:22" ht="23.1" customHeight="1" x14ac:dyDescent="0.25">
      <c r="F30" s="40" t="s">
        <v>77</v>
      </c>
      <c r="G30" s="39" t="s">
        <v>10</v>
      </c>
    </row>
    <row r="31" spans="1:22" ht="23.1" customHeight="1" x14ac:dyDescent="0.25">
      <c r="F31" s="27" t="s">
        <v>108</v>
      </c>
    </row>
    <row r="32" spans="1:22" ht="23.1" customHeight="1" x14ac:dyDescent="0.25">
      <c r="G32" s="1" t="s">
        <v>129</v>
      </c>
    </row>
  </sheetData>
  <mergeCells count="1">
    <mergeCell ref="A2:O2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IF_DateTime_Text..._1</vt:lpstr>
      <vt:lpstr>IF_Lookup..._2</vt:lpstr>
      <vt:lpstr>Bảng phụ</vt:lpstr>
      <vt:lpstr>Round Rank_3</vt:lpstr>
      <vt:lpstr>Lập bảng phụ_4</vt:lpstr>
      <vt:lpstr>Tính toán 1 đk_5</vt:lpstr>
      <vt:lpstr>Tính toán nhiều ĐK AND_6</vt:lpstr>
      <vt:lpstr>De3 B</vt:lpstr>
      <vt:lpstr>Tính toán nhiều ĐK AND OR_7</vt:lpstr>
      <vt:lpstr>ThamKhao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</dc:creator>
  <cp:lastModifiedBy>a41725 Khương Văn Việt</cp:lastModifiedBy>
  <dcterms:created xsi:type="dcterms:W3CDTF">2014-08-14T15:30:56Z</dcterms:created>
  <dcterms:modified xsi:type="dcterms:W3CDTF">2023-09-09T19:07:25Z</dcterms:modified>
</cp:coreProperties>
</file>