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Excel\W4\"/>
    </mc:Choice>
  </mc:AlternateContent>
  <xr:revisionPtr revIDLastSave="0" documentId="8_{F03A5761-6443-433C-8931-F9B1CE15AE3E}" xr6:coauthVersionLast="47" xr6:coauthVersionMax="47" xr10:uidLastSave="{00000000-0000-0000-0000-000000000000}"/>
  <bookViews>
    <workbookView xWindow="-108" yWindow="-108" windowWidth="23256" windowHeight="12456" tabRatio="677" firstSheet="4" activeTab="7" xr2:uid="{00000000-000D-0000-FFFF-FFFF00000000}"/>
  </bookViews>
  <sheets>
    <sheet name="Cau 1-7" sheetId="8" r:id="rId1"/>
    <sheet name="Thamkhao 1- 7" sheetId="20" r:id="rId2"/>
    <sheet name="Bang_phu" sheetId="9" r:id="rId3"/>
    <sheet name="Cau 8" sheetId="21" r:id="rId4"/>
    <sheet name="Thamkhao 8" sheetId="25" r:id="rId5"/>
    <sheet name="Cau 9" sheetId="23" r:id="rId6"/>
    <sheet name="Thamkhao 9" sheetId="26" r:id="rId7"/>
    <sheet name="Cau 10" sheetId="24" r:id="rId8"/>
    <sheet name="Thamkhao 10" sheetId="27" r:id="rId9"/>
  </sheets>
  <definedNames>
    <definedName name="_xlnm._FilterDatabase" localSheetId="7" hidden="1">'Cau 10'!$A$4:$K$16</definedName>
    <definedName name="_xlnm._FilterDatabase" localSheetId="5" hidden="1">'Cau 9'!$A$4:$K$16</definedName>
    <definedName name="_xlnm._FilterDatabase" localSheetId="8" hidden="1">'Thamkhao 10'!$A$4:$K$16</definedName>
    <definedName name="_xlnm._FilterDatabase" localSheetId="4" hidden="1">'Thamkhao 8'!$A$4:$K$16</definedName>
    <definedName name="_xlnm._FilterDatabase" localSheetId="6" hidden="1">'Thamkhao 9'!$A$4:$K$16</definedName>
    <definedName name="_xlnm.Criteria" localSheetId="7">'Cau 10'!$N$4:$P$7</definedName>
    <definedName name="_xlnm.Criteria" localSheetId="8">'Thamkhao 10'!$M$4:$O$7</definedName>
    <definedName name="_xlnm.Extract" localSheetId="7">'Cau 10'!$N$10</definedName>
    <definedName name="_xlnm.Extract" localSheetId="8">'Thamkhao 10'!$M$9:$W$9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14" i="8"/>
  <c r="J15" i="8"/>
  <c r="J16" i="8"/>
  <c r="J5" i="8"/>
  <c r="I17" i="8"/>
  <c r="G17" i="8"/>
  <c r="K17" i="8"/>
  <c r="J16" i="27"/>
  <c r="J15" i="27"/>
  <c r="J14" i="27"/>
  <c r="J13" i="27"/>
  <c r="J12" i="27"/>
  <c r="J11" i="27"/>
  <c r="J10" i="27"/>
  <c r="J9" i="27"/>
  <c r="J8" i="27"/>
  <c r="J7" i="27"/>
  <c r="J6" i="27"/>
  <c r="J5" i="27"/>
  <c r="J16" i="26"/>
  <c r="J15" i="26"/>
  <c r="J14" i="26"/>
  <c r="J13" i="26"/>
  <c r="J12" i="26"/>
  <c r="J11" i="26"/>
  <c r="J10" i="26"/>
  <c r="J9" i="26"/>
  <c r="J8" i="26"/>
  <c r="J7" i="26"/>
  <c r="J6" i="26"/>
  <c r="J5" i="26"/>
  <c r="J12" i="25"/>
  <c r="J6" i="25"/>
  <c r="J16" i="25"/>
  <c r="J8" i="25"/>
  <c r="J10" i="25"/>
  <c r="J14" i="25"/>
  <c r="J15" i="25"/>
  <c r="J5" i="25"/>
  <c r="J9" i="25"/>
  <c r="J11" i="25"/>
  <c r="J7" i="25"/>
  <c r="J13" i="25"/>
  <c r="J16" i="24"/>
  <c r="J15" i="24"/>
  <c r="J14" i="24"/>
  <c r="J13" i="24"/>
  <c r="J12" i="24"/>
  <c r="J11" i="24"/>
  <c r="J10" i="24"/>
  <c r="J9" i="24"/>
  <c r="J8" i="24"/>
  <c r="J7" i="24"/>
  <c r="J6" i="24"/>
  <c r="J5" i="24"/>
  <c r="J16" i="23"/>
  <c r="J15" i="23"/>
  <c r="J14" i="23"/>
  <c r="J13" i="23"/>
  <c r="J12" i="23"/>
  <c r="J11" i="23"/>
  <c r="J10" i="23"/>
  <c r="J9" i="23"/>
  <c r="J8" i="23"/>
  <c r="J7" i="23"/>
  <c r="J6" i="23"/>
  <c r="J5" i="23"/>
  <c r="J12" i="21"/>
  <c r="J6" i="21"/>
  <c r="J16" i="21"/>
  <c r="J8" i="21"/>
  <c r="J10" i="21"/>
  <c r="J14" i="21"/>
  <c r="J15" i="21"/>
  <c r="J5" i="21"/>
  <c r="J9" i="21"/>
  <c r="J11" i="21"/>
  <c r="J7" i="21"/>
  <c r="J13" i="21"/>
  <c r="J16" i="20"/>
  <c r="J15" i="20"/>
  <c r="J14" i="20"/>
  <c r="J13" i="20"/>
  <c r="J12" i="20"/>
  <c r="J11" i="20"/>
  <c r="J10" i="20"/>
  <c r="J9" i="20"/>
  <c r="J8" i="20"/>
  <c r="J7" i="20"/>
  <c r="J6" i="20"/>
  <c r="J5" i="20"/>
</calcChain>
</file>

<file path=xl/sharedStrings.xml><?xml version="1.0" encoding="utf-8"?>
<sst xmlns="http://schemas.openxmlformats.org/spreadsheetml/2006/main" count="626" uniqueCount="65">
  <si>
    <t>MÃ HÀNG</t>
  </si>
  <si>
    <t>TÊN HÀNG</t>
  </si>
  <si>
    <t>HD001</t>
  </si>
  <si>
    <t>HD002</t>
  </si>
  <si>
    <t>HD003</t>
  </si>
  <si>
    <t>HD004</t>
  </si>
  <si>
    <t>HD005</t>
  </si>
  <si>
    <t>HD006</t>
  </si>
  <si>
    <t>HÀNG HÓA</t>
  </si>
  <si>
    <t>Tv01</t>
  </si>
  <si>
    <t>Tv02</t>
  </si>
  <si>
    <t>Tv03</t>
  </si>
  <si>
    <t>Tl01</t>
  </si>
  <si>
    <t>Tl02</t>
  </si>
  <si>
    <t>Tl03</t>
  </si>
  <si>
    <t>Dh01</t>
  </si>
  <si>
    <t>Dh02</t>
  </si>
  <si>
    <t>Dh03</t>
  </si>
  <si>
    <t>Tv04</t>
  </si>
  <si>
    <t>Tivi SONY LCD 32 inch</t>
  </si>
  <si>
    <t>Tủ lạnh panasonic, 365 lít</t>
  </si>
  <si>
    <t>Tivi SAMSUNG LCD 42 inch</t>
  </si>
  <si>
    <t>Tivi SONY LCD 42 inch</t>
  </si>
  <si>
    <t>Tivi SAMSUNG LCD 52 inch</t>
  </si>
  <si>
    <t>Tủ lạnh panasonic, 200 lít</t>
  </si>
  <si>
    <t>Tủ lạnh SANYO, 110 lít</t>
  </si>
  <si>
    <t>Điều hòa DAIKIN 2 chiều, 9000 BTU</t>
  </si>
  <si>
    <t>Điều hòa Toshiba 2 chiều, 10000 BTU</t>
  </si>
  <si>
    <t>Điều hòa Carrier 2 chiều, 10000 BTU</t>
  </si>
  <si>
    <t>Dh04</t>
  </si>
  <si>
    <t>Điều hòa LG 2 chiều, 10000 BTU</t>
  </si>
  <si>
    <t>Đơn giá (VNĐ)</t>
  </si>
  <si>
    <t>CÔNG TY TRẦN ANH</t>
  </si>
  <si>
    <t>HD007</t>
  </si>
  <si>
    <t>HD008</t>
  </si>
  <si>
    <t>HD009</t>
  </si>
  <si>
    <t>HD010</t>
  </si>
  <si>
    <t>HD011</t>
  </si>
  <si>
    <t>HD012</t>
  </si>
  <si>
    <t>BẢNG THỐNG KÊ HÀNG BÁN QUÝ 1</t>
  </si>
  <si>
    <t>Số lượng</t>
  </si>
  <si>
    <t>Đánh giá tiêu thụ</t>
  </si>
  <si>
    <t>Tháng 1</t>
  </si>
  <si>
    <t>Số HĐ</t>
  </si>
  <si>
    <t>Ngày lập HĐ</t>
  </si>
  <si>
    <t>Tháng</t>
  </si>
  <si>
    <t>Mã hàng</t>
  </si>
  <si>
    <t>Tên hàng</t>
  </si>
  <si>
    <t>Chiết khấu</t>
  </si>
  <si>
    <t>Thấp</t>
  </si>
  <si>
    <t>Cao</t>
  </si>
  <si>
    <t>STT</t>
  </si>
  <si>
    <t xml:space="preserve">Thành tiền </t>
  </si>
  <si>
    <t>Đơn giá</t>
  </si>
  <si>
    <t>Tv</t>
  </si>
  <si>
    <t>2 ký tự đầu của mã hàng</t>
  </si>
  <si>
    <t>Tl</t>
  </si>
  <si>
    <t>Dh</t>
  </si>
  <si>
    <t>Trung bình</t>
  </si>
  <si>
    <t>Các tháng khác</t>
  </si>
  <si>
    <t>TỶ LỆ CHIẾT KHẤU</t>
  </si>
  <si>
    <t>&gt;=2500000</t>
  </si>
  <si>
    <t>&lt;=5000000</t>
  </si>
  <si>
    <t>TV01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</si>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</sst>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yy"/>
    <numFmt numFmtId="165" formatCode="_(* #,##0_);_(* \(#,##0\);_(* &quot;-&quot;??_);_(@_)"/>
  </numFmts>
  <fonts count="17" x14ac:knownFonts="1">
    <font>
      <sz val="11"/>
      <color theme="1"/>
      <name val="Times New Roman"/>
      <family val="2"/>
    </font>
    <font>
      <sz val="11"/>
      <color theme="1"/>
      <name val="Tw Cen MT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2"/>
    </font>
    <font>
      <b/>
      <sz val="18"/>
      <color rgb="FF0070C0"/>
      <name val="Tahoma"/>
      <family val="2"/>
    </font>
    <font>
      <b/>
      <sz val="10"/>
      <color rgb="FF002060"/>
      <name val="Arial"/>
      <family val="2"/>
    </font>
    <font>
      <b/>
      <sz val="15"/>
      <color rgb="FF002060"/>
      <name val="Verdana"/>
      <family val="2"/>
    </font>
    <font>
      <b/>
      <sz val="10"/>
      <color rgb="FF002060"/>
      <name val="Verdana"/>
      <family val="2"/>
    </font>
    <font>
      <sz val="11"/>
      <color rgb="FF002060"/>
      <name val="Arial"/>
      <family val="2"/>
    </font>
    <font>
      <b/>
      <sz val="11"/>
      <color rgb="FF002060"/>
      <name val="Arial"/>
      <family val="2"/>
    </font>
    <font>
      <b/>
      <sz val="10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C00000"/>
      <name val="Arial"/>
      <family val="2"/>
    </font>
    <font>
      <sz val="10"/>
      <color rgb="FF0070C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 style="thin">
        <color theme="5" tint="0.59996337778862885"/>
      </bottom>
      <diagonal/>
    </border>
    <border>
      <left style="thin">
        <color theme="5" tint="0.59996337778862885"/>
      </left>
      <right/>
      <top/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A3CDED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rgb="FFA3CDED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rgb="FFA3CDED"/>
      </top>
      <bottom/>
      <diagonal/>
    </border>
    <border>
      <left style="thin">
        <color rgb="FFA3CDED"/>
      </left>
      <right/>
      <top style="thin">
        <color theme="5" tint="0.59996337778862885"/>
      </top>
      <bottom/>
      <diagonal/>
    </border>
    <border>
      <left style="thin">
        <color theme="5" tint="0.59996337778862885"/>
      </left>
      <right style="thin">
        <color rgb="FFA3CDED"/>
      </right>
      <top style="thin">
        <color theme="5" tint="0.59996337778862885"/>
      </top>
      <bottom/>
      <diagonal/>
    </border>
    <border>
      <left style="thin">
        <color rgb="FFA3CDED"/>
      </left>
      <right/>
      <top style="thin">
        <color theme="5" tint="0.59996337778862885"/>
      </top>
      <bottom style="thin">
        <color rgb="FFA3CDED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rgb="FFA3CDED"/>
      </bottom>
      <diagonal/>
    </border>
    <border>
      <left/>
      <right/>
      <top style="thin">
        <color theme="5" tint="0.59996337778862885"/>
      </top>
      <bottom/>
      <diagonal/>
    </border>
    <border>
      <left style="thin">
        <color theme="5" tint="0.59996337778862885"/>
      </left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1" applyFont="1"/>
    <xf numFmtId="1" fontId="4" fillId="0" borderId="0" xfId="1" applyNumberFormat="1" applyFont="1" applyAlignment="1">
      <alignment vertical="center"/>
    </xf>
    <xf numFmtId="165" fontId="2" fillId="0" borderId="0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9" fontId="2" fillId="0" borderId="0" xfId="1" applyNumberFormat="1" applyFont="1"/>
    <xf numFmtId="164" fontId="2" fillId="0" borderId="0" xfId="1" applyNumberFormat="1" applyFont="1"/>
    <xf numFmtId="0" fontId="9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3" fontId="10" fillId="0" borderId="1" xfId="0" applyNumberFormat="1" applyFont="1" applyBorder="1" applyAlignment="1">
      <alignment horizontal="right" vertical="center" indent="1"/>
    </xf>
    <xf numFmtId="165" fontId="10" fillId="0" borderId="1" xfId="4" applyNumberFormat="1" applyFont="1" applyBorder="1" applyAlignment="1">
      <alignment vertical="center"/>
    </xf>
    <xf numFmtId="0" fontId="10" fillId="0" borderId="6" xfId="0" applyFont="1" applyBorder="1" applyAlignment="1">
      <alignment horizontal="left" vertical="center" indent="1"/>
    </xf>
    <xf numFmtId="0" fontId="10" fillId="0" borderId="7" xfId="0" applyFont="1" applyBorder="1" applyAlignment="1">
      <alignment horizontal="left" vertical="center" inden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center"/>
    </xf>
    <xf numFmtId="9" fontId="13" fillId="0" borderId="1" xfId="1" applyNumberFormat="1" applyFont="1" applyBorder="1" applyAlignment="1">
      <alignment horizontal="center" vertical="center"/>
    </xf>
    <xf numFmtId="9" fontId="13" fillId="0" borderId="1" xfId="3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4" fillId="0" borderId="0" xfId="1" applyFont="1"/>
    <xf numFmtId="0" fontId="15" fillId="0" borderId="8" xfId="1" applyFont="1" applyBorder="1" applyAlignment="1">
      <alignment vertical="center"/>
    </xf>
    <xf numFmtId="0" fontId="15" fillId="0" borderId="8" xfId="0" applyFont="1" applyBorder="1"/>
    <xf numFmtId="165" fontId="15" fillId="0" borderId="8" xfId="4" applyNumberFormat="1" applyFont="1" applyBorder="1"/>
    <xf numFmtId="16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right" vertical="center" indent="1"/>
    </xf>
    <xf numFmtId="165" fontId="10" fillId="0" borderId="7" xfId="4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indent="1"/>
    </xf>
    <xf numFmtId="0" fontId="10" fillId="0" borderId="15" xfId="0" applyFont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1"/>
    </xf>
    <xf numFmtId="3" fontId="10" fillId="0" borderId="16" xfId="0" applyNumberFormat="1" applyFont="1" applyBorder="1" applyAlignment="1">
      <alignment horizontal="right" vertical="center" indent="1"/>
    </xf>
    <xf numFmtId="165" fontId="10" fillId="0" borderId="16" xfId="4" applyNumberFormat="1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indent="1"/>
    </xf>
    <xf numFmtId="0" fontId="10" fillId="0" borderId="18" xfId="0" applyFont="1" applyBorder="1" applyAlignment="1">
      <alignment horizontal="right" vertical="center" indent="1"/>
    </xf>
    <xf numFmtId="3" fontId="10" fillId="0" borderId="18" xfId="0" applyNumberFormat="1" applyFont="1" applyBorder="1" applyAlignment="1">
      <alignment horizontal="right" vertical="center" indent="1"/>
    </xf>
    <xf numFmtId="165" fontId="10" fillId="0" borderId="18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>
      <alignment horizontal="right" vertical="center" indent="1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alignment horizontal="center" vertical="center" textRotation="0" wrapText="0" indent="0" justifyLastLine="0" shrinkToFit="0" readingOrder="0"/>
      <border diagonalUp="0" diagonalDown="0">
        <left style="thin">
          <color theme="5" tint="0.59996337778862885"/>
        </left>
        <right/>
        <top style="thin">
          <color theme="5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5" tint="0.59996337778862885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/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</border>
    </dxf>
    <dxf>
      <border>
        <top style="thin">
          <color rgb="FFA3CDED"/>
        </top>
      </border>
    </dxf>
    <dxf>
      <border diagonalUp="0" diagonalDown="0">
        <left style="thin">
          <color rgb="FFA3CDED"/>
        </left>
        <right style="thin">
          <color rgb="FFA3CDED"/>
        </right>
        <top/>
        <bottom/>
        <vertical style="thin">
          <color rgb="FFA3CDED"/>
        </vertical>
        <horizontal style="thin">
          <color rgb="FFA3CDED"/>
        </horizontal>
      </border>
    </dxf>
    <dxf>
      <border diagonalUp="0" diagonalDown="0">
        <left style="thin">
          <color rgb="FFA3CDED"/>
        </left>
        <right style="thin">
          <color rgb="FFA3CDED"/>
        </right>
        <top style="thin">
          <color rgb="FFA3CDED"/>
        </top>
        <bottom style="thin">
          <color rgb="FFA3C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1" justifyLastLine="0" shrinkToFit="0" readingOrder="0"/>
    </dxf>
    <dxf>
      <border>
        <bottom style="thin">
          <color rgb="FFA3CDE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 tint="0.59996337778862885"/>
        </left>
        <right style="thin">
          <color theme="5" tint="0.59996337778862885"/>
        </right>
        <top/>
        <bottom/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0" defaultTableStyle="TableStyleMedium2" defaultPivotStyle="PivotStyleLight16"/>
  <colors>
    <mruColors>
      <color rgb="FFDA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25B7E-85BF-4EE3-B4A9-32B78E6DCC56}" name="Table2" displayName="Table2" ref="A4:K17" totalsRowCount="1" headerRowDxfId="57" tableBorderDxfId="58">
  <autoFilter ref="A4:K16" xr:uid="{79825B7E-85BF-4EE3-B4A9-32B78E6DCC56}"/>
  <tableColumns count="11">
    <tableColumn id="1" xr3:uid="{7CF001CF-B2B4-4CD7-9383-00B34C09FA46}" name="STT" totalsRowLabel="Total" dataDxfId="39" totalsRowDxfId="28"/>
    <tableColumn id="2" xr3:uid="{2F6D4F5F-6992-446E-B51B-FB7525BE21A5}" name="Số HĐ" dataDxfId="38" totalsRowDxfId="27"/>
    <tableColumn id="3" xr3:uid="{1931BCD7-63DE-4B7C-A4C9-0219F5954AB3}" name="Ngày lập HĐ" dataDxfId="37" totalsRowDxfId="26"/>
    <tableColumn id="4" xr3:uid="{EE57D633-2907-4104-8850-A4512C6006C3}" name="Tháng" dataDxfId="36" totalsRowDxfId="25"/>
    <tableColumn id="5" xr3:uid="{ADC9A750-12C8-4DA0-9F5F-DE05EF45A849}" name="Mã hàng" dataDxfId="35" totalsRowDxfId="24"/>
    <tableColumn id="6" xr3:uid="{AD1D53F1-CDDE-4B1F-B724-2553175B8ABA}" name="Tên hàng" dataDxfId="34" totalsRowDxfId="23"/>
    <tableColumn id="7" xr3:uid="{B61EDF00-4912-4231-8D8F-BF26E9364137}" name="Số lượng" totalsRowFunction="sum" dataDxfId="33" totalsRowDxfId="22"/>
    <tableColumn id="8" xr3:uid="{B2C9AA70-2F05-4FEA-A36F-3E843992F343}" name="Đơn giá" dataDxfId="32" totalsRowDxfId="21"/>
    <tableColumn id="9" xr3:uid="{0766FAC3-89F1-48F4-AEF8-EAE4B07A35A1}" name="Thành tiền " totalsRowFunction="min" dataDxfId="31" totalsRowDxfId="20" dataCellStyle="Comma"/>
    <tableColumn id="10" xr3:uid="{7D7A9397-F47D-4C8D-AF3E-72597F5FBAB7}" name="Chiết khấu" dataDxfId="30" totalsRowDxfId="19">
      <calculatedColumnFormula>I5*HLOOKUP(LEFT(E5,2),Bang_phu!$F$3:$H$5,IF(D5=1,2,3),0)</calculatedColumnFormula>
    </tableColumn>
    <tableColumn id="11" xr3:uid="{6A1EF67F-716A-4EB1-AFD8-B12C3B9F0B10}" name="Đánh giá tiêu thụ" totalsRowFunction="count" dataDxfId="29" totalsRow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C86EB-5BBA-40EC-B2F2-6495C956AA75}" name="Table167892" displayName="Table167892" ref="A4:K16" headerRowDxfId="86" dataDxfId="84" totalsRowDxfId="82" headerRowBorderDxfId="85" tableBorderDxfId="83" totalsRowBorderDxfId="81">
  <autoFilter ref="A4:K16" xr:uid="{00000000-0009-0000-0100-000001000000}"/>
  <tableColumns count="11">
    <tableColumn id="1" xr3:uid="{4AEE9A02-9F5E-49EB-8A7F-117DA688C471}" name="STT" totalsRowLabel="Total" dataDxfId="80" totalsRowDxfId="79"/>
    <tableColumn id="2" xr3:uid="{B8B32173-4339-4919-9AEB-2DAB0D50FB3B}" name="Số HĐ" dataDxfId="78" totalsRowDxfId="77"/>
    <tableColumn id="3" xr3:uid="{6AB595B2-A6B2-4334-B4D9-DDE56B1FC730}" name="Ngày lập HĐ" dataDxfId="76" totalsRowDxfId="75"/>
    <tableColumn id="4" xr3:uid="{877FD802-C86C-440E-BF89-0F8906789EDA}" name="Tháng" dataDxfId="74" totalsRowDxfId="73"/>
    <tableColumn id="5" xr3:uid="{5F3D4F01-AD2A-4217-BCF2-DA0FA17BFD0E}" name="Mã hàng" dataDxfId="72" totalsRowDxfId="71"/>
    <tableColumn id="6" xr3:uid="{A9C54427-0435-4CFB-98EE-50ADF3B92D8B}" name="Tên hàng" dataDxfId="70" totalsRowDxfId="69"/>
    <tableColumn id="7" xr3:uid="{4AB12D62-C82E-425B-BAEF-7AB5E32680B4}" name="Số lượng" dataDxfId="68" totalsRowDxfId="67"/>
    <tableColumn id="8" xr3:uid="{A9033D36-1FB0-4602-B878-E645EDE4F130}" name="Đơn giá" dataDxfId="66" totalsRowDxfId="65"/>
    <tableColumn id="9" xr3:uid="{74576BD3-E568-4C7B-AB07-2C2DDCA1EE86}" name="Thành tiền " dataDxfId="64" totalsRowDxfId="63" dataCellStyle="Comma"/>
    <tableColumn id="10" xr3:uid="{2A37124C-40A8-4962-A274-C235A6A6FE63}" name="Chiết khấu" dataDxfId="62" totalsRowDxfId="61">
      <calculatedColumnFormula>HLOOKUP(LEFT(Table167892[[#This Row],[Mã hàng]],2),Bang_phu!$F$3:$H$5,IF(Table167892[[#This Row],[Tháng]]=1,2,3),0)*Table167892[[#This Row],[Thành tiền ]]</calculatedColumnFormula>
    </tableColumn>
    <tableColumn id="11" xr3:uid="{2213FE7F-F4AA-4923-AA8B-75A58AA50F7E}" name="Đánh giá tiêu thụ" dataDxfId="60" totalsRowDxfId="59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opLeftCell="C1" zoomScale="85" zoomScaleNormal="85" workbookViewId="0">
      <selection activeCell="J5" sqref="J5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9.33203125" style="2" customWidth="1"/>
    <col min="5" max="5" width="11.33203125" style="2" customWidth="1"/>
    <col min="6" max="6" width="42.109375" style="2" customWidth="1"/>
    <col min="7" max="7" width="12.554687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10" t="s">
        <v>32</v>
      </c>
    </row>
    <row r="2" spans="1:11" ht="46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2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50" t="s">
        <v>51</v>
      </c>
      <c r="B4" s="51" t="s">
        <v>43</v>
      </c>
      <c r="C4" s="51" t="s">
        <v>44</v>
      </c>
      <c r="D4" s="51" t="s">
        <v>45</v>
      </c>
      <c r="E4" s="51" t="s">
        <v>46</v>
      </c>
      <c r="F4" s="51" t="s">
        <v>47</v>
      </c>
      <c r="G4" s="51" t="s">
        <v>40</v>
      </c>
      <c r="H4" s="51" t="s">
        <v>53</v>
      </c>
      <c r="I4" s="51" t="s">
        <v>52</v>
      </c>
      <c r="J4" s="51" t="s">
        <v>48</v>
      </c>
      <c r="K4" s="51" t="s">
        <v>41</v>
      </c>
    </row>
    <row r="5" spans="1:11" ht="24" customHeight="1" x14ac:dyDescent="0.25">
      <c r="A5" s="4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58">
        <f>I5*HLOOKUP(LEFT(E5,2),Bang_phu!$F$3:$H$5,IF(D5=1,2,3),0)</f>
        <v>2380000</v>
      </c>
      <c r="K5" s="21" t="s">
        <v>49</v>
      </c>
    </row>
    <row r="6" spans="1:11" ht="24" customHeight="1" x14ac:dyDescent="0.25">
      <c r="A6" s="4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58">
        <f>I6*HLOOKUP(LEFT(E6,2),Bang_phu!$F$3:$H$5,IF(D6=1,2,3),0)</f>
        <v>2400000</v>
      </c>
      <c r="K6" s="21" t="s">
        <v>49</v>
      </c>
    </row>
    <row r="7" spans="1:11" ht="24" customHeight="1" x14ac:dyDescent="0.25">
      <c r="A7" s="4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58">
        <f>I7*HLOOKUP(LEFT(E7,2),Bang_phu!$F$3:$H$5,IF(D7=1,2,3),0)</f>
        <v>5390000.0000000009</v>
      </c>
      <c r="K7" s="21" t="s">
        <v>58</v>
      </c>
    </row>
    <row r="8" spans="1:11" ht="24" customHeight="1" x14ac:dyDescent="0.25">
      <c r="A8" s="4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58">
        <f>I8*HLOOKUP(LEFT(E8,2),Bang_phu!$F$3:$H$5,IF(D8=1,2,3),0)</f>
        <v>2600000</v>
      </c>
      <c r="K8" s="21" t="s">
        <v>58</v>
      </c>
    </row>
    <row r="9" spans="1:11" ht="24" customHeight="1" x14ac:dyDescent="0.25">
      <c r="A9" s="4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58">
        <f>I9*HLOOKUP(LEFT(E9,2),Bang_phu!$F$3:$H$5,IF(D9=1,2,3),0)</f>
        <v>700000</v>
      </c>
      <c r="K9" s="21" t="s">
        <v>49</v>
      </c>
    </row>
    <row r="10" spans="1:11" ht="24" customHeight="1" x14ac:dyDescent="0.25">
      <c r="A10" s="4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58">
        <f>I10*HLOOKUP(LEFT(E10,2),Bang_phu!$F$3:$H$5,IF(D10=1,2,3),0)</f>
        <v>8880000</v>
      </c>
      <c r="K10" s="21" t="s">
        <v>50</v>
      </c>
    </row>
    <row r="11" spans="1:11" ht="24" customHeight="1" x14ac:dyDescent="0.25">
      <c r="A11" s="4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58">
        <f>I11*HLOOKUP(LEFT(E11,2),Bang_phu!$F$3:$H$5,IF(D11=1,2,3),0)</f>
        <v>4080000</v>
      </c>
      <c r="K11" s="21" t="s">
        <v>49</v>
      </c>
    </row>
    <row r="12" spans="1:11" ht="24" customHeight="1" x14ac:dyDescent="0.25">
      <c r="A12" s="4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58">
        <f>I12*HLOOKUP(LEFT(E12,2),Bang_phu!$F$3:$H$5,IF(D12=1,2,3),0)</f>
        <v>3300000</v>
      </c>
      <c r="K12" s="21" t="s">
        <v>49</v>
      </c>
    </row>
    <row r="13" spans="1:11" ht="24" customHeight="1" x14ac:dyDescent="0.25">
      <c r="A13" s="4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58">
        <f>I13*HLOOKUP(LEFT(E13,2),Bang_phu!$F$3:$H$5,IF(D13=1,2,3),0)</f>
        <v>6125000</v>
      </c>
      <c r="K13" s="21" t="s">
        <v>50</v>
      </c>
    </row>
    <row r="14" spans="1:11" ht="24" customHeight="1" x14ac:dyDescent="0.25">
      <c r="A14" s="4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58">
        <f>I14*HLOOKUP(LEFT(E14,2),Bang_phu!$F$3:$H$5,IF(D14=1,2,3),0)</f>
        <v>3600000</v>
      </c>
      <c r="K14" s="21" t="s">
        <v>49</v>
      </c>
    </row>
    <row r="15" spans="1:11" ht="24" customHeight="1" x14ac:dyDescent="0.25">
      <c r="A15" s="4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58">
        <f>I15*HLOOKUP(LEFT(E15,2),Bang_phu!$F$3:$H$5,IF(D15=1,2,3),0)</f>
        <v>2800000</v>
      </c>
      <c r="K15" s="21" t="s">
        <v>58</v>
      </c>
    </row>
    <row r="16" spans="1:11" ht="24" customHeight="1" x14ac:dyDescent="0.25">
      <c r="A16" s="49">
        <v>12</v>
      </c>
      <c r="B16" s="31" t="s">
        <v>38</v>
      </c>
      <c r="C16" s="31">
        <v>43539</v>
      </c>
      <c r="D16" s="32">
        <v>3</v>
      </c>
      <c r="E16" s="21" t="s">
        <v>11</v>
      </c>
      <c r="F16" s="21" t="s">
        <v>22</v>
      </c>
      <c r="G16" s="33">
        <v>15</v>
      </c>
      <c r="H16" s="33">
        <v>11000000</v>
      </c>
      <c r="I16" s="34">
        <v>165000000</v>
      </c>
      <c r="J16" s="58">
        <f>I16*HLOOKUP(LEFT(E16,2),Bang_phu!$F$3:$H$5,IF(D16=1,2,3),0)</f>
        <v>9900000</v>
      </c>
      <c r="K16" s="21" t="s">
        <v>50</v>
      </c>
    </row>
    <row r="17" spans="1:11" ht="24" customHeight="1" x14ac:dyDescent="0.25">
      <c r="A17" s="52" t="s">
        <v>64</v>
      </c>
      <c r="B17" s="53"/>
      <c r="C17" s="53"/>
      <c r="D17" s="53"/>
      <c r="E17" s="54"/>
      <c r="F17" s="54"/>
      <c r="G17" s="56">
        <f>SUBTOTAL(109,Table2[Số lượng])</f>
        <v>109</v>
      </c>
      <c r="H17" s="55"/>
      <c r="I17" s="57">
        <f>SUBTOTAL(105,Table2[[Thành tiền ]])</f>
        <v>14000000</v>
      </c>
      <c r="J17" s="55"/>
      <c r="K17" s="54">
        <f>SUBTOTAL(103,Table2[Đánh giá tiêu thụ])</f>
        <v>12</v>
      </c>
    </row>
  </sheetData>
  <mergeCells count="1">
    <mergeCell ref="A2:K2"/>
  </mergeCells>
  <conditionalFormatting sqref="G5:G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{6C514A79-F852-4D5F-B057-6268D3710EC0}</x14:id>
        </ext>
      </extLst>
    </cfRule>
  </conditionalFormatting>
  <conditionalFormatting sqref="C5:C16">
    <cfRule type="cellIs" dxfId="17" priority="4" operator="equal">
      <formula>43510</formula>
    </cfRule>
    <cfRule type="cellIs" dxfId="16" priority="5" operator="equal">
      <formula>2/14/2019</formula>
    </cfRule>
  </conditionalFormatting>
  <conditionalFormatting sqref="F5:F16">
    <cfRule type="endsWith" dxfId="15" priority="3" operator="endsWith" text="lít">
      <formula>RIGHT(F5,LEN("lít"))="lít"</formula>
    </cfRule>
  </conditionalFormatting>
  <conditionalFormatting sqref="H5:H16">
    <cfRule type="top10" dxfId="14" priority="2" rank="3"/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</conditionalFormatting>
  <dataValidations count="2">
    <dataValidation type="list" allowBlank="1" showInputMessage="1" showErrorMessage="1" error="Nhập dữ liệu sai. Chỉ được nhập trong danh sách đã chọn" prompt="Nhập đánh giá tiêu thụ" sqref="K5:K16" xr:uid="{36081E4D-B64C-415D-8748-7E4C9BA07DB3}">
      <formula1>"Cao,Trung bình,Thấp"</formula1>
    </dataValidation>
    <dataValidation type="date" operator="lessThanOrEqual" allowBlank="1" showInputMessage="1" showErrorMessage="1" error="Nhập sai. Chỉ được nhập ngày không quá ngày hiện tại" prompt="Nhập ngày" sqref="C5:C16" xr:uid="{34DD309C-DCD3-4264-9C21-EEF71308422B}">
      <formula1>TODAY()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14A79-F852-4D5F-B057-6268D3710E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Nhập sai dữ liệu. Chỉ được chọn mã hàng trong danh sách" prompt="Nhập mã hàng" xr:uid="{98443D18-7BE2-4EE5-A344-7F1C1F8A9D81}">
          <x14:formula1>
            <xm:f>Bang_phu!$A$4:$A$14</xm:f>
          </x14:formula1>
          <xm:sqref>E5:E16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4CF8-A844-4AF1-B7E2-3B260029ECB5}">
  <dimension ref="A1:K16"/>
  <sheetViews>
    <sheetView zoomScale="85" zoomScaleNormal="85" workbookViewId="0">
      <selection activeCell="A3" sqref="A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5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11" t="s">
        <v>51</v>
      </c>
      <c r="B4" s="12" t="s">
        <v>43</v>
      </c>
      <c r="C4" s="12" t="s">
        <v>44</v>
      </c>
      <c r="D4" s="12" t="s">
        <v>45</v>
      </c>
      <c r="E4" s="12" t="s">
        <v>46</v>
      </c>
      <c r="F4" s="12" t="s">
        <v>47</v>
      </c>
      <c r="G4" s="12" t="s">
        <v>40</v>
      </c>
      <c r="H4" s="12" t="s">
        <v>53</v>
      </c>
      <c r="I4" s="12" t="s">
        <v>52</v>
      </c>
      <c r="J4" s="12" t="s">
        <v>48</v>
      </c>
      <c r="K4" s="13" t="s">
        <v>41</v>
      </c>
    </row>
    <row r="5" spans="1:11" ht="24" customHeight="1" x14ac:dyDescent="0.25">
      <c r="A5" s="14">
        <v>1</v>
      </c>
      <c r="B5" s="15" t="s">
        <v>2</v>
      </c>
      <c r="C5" s="15">
        <v>43466</v>
      </c>
      <c r="D5" s="16">
        <v>1</v>
      </c>
      <c r="E5" s="17" t="s">
        <v>9</v>
      </c>
      <c r="F5" s="17" t="s">
        <v>19</v>
      </c>
      <c r="G5" s="18">
        <v>4</v>
      </c>
      <c r="H5" s="18">
        <v>8500000</v>
      </c>
      <c r="I5" s="19">
        <v>34000000</v>
      </c>
      <c r="J5" s="18">
        <f>HLOOKUP(LEFT(Table167892[[#This Row],[Mã hàng]],2),Bang_phu!$F$3:$H$5,IF(Table167892[[#This Row],[Tháng]]=1,2,3),0)*Table167892[[#This Row],[Thành tiền ]]</f>
        <v>2380000</v>
      </c>
      <c r="K5" s="20" t="s">
        <v>49</v>
      </c>
    </row>
    <row r="6" spans="1:11" ht="24" customHeight="1" x14ac:dyDescent="0.25">
      <c r="A6" s="14">
        <v>2</v>
      </c>
      <c r="B6" s="15" t="s">
        <v>3</v>
      </c>
      <c r="C6" s="15">
        <v>43466</v>
      </c>
      <c r="D6" s="16">
        <v>1</v>
      </c>
      <c r="E6" s="17" t="s">
        <v>12</v>
      </c>
      <c r="F6" s="17" t="s">
        <v>20</v>
      </c>
      <c r="G6" s="18">
        <v>5</v>
      </c>
      <c r="H6" s="18">
        <v>17500000</v>
      </c>
      <c r="I6" s="19">
        <v>60000000</v>
      </c>
      <c r="J6" s="18">
        <f>HLOOKUP(LEFT(Table167892[[#This Row],[Mã hàng]],2),Bang_phu!$F$3:$H$5,IF(Table167892[[#This Row],[Tháng]]=1,2,3),0)*Table167892[[#This Row],[Thành tiền ]]</f>
        <v>2400000</v>
      </c>
      <c r="K6" s="20" t="s">
        <v>49</v>
      </c>
    </row>
    <row r="7" spans="1:11" ht="24" customHeight="1" x14ac:dyDescent="0.25">
      <c r="A7" s="14">
        <v>3</v>
      </c>
      <c r="B7" s="15" t="s">
        <v>4</v>
      </c>
      <c r="C7" s="15">
        <v>43473</v>
      </c>
      <c r="D7" s="16">
        <v>1</v>
      </c>
      <c r="E7" s="17" t="s">
        <v>11</v>
      </c>
      <c r="F7" s="17" t="s">
        <v>22</v>
      </c>
      <c r="G7" s="18">
        <v>7</v>
      </c>
      <c r="H7" s="18">
        <v>11000000</v>
      </c>
      <c r="I7" s="19">
        <v>77000000</v>
      </c>
      <c r="J7" s="18">
        <f>HLOOKUP(LEFT(Table167892[[#This Row],[Mã hàng]],2),Bang_phu!$F$3:$H$5,IF(Table167892[[#This Row],[Tháng]]=1,2,3),0)*Table167892[[#This Row],[Thành tiền ]]</f>
        <v>5390000.0000000009</v>
      </c>
      <c r="K7" s="20" t="s">
        <v>58</v>
      </c>
    </row>
    <row r="8" spans="1:11" ht="24" customHeight="1" x14ac:dyDescent="0.25">
      <c r="A8" s="14">
        <v>4</v>
      </c>
      <c r="B8" s="15" t="s">
        <v>5</v>
      </c>
      <c r="C8" s="15">
        <v>43474</v>
      </c>
      <c r="D8" s="16">
        <v>1</v>
      </c>
      <c r="E8" s="17" t="s">
        <v>13</v>
      </c>
      <c r="F8" s="17" t="s">
        <v>24</v>
      </c>
      <c r="G8" s="18">
        <v>10</v>
      </c>
      <c r="H8" s="18">
        <v>6500000</v>
      </c>
      <c r="I8" s="19">
        <v>65000000</v>
      </c>
      <c r="J8" s="18">
        <f>HLOOKUP(LEFT(Table167892[[#This Row],[Mã hàng]],2),Bang_phu!$F$3:$H$5,IF(Table167892[[#This Row],[Tháng]]=1,2,3),0)*Table167892[[#This Row],[Thành tiền ]]</f>
        <v>2600000</v>
      </c>
      <c r="K8" s="20" t="s">
        <v>58</v>
      </c>
    </row>
    <row r="9" spans="1:11" ht="24" customHeight="1" x14ac:dyDescent="0.25">
      <c r="A9" s="14">
        <v>5</v>
      </c>
      <c r="B9" s="15" t="s">
        <v>6</v>
      </c>
      <c r="C9" s="15">
        <v>43501</v>
      </c>
      <c r="D9" s="16">
        <v>2</v>
      </c>
      <c r="E9" s="17" t="s">
        <v>14</v>
      </c>
      <c r="F9" s="17" t="s">
        <v>25</v>
      </c>
      <c r="G9" s="18">
        <v>4</v>
      </c>
      <c r="H9" s="18">
        <v>3500000</v>
      </c>
      <c r="I9" s="19">
        <v>14000000</v>
      </c>
      <c r="J9" s="18">
        <f>HLOOKUP(LEFT(Table167892[[#This Row],[Mã hàng]],2),Bang_phu!$F$3:$H$5,IF(Table167892[[#This Row],[Tháng]]=1,2,3),0)*Table167892[[#This Row],[Thành tiền ]]</f>
        <v>700000</v>
      </c>
      <c r="K9" s="20" t="s">
        <v>49</v>
      </c>
    </row>
    <row r="10" spans="1:11" ht="24" customHeight="1" x14ac:dyDescent="0.25">
      <c r="A10" s="14">
        <v>6</v>
      </c>
      <c r="B10" s="15" t="s">
        <v>7</v>
      </c>
      <c r="C10" s="15">
        <v>43506</v>
      </c>
      <c r="D10" s="16">
        <v>2</v>
      </c>
      <c r="E10" s="17" t="s">
        <v>16</v>
      </c>
      <c r="F10" s="17" t="s">
        <v>27</v>
      </c>
      <c r="G10" s="18">
        <v>20</v>
      </c>
      <c r="H10" s="18">
        <v>7400000</v>
      </c>
      <c r="I10" s="19">
        <v>148000000</v>
      </c>
      <c r="J10" s="18">
        <f>HLOOKUP(LEFT(Table167892[[#This Row],[Mã hàng]],2),Bang_phu!$F$3:$H$5,IF(Table167892[[#This Row],[Tháng]]=1,2,3),0)*Table167892[[#This Row],[Thành tiền ]]</f>
        <v>8880000</v>
      </c>
      <c r="K10" s="20" t="s">
        <v>50</v>
      </c>
    </row>
    <row r="11" spans="1:11" ht="24" customHeight="1" x14ac:dyDescent="0.25">
      <c r="A11" s="14">
        <v>7</v>
      </c>
      <c r="B11" s="15" t="s">
        <v>33</v>
      </c>
      <c r="C11" s="15">
        <v>43510</v>
      </c>
      <c r="D11" s="16">
        <v>2</v>
      </c>
      <c r="E11" s="17" t="s">
        <v>9</v>
      </c>
      <c r="F11" s="17" t="s">
        <v>19</v>
      </c>
      <c r="G11" s="18">
        <v>8</v>
      </c>
      <c r="H11" s="18">
        <v>8500000</v>
      </c>
      <c r="I11" s="19">
        <v>68000000</v>
      </c>
      <c r="J11" s="18">
        <f>HLOOKUP(LEFT(Table167892[[#This Row],[Mã hàng]],2),Bang_phu!$F$3:$H$5,IF(Table167892[[#This Row],[Tháng]]=1,2,3),0)*Table167892[[#This Row],[Thành tiền ]]</f>
        <v>4080000</v>
      </c>
      <c r="K11" s="20" t="s">
        <v>49</v>
      </c>
    </row>
    <row r="12" spans="1:11" ht="24" customHeight="1" x14ac:dyDescent="0.25">
      <c r="A12" s="14">
        <v>8</v>
      </c>
      <c r="B12" s="15" t="s">
        <v>34</v>
      </c>
      <c r="C12" s="15">
        <v>43516</v>
      </c>
      <c r="D12" s="16">
        <v>2</v>
      </c>
      <c r="E12" s="17" t="s">
        <v>11</v>
      </c>
      <c r="F12" s="17" t="s">
        <v>22</v>
      </c>
      <c r="G12" s="18">
        <v>5</v>
      </c>
      <c r="H12" s="18">
        <v>11000000</v>
      </c>
      <c r="I12" s="19">
        <v>55000000</v>
      </c>
      <c r="J12" s="18">
        <f>HLOOKUP(LEFT(Table167892[[#This Row],[Mã hàng]],2),Bang_phu!$F$3:$H$5,IF(Table167892[[#This Row],[Tháng]]=1,2,3),0)*Table167892[[#This Row],[Thành tiền ]]</f>
        <v>3300000</v>
      </c>
      <c r="K12" s="20" t="s">
        <v>49</v>
      </c>
    </row>
    <row r="13" spans="1:11" ht="24" customHeight="1" x14ac:dyDescent="0.25">
      <c r="A13" s="14">
        <v>9</v>
      </c>
      <c r="B13" s="15" t="s">
        <v>35</v>
      </c>
      <c r="C13" s="15">
        <v>43529</v>
      </c>
      <c r="D13" s="16">
        <v>3</v>
      </c>
      <c r="E13" s="17" t="s">
        <v>12</v>
      </c>
      <c r="F13" s="17" t="s">
        <v>20</v>
      </c>
      <c r="G13" s="18">
        <v>7</v>
      </c>
      <c r="H13" s="18">
        <v>17500000</v>
      </c>
      <c r="I13" s="19">
        <v>122500000</v>
      </c>
      <c r="J13" s="18">
        <f>HLOOKUP(LEFT(Table167892[[#This Row],[Mã hàng]],2),Bang_phu!$F$3:$H$5,IF(Table167892[[#This Row],[Tháng]]=1,2,3),0)*Table167892[[#This Row],[Thành tiền ]]</f>
        <v>6125000</v>
      </c>
      <c r="K13" s="20" t="s">
        <v>50</v>
      </c>
    </row>
    <row r="14" spans="1:11" ht="24" customHeight="1" x14ac:dyDescent="0.25">
      <c r="A14" s="14">
        <v>10</v>
      </c>
      <c r="B14" s="15" t="s">
        <v>36</v>
      </c>
      <c r="C14" s="15">
        <v>43531</v>
      </c>
      <c r="D14" s="16">
        <v>3</v>
      </c>
      <c r="E14" s="17" t="s">
        <v>15</v>
      </c>
      <c r="F14" s="17" t="s">
        <v>26</v>
      </c>
      <c r="G14" s="18">
        <v>8</v>
      </c>
      <c r="H14" s="18">
        <v>7500000</v>
      </c>
      <c r="I14" s="19">
        <v>60000000</v>
      </c>
      <c r="J14" s="18">
        <f>HLOOKUP(LEFT(Table167892[[#This Row],[Mã hàng]],2),Bang_phu!$F$3:$H$5,IF(Table167892[[#This Row],[Tháng]]=1,2,3),0)*Table167892[[#This Row],[Thành tiền ]]</f>
        <v>3600000</v>
      </c>
      <c r="K14" s="20" t="s">
        <v>49</v>
      </c>
    </row>
    <row r="15" spans="1:11" ht="24" customHeight="1" x14ac:dyDescent="0.25">
      <c r="A15" s="14">
        <v>11</v>
      </c>
      <c r="B15" s="15" t="s">
        <v>37</v>
      </c>
      <c r="C15" s="15">
        <v>43532</v>
      </c>
      <c r="D15" s="16">
        <v>3</v>
      </c>
      <c r="E15" s="17" t="s">
        <v>14</v>
      </c>
      <c r="F15" s="17" t="s">
        <v>25</v>
      </c>
      <c r="G15" s="18">
        <v>16</v>
      </c>
      <c r="H15" s="18">
        <v>3500000</v>
      </c>
      <c r="I15" s="19">
        <v>56000000</v>
      </c>
      <c r="J15" s="18">
        <f>HLOOKUP(LEFT(Table167892[[#This Row],[Mã hàng]],2),Bang_phu!$F$3:$H$5,IF(Table167892[[#This Row],[Tháng]]=1,2,3),0)*Table167892[[#This Row],[Thành tiền ]]</f>
        <v>2800000</v>
      </c>
      <c r="K15" s="20" t="s">
        <v>58</v>
      </c>
    </row>
    <row r="16" spans="1:11" ht="24" customHeight="1" x14ac:dyDescent="0.25">
      <c r="A16" s="14">
        <v>12</v>
      </c>
      <c r="B16" s="15" t="s">
        <v>38</v>
      </c>
      <c r="C16" s="15">
        <v>43539</v>
      </c>
      <c r="D16" s="16">
        <v>3</v>
      </c>
      <c r="E16" s="17" t="s">
        <v>11</v>
      </c>
      <c r="F16" s="17" t="s">
        <v>22</v>
      </c>
      <c r="G16" s="18">
        <v>15</v>
      </c>
      <c r="H16" s="18">
        <v>11000000</v>
      </c>
      <c r="I16" s="19">
        <v>165000000</v>
      </c>
      <c r="J16" s="18">
        <f>HLOOKUP(LEFT(Table167892[[#This Row],[Mã hàng]],2),Bang_phu!$F$3:$H$5,IF(Table167892[[#This Row],[Tháng]]=1,2,3),0)*Table167892[[#This Row],[Thành tiền ]]</f>
        <v>9900000</v>
      </c>
      <c r="K16" s="20" t="s">
        <v>50</v>
      </c>
    </row>
  </sheetData>
  <mergeCells count="1">
    <mergeCell ref="A2:K2"/>
  </mergeCells>
  <conditionalFormatting sqref="F5:F16">
    <cfRule type="containsText" dxfId="13" priority="4" operator="containsText" text="lít">
      <formula>NOT(ISERROR(SEARCH("lít",F5)))</formula>
    </cfRule>
  </conditionalFormatting>
  <conditionalFormatting sqref="G5:G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{F98AC09D-78B9-4DEB-94ED-356F6B04459A}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2" priority="5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E810A2C4-1F76-4DD2-B25E-96D74D374370}">
      <formula1>43466</formula1>
      <formula2>43555</formula2>
    </dataValidation>
    <dataValidation type="list" allowBlank="1" showInputMessage="1" showErrorMessage="1" error="Chọn trong danh sách" prompt="Chọn trong danh sách" sqref="K5:K16" xr:uid="{949768A4-DE0B-49C1-8B95-5ADC4870F6F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4DDCF884-428C-4B3D-B24E-A1777DC87117}">
      <formula1>0</formula1>
    </dataValidation>
  </dataValidations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AC09D-78B9-4DEB-94ED-356F6B0445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E9ACF85-0F2F-4504-A654-953325C291EC}">
          <x14:formula1>
            <xm:f>Bang_phu!$A$4:$A$14</xm:f>
          </x14:formula1>
          <xm:sqref>E5:E16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zoomScaleNormal="100" workbookViewId="0">
      <selection activeCell="G13" sqref="G13"/>
    </sheetView>
  </sheetViews>
  <sheetFormatPr defaultColWidth="8.88671875" defaultRowHeight="21.75" customHeight="1" x14ac:dyDescent="0.25"/>
  <cols>
    <col min="1" max="1" width="9.44140625" style="1" customWidth="1"/>
    <col min="2" max="2" width="33.44140625" style="1" customWidth="1"/>
    <col min="3" max="3" width="15.44140625" style="1" customWidth="1"/>
    <col min="4" max="4" width="10.44140625" style="1" customWidth="1"/>
    <col min="5" max="5" width="16.109375" style="1" customWidth="1"/>
    <col min="6" max="6" width="9.44140625" style="1" customWidth="1"/>
    <col min="7" max="7" width="10.109375" style="1" customWidth="1"/>
    <col min="8" max="8" width="8.88671875" style="1" customWidth="1"/>
    <col min="9" max="16" width="6.5546875" style="1" customWidth="1"/>
    <col min="17" max="16384" width="8.88671875" style="1"/>
  </cols>
  <sheetData>
    <row r="1" spans="1:8" ht="13.5" customHeight="1" x14ac:dyDescent="0.25"/>
    <row r="2" spans="1:8" ht="21.75" customHeight="1" x14ac:dyDescent="0.25">
      <c r="A2" s="27" t="s">
        <v>8</v>
      </c>
      <c r="E2" s="27" t="s">
        <v>60</v>
      </c>
      <c r="F2" s="4"/>
    </row>
    <row r="3" spans="1:8" ht="28.5" customHeight="1" x14ac:dyDescent="0.25">
      <c r="A3" s="26" t="s">
        <v>0</v>
      </c>
      <c r="B3" s="26" t="s">
        <v>1</v>
      </c>
      <c r="C3" s="26" t="s">
        <v>31</v>
      </c>
      <c r="D3" s="7"/>
      <c r="E3" s="22" t="s">
        <v>55</v>
      </c>
      <c r="F3" s="22" t="s">
        <v>54</v>
      </c>
      <c r="G3" s="22" t="s">
        <v>56</v>
      </c>
      <c r="H3" s="22" t="s">
        <v>57</v>
      </c>
    </row>
    <row r="4" spans="1:8" ht="21.75" customHeight="1" x14ac:dyDescent="0.25">
      <c r="A4" s="28" t="s">
        <v>9</v>
      </c>
      <c r="B4" s="29" t="s">
        <v>19</v>
      </c>
      <c r="C4" s="30">
        <v>8500000</v>
      </c>
      <c r="D4" s="8"/>
      <c r="E4" s="23" t="s">
        <v>42</v>
      </c>
      <c r="F4" s="24">
        <v>7.0000000000000007E-2</v>
      </c>
      <c r="G4" s="25">
        <v>0.04</v>
      </c>
      <c r="H4" s="25">
        <v>0.05</v>
      </c>
    </row>
    <row r="5" spans="1:8" ht="21.75" customHeight="1" x14ac:dyDescent="0.25">
      <c r="A5" s="28" t="s">
        <v>10</v>
      </c>
      <c r="B5" s="29" t="s">
        <v>21</v>
      </c>
      <c r="C5" s="30">
        <v>6800000</v>
      </c>
      <c r="D5" s="8"/>
      <c r="E5" s="23" t="s">
        <v>59</v>
      </c>
      <c r="F5" s="24">
        <v>0.06</v>
      </c>
      <c r="G5" s="25">
        <v>0.05</v>
      </c>
      <c r="H5" s="25">
        <v>0.06</v>
      </c>
    </row>
    <row r="6" spans="1:8" ht="21.75" customHeight="1" x14ac:dyDescent="0.25">
      <c r="A6" s="28" t="s">
        <v>11</v>
      </c>
      <c r="B6" s="29" t="s">
        <v>22</v>
      </c>
      <c r="C6" s="30">
        <v>11000000</v>
      </c>
      <c r="D6" s="8"/>
    </row>
    <row r="7" spans="1:8" ht="21.75" customHeight="1" x14ac:dyDescent="0.25">
      <c r="A7" s="28" t="s">
        <v>18</v>
      </c>
      <c r="B7" s="29" t="s">
        <v>23</v>
      </c>
      <c r="C7" s="30">
        <v>13500000</v>
      </c>
      <c r="D7" s="8"/>
    </row>
    <row r="8" spans="1:8" ht="21.75" customHeight="1" x14ac:dyDescent="0.25">
      <c r="A8" s="28" t="s">
        <v>12</v>
      </c>
      <c r="B8" s="29" t="s">
        <v>20</v>
      </c>
      <c r="C8" s="30">
        <v>17500000</v>
      </c>
      <c r="D8" s="8"/>
    </row>
    <row r="9" spans="1:8" ht="21.75" customHeight="1" x14ac:dyDescent="0.25">
      <c r="A9" s="28" t="s">
        <v>13</v>
      </c>
      <c r="B9" s="29" t="s">
        <v>24</v>
      </c>
      <c r="C9" s="30">
        <v>6500000</v>
      </c>
      <c r="D9" s="8"/>
      <c r="E9" s="5"/>
    </row>
    <row r="10" spans="1:8" ht="21.75" customHeight="1" x14ac:dyDescent="0.25">
      <c r="A10" s="28" t="s">
        <v>14</v>
      </c>
      <c r="B10" s="29" t="s">
        <v>25</v>
      </c>
      <c r="C10" s="30">
        <v>3500000</v>
      </c>
      <c r="D10" s="8"/>
      <c r="E10" s="6"/>
    </row>
    <row r="11" spans="1:8" ht="21.75" customHeight="1" x14ac:dyDescent="0.25">
      <c r="A11" s="28" t="s">
        <v>15</v>
      </c>
      <c r="B11" s="29" t="s">
        <v>26</v>
      </c>
      <c r="C11" s="30">
        <v>7500000</v>
      </c>
      <c r="D11" s="8"/>
    </row>
    <row r="12" spans="1:8" ht="21.75" customHeight="1" x14ac:dyDescent="0.25">
      <c r="A12" s="28" t="s">
        <v>16</v>
      </c>
      <c r="B12" s="29" t="s">
        <v>27</v>
      </c>
      <c r="C12" s="30">
        <v>7400000</v>
      </c>
      <c r="D12" s="8"/>
    </row>
    <row r="13" spans="1:8" ht="21.75" customHeight="1" x14ac:dyDescent="0.25">
      <c r="A13" s="28" t="s">
        <v>17</v>
      </c>
      <c r="B13" s="29" t="s">
        <v>28</v>
      </c>
      <c r="C13" s="30">
        <v>8300000</v>
      </c>
      <c r="D13" s="8"/>
    </row>
    <row r="14" spans="1:8" ht="21.75" customHeight="1" x14ac:dyDescent="0.25">
      <c r="A14" s="28" t="s">
        <v>29</v>
      </c>
      <c r="B14" s="29" t="s">
        <v>30</v>
      </c>
      <c r="C14" s="30">
        <v>6000000</v>
      </c>
      <c r="D14" s="8"/>
    </row>
    <row r="16" spans="1:8" ht="21.75" customHeight="1" x14ac:dyDescent="0.25">
      <c r="A16" s="4"/>
      <c r="B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204C-D9A0-4658-919F-420CE54C5B30}">
  <dimension ref="A1:K16"/>
  <sheetViews>
    <sheetView zoomScale="85" zoomScaleNormal="85" workbookViewId="0">
      <selection activeCell="I5" sqref="I5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6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customHeight="1" x14ac:dyDescent="0.25">
      <c r="A5" s="39">
        <v>5</v>
      </c>
      <c r="B5" s="31" t="s">
        <v>6</v>
      </c>
      <c r="C5" s="31">
        <v>43501</v>
      </c>
      <c r="D5" s="32">
        <v>2</v>
      </c>
      <c r="E5" s="21" t="s">
        <v>14</v>
      </c>
      <c r="F5" s="21" t="s">
        <v>25</v>
      </c>
      <c r="G5" s="33">
        <v>4</v>
      </c>
      <c r="H5" s="33">
        <v>3500000</v>
      </c>
      <c r="I5" s="34">
        <v>14000000</v>
      </c>
      <c r="J5" s="33">
        <f>HLOOKUP(LEFT('Cau 8'!$E9,2),Bang_phu!$F$3:$H$5,IF('Cau 8'!$D9=1,2,3),0)*'Cau 8'!$I9</f>
        <v>2600000</v>
      </c>
      <c r="K5" s="40" t="s">
        <v>49</v>
      </c>
    </row>
    <row r="6" spans="1:11" ht="24" customHeight="1" x14ac:dyDescent="0.25">
      <c r="A6" s="39">
        <v>11</v>
      </c>
      <c r="B6" s="31" t="s">
        <v>37</v>
      </c>
      <c r="C6" s="31">
        <v>43532</v>
      </c>
      <c r="D6" s="32">
        <v>3</v>
      </c>
      <c r="E6" s="21" t="s">
        <v>14</v>
      </c>
      <c r="F6" s="21" t="s">
        <v>25</v>
      </c>
      <c r="G6" s="33">
        <v>16</v>
      </c>
      <c r="H6" s="33">
        <v>3500000</v>
      </c>
      <c r="I6" s="34">
        <v>56000000</v>
      </c>
      <c r="J6" s="33">
        <f>HLOOKUP(LEFT('Cau 8'!$E15,2),Bang_phu!$F$3:$H$5,IF('Cau 8'!$D15=1,2,3),0)*'Cau 8'!$I15</f>
        <v>8880000</v>
      </c>
      <c r="K6" s="40" t="s">
        <v>58</v>
      </c>
    </row>
    <row r="7" spans="1:11" ht="24" customHeight="1" x14ac:dyDescent="0.25">
      <c r="A7" s="39">
        <v>2</v>
      </c>
      <c r="B7" s="31" t="s">
        <v>3</v>
      </c>
      <c r="C7" s="31">
        <v>43466</v>
      </c>
      <c r="D7" s="32">
        <v>1</v>
      </c>
      <c r="E7" s="21" t="s">
        <v>12</v>
      </c>
      <c r="F7" s="21" t="s">
        <v>20</v>
      </c>
      <c r="G7" s="33">
        <v>5</v>
      </c>
      <c r="H7" s="33">
        <v>17500000</v>
      </c>
      <c r="I7" s="34">
        <v>60000000</v>
      </c>
      <c r="J7" s="33">
        <f>HLOOKUP(LEFT('Cau 8'!$E6,2),Bang_phu!$F$3:$H$5,IF('Cau 8'!$D6=1,2,3),0)*'Cau 8'!$I6</f>
        <v>2800000</v>
      </c>
      <c r="K7" s="40" t="s">
        <v>49</v>
      </c>
    </row>
    <row r="8" spans="1:11" ht="24" customHeight="1" x14ac:dyDescent="0.25">
      <c r="A8" s="39">
        <v>9</v>
      </c>
      <c r="B8" s="31" t="s">
        <v>35</v>
      </c>
      <c r="C8" s="31">
        <v>43529</v>
      </c>
      <c r="D8" s="32">
        <v>3</v>
      </c>
      <c r="E8" s="21" t="s">
        <v>12</v>
      </c>
      <c r="F8" s="21" t="s">
        <v>20</v>
      </c>
      <c r="G8" s="33">
        <v>7</v>
      </c>
      <c r="H8" s="33">
        <v>17500000</v>
      </c>
      <c r="I8" s="34">
        <v>122500000</v>
      </c>
      <c r="J8" s="33">
        <f>HLOOKUP(LEFT('Cau 8'!$E13,2),Bang_phu!$F$3:$H$5,IF('Cau 8'!$D13=1,2,3),0)*'Cau 8'!$I13</f>
        <v>2380000</v>
      </c>
      <c r="K8" s="40" t="s">
        <v>50</v>
      </c>
    </row>
    <row r="9" spans="1:11" ht="24" customHeight="1" x14ac:dyDescent="0.25">
      <c r="A9" s="39">
        <v>4</v>
      </c>
      <c r="B9" s="31" t="s">
        <v>5</v>
      </c>
      <c r="C9" s="31">
        <v>43474</v>
      </c>
      <c r="D9" s="32">
        <v>1</v>
      </c>
      <c r="E9" s="21" t="s">
        <v>13</v>
      </c>
      <c r="F9" s="21" t="s">
        <v>24</v>
      </c>
      <c r="G9" s="33">
        <v>10</v>
      </c>
      <c r="H9" s="33">
        <v>6500000</v>
      </c>
      <c r="I9" s="34">
        <v>65000000</v>
      </c>
      <c r="J9" s="33">
        <f>HLOOKUP(LEFT('Cau 8'!$E8,2),Bang_phu!$F$3:$H$5,IF('Cau 8'!$D8=1,2,3),0)*'Cau 8'!$I8</f>
        <v>6125000</v>
      </c>
      <c r="K9" s="40" t="s">
        <v>58</v>
      </c>
    </row>
    <row r="10" spans="1:11" ht="24" customHeight="1" x14ac:dyDescent="0.25">
      <c r="A10" s="39">
        <v>8</v>
      </c>
      <c r="B10" s="31" t="s">
        <v>34</v>
      </c>
      <c r="C10" s="31">
        <v>43516</v>
      </c>
      <c r="D10" s="32">
        <v>2</v>
      </c>
      <c r="E10" s="21" t="s">
        <v>11</v>
      </c>
      <c r="F10" s="21" t="s">
        <v>22</v>
      </c>
      <c r="G10" s="33">
        <v>5</v>
      </c>
      <c r="H10" s="33">
        <v>11000000</v>
      </c>
      <c r="I10" s="34">
        <v>55000000</v>
      </c>
      <c r="J10" s="33">
        <f>HLOOKUP(LEFT('Cau 8'!$E12,2),Bang_phu!$F$3:$H$5,IF('Cau 8'!$D12=1,2,3),0)*'Cau 8'!$I12</f>
        <v>9900000</v>
      </c>
      <c r="K10" s="40" t="s">
        <v>49</v>
      </c>
    </row>
    <row r="11" spans="1:11" ht="24" customHeight="1" x14ac:dyDescent="0.25">
      <c r="A11" s="39">
        <v>3</v>
      </c>
      <c r="B11" s="31" t="s">
        <v>4</v>
      </c>
      <c r="C11" s="31">
        <v>43473</v>
      </c>
      <c r="D11" s="32">
        <v>1</v>
      </c>
      <c r="E11" s="21" t="s">
        <v>11</v>
      </c>
      <c r="F11" s="21" t="s">
        <v>22</v>
      </c>
      <c r="G11" s="33">
        <v>7</v>
      </c>
      <c r="H11" s="33">
        <v>11000000</v>
      </c>
      <c r="I11" s="34">
        <v>77000000</v>
      </c>
      <c r="J11" s="33">
        <f>HLOOKUP(LEFT('Cau 8'!$E7,2),Bang_phu!$F$3:$H$5,IF('Cau 8'!$D7=1,2,3),0)*'Cau 8'!$I7</f>
        <v>2400000</v>
      </c>
      <c r="K11" s="40" t="s">
        <v>58</v>
      </c>
    </row>
    <row r="12" spans="1:11" ht="24" customHeight="1" x14ac:dyDescent="0.25">
      <c r="A12" s="39">
        <v>12</v>
      </c>
      <c r="B12" s="31" t="s">
        <v>38</v>
      </c>
      <c r="C12" s="31">
        <v>43539</v>
      </c>
      <c r="D12" s="32">
        <v>3</v>
      </c>
      <c r="E12" s="21" t="s">
        <v>11</v>
      </c>
      <c r="F12" s="21" t="s">
        <v>22</v>
      </c>
      <c r="G12" s="33">
        <v>15</v>
      </c>
      <c r="H12" s="33">
        <v>11000000</v>
      </c>
      <c r="I12" s="34">
        <v>165000000</v>
      </c>
      <c r="J12" s="33">
        <f>HLOOKUP(LEFT('Cau 8'!$E16,2),Bang_phu!$F$3:$H$5,IF('Cau 8'!$D16=1,2,3),0)*'Cau 8'!$I16</f>
        <v>3600000</v>
      </c>
      <c r="K12" s="40" t="s">
        <v>50</v>
      </c>
    </row>
    <row r="13" spans="1:11" ht="24" customHeight="1" x14ac:dyDescent="0.25">
      <c r="A13" s="39">
        <v>1</v>
      </c>
      <c r="B13" s="31" t="s">
        <v>2</v>
      </c>
      <c r="C13" s="31">
        <v>43466</v>
      </c>
      <c r="D13" s="32">
        <v>1</v>
      </c>
      <c r="E13" s="21" t="s">
        <v>9</v>
      </c>
      <c r="F13" s="21" t="s">
        <v>19</v>
      </c>
      <c r="G13" s="33">
        <v>4</v>
      </c>
      <c r="H13" s="33">
        <v>8500000</v>
      </c>
      <c r="I13" s="34">
        <v>34000000</v>
      </c>
      <c r="J13" s="33">
        <f>HLOOKUP(LEFT('Cau 8'!$E5,2),Bang_phu!$F$3:$H$5,IF('Cau 8'!$D5=1,2,3),0)*'Cau 8'!$I5</f>
        <v>700000</v>
      </c>
      <c r="K13" s="40" t="s">
        <v>49</v>
      </c>
    </row>
    <row r="14" spans="1:11" ht="24" customHeight="1" x14ac:dyDescent="0.25">
      <c r="A14" s="39">
        <v>7</v>
      </c>
      <c r="B14" s="31" t="s">
        <v>33</v>
      </c>
      <c r="C14" s="31">
        <v>43510</v>
      </c>
      <c r="D14" s="32">
        <v>2</v>
      </c>
      <c r="E14" s="21" t="s">
        <v>9</v>
      </c>
      <c r="F14" s="21" t="s">
        <v>19</v>
      </c>
      <c r="G14" s="33">
        <v>8</v>
      </c>
      <c r="H14" s="33">
        <v>8500000</v>
      </c>
      <c r="I14" s="34">
        <v>68000000</v>
      </c>
      <c r="J14" s="33">
        <f>HLOOKUP(LEFT('Cau 8'!$E11,2),Bang_phu!$F$3:$H$5,IF('Cau 8'!$D11=1,2,3),0)*'Cau 8'!$I11</f>
        <v>5390000.0000000009</v>
      </c>
      <c r="K14" s="40" t="s">
        <v>49</v>
      </c>
    </row>
    <row r="15" spans="1:11" ht="24" customHeight="1" x14ac:dyDescent="0.25">
      <c r="A15" s="39">
        <v>6</v>
      </c>
      <c r="B15" s="31" t="s">
        <v>7</v>
      </c>
      <c r="C15" s="31">
        <v>43506</v>
      </c>
      <c r="D15" s="32">
        <v>2</v>
      </c>
      <c r="E15" s="21" t="s">
        <v>16</v>
      </c>
      <c r="F15" s="21" t="s">
        <v>27</v>
      </c>
      <c r="G15" s="33">
        <v>20</v>
      </c>
      <c r="H15" s="33">
        <v>7400000</v>
      </c>
      <c r="I15" s="34">
        <v>148000000</v>
      </c>
      <c r="J15" s="33">
        <f>HLOOKUP(LEFT('Cau 8'!$E10,2),Bang_phu!$F$3:$H$5,IF('Cau 8'!$D10=1,2,3),0)*'Cau 8'!$I10</f>
        <v>3300000</v>
      </c>
      <c r="K15" s="40" t="s">
        <v>50</v>
      </c>
    </row>
    <row r="16" spans="1:11" ht="24" customHeight="1" x14ac:dyDescent="0.25">
      <c r="A16" s="41">
        <v>10</v>
      </c>
      <c r="B16" s="42" t="s">
        <v>36</v>
      </c>
      <c r="C16" s="42">
        <v>43531</v>
      </c>
      <c r="D16" s="43">
        <v>3</v>
      </c>
      <c r="E16" s="44" t="s">
        <v>15</v>
      </c>
      <c r="F16" s="44" t="s">
        <v>26</v>
      </c>
      <c r="G16" s="45">
        <v>8</v>
      </c>
      <c r="H16" s="45">
        <v>7500000</v>
      </c>
      <c r="I16" s="46">
        <v>60000000</v>
      </c>
      <c r="J16" s="45">
        <f>HLOOKUP(LEFT('Cau 8'!$E14,2),Bang_phu!$F$3:$H$5,IF('Cau 8'!$D14=1,2,3),0)*'Cau 8'!$I14</f>
        <v>4080000</v>
      </c>
      <c r="K16" s="47" t="s">
        <v>49</v>
      </c>
    </row>
  </sheetData>
  <sortState xmlns:xlrd2="http://schemas.microsoft.com/office/spreadsheetml/2017/richdata2" ref="A5:K16">
    <sortCondition descending="1" ref="F5:F16"/>
    <sortCondition ref="I5:I16"/>
  </sortState>
  <mergeCells count="1">
    <mergeCell ref="A2:K2"/>
  </mergeCells>
  <conditionalFormatting sqref="F5:F16">
    <cfRule type="containsText" dxfId="11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{43DA871A-B35D-4D2C-9F67-D1B0EAFAE6D8}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10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54858F5A-881F-4A25-8DDB-2AA08537751E}">
      <formula1>0</formula1>
    </dataValidation>
    <dataValidation type="list" allowBlank="1" showInputMessage="1" showErrorMessage="1" error="Chọn trong danh sách" prompt="Chọn trong danh sách" sqref="K5:K16" xr:uid="{A36BF931-BF33-4D8D-B4B4-CB8C0C87791F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AD351F0D-BAF4-47F4-9E62-61C47D43AE85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A871A-B35D-4D2C-9F67-D1B0EAFAE6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35147A40-A659-4A55-B648-E143FF56ECE3}">
          <x14:formula1>
            <xm:f>Bang_phu!$A$4:$A$14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96C-BFD0-42BF-8DF3-9366B6CA2AC6}">
  <dimension ref="A1:K16"/>
  <sheetViews>
    <sheetView zoomScale="85" zoomScaleNormal="85" workbookViewId="0">
      <selection activeCell="A3" sqref="A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customHeight="1" x14ac:dyDescent="0.25">
      <c r="A5" s="39">
        <v>5</v>
      </c>
      <c r="B5" s="31" t="s">
        <v>6</v>
      </c>
      <c r="C5" s="31">
        <v>43501</v>
      </c>
      <c r="D5" s="32">
        <v>2</v>
      </c>
      <c r="E5" s="21" t="s">
        <v>14</v>
      </c>
      <c r="F5" s="21" t="s">
        <v>25</v>
      </c>
      <c r="G5" s="33">
        <v>4</v>
      </c>
      <c r="H5" s="33">
        <v>3500000</v>
      </c>
      <c r="I5" s="34">
        <v>14000000</v>
      </c>
      <c r="J5" s="33">
        <f>HLOOKUP(LEFT('Thamkhao 8'!$E9,2),Bang_phu!$F$3:$H$5,IF('Thamkhao 8'!$D9=1,2,3),0)*'Thamkhao 8'!$I9</f>
        <v>2600000</v>
      </c>
      <c r="K5" s="40" t="s">
        <v>49</v>
      </c>
    </row>
    <row r="6" spans="1:11" ht="24" customHeight="1" x14ac:dyDescent="0.25">
      <c r="A6" s="39">
        <v>11</v>
      </c>
      <c r="B6" s="31" t="s">
        <v>37</v>
      </c>
      <c r="C6" s="31">
        <v>43532</v>
      </c>
      <c r="D6" s="32">
        <v>3</v>
      </c>
      <c r="E6" s="21" t="s">
        <v>14</v>
      </c>
      <c r="F6" s="21" t="s">
        <v>25</v>
      </c>
      <c r="G6" s="33">
        <v>16</v>
      </c>
      <c r="H6" s="33">
        <v>3500000</v>
      </c>
      <c r="I6" s="34">
        <v>56000000</v>
      </c>
      <c r="J6" s="33">
        <f>HLOOKUP(LEFT('Thamkhao 8'!$E15,2),Bang_phu!$F$3:$H$5,IF('Thamkhao 8'!$D15=1,2,3),0)*'Thamkhao 8'!$I15</f>
        <v>8880000</v>
      </c>
      <c r="K6" s="40" t="s">
        <v>58</v>
      </c>
    </row>
    <row r="7" spans="1:11" ht="24" customHeight="1" x14ac:dyDescent="0.25">
      <c r="A7" s="39">
        <v>2</v>
      </c>
      <c r="B7" s="31" t="s">
        <v>3</v>
      </c>
      <c r="C7" s="31">
        <v>43466</v>
      </c>
      <c r="D7" s="32">
        <v>1</v>
      </c>
      <c r="E7" s="21" t="s">
        <v>12</v>
      </c>
      <c r="F7" s="21" t="s">
        <v>20</v>
      </c>
      <c r="G7" s="33">
        <v>5</v>
      </c>
      <c r="H7" s="33">
        <v>17500000</v>
      </c>
      <c r="I7" s="34">
        <v>60000000</v>
      </c>
      <c r="J7" s="33">
        <f>HLOOKUP(LEFT('Thamkhao 8'!$E6,2),Bang_phu!$F$3:$H$5,IF('Thamkhao 8'!$D6=1,2,3),0)*'Thamkhao 8'!$I6</f>
        <v>2800000</v>
      </c>
      <c r="K7" s="40" t="s">
        <v>49</v>
      </c>
    </row>
    <row r="8" spans="1:11" ht="24" customHeight="1" x14ac:dyDescent="0.25">
      <c r="A8" s="39">
        <v>9</v>
      </c>
      <c r="B8" s="31" t="s">
        <v>35</v>
      </c>
      <c r="C8" s="31">
        <v>43529</v>
      </c>
      <c r="D8" s="32">
        <v>3</v>
      </c>
      <c r="E8" s="21" t="s">
        <v>12</v>
      </c>
      <c r="F8" s="21" t="s">
        <v>20</v>
      </c>
      <c r="G8" s="33">
        <v>7</v>
      </c>
      <c r="H8" s="33">
        <v>17500000</v>
      </c>
      <c r="I8" s="34">
        <v>122500000</v>
      </c>
      <c r="J8" s="33">
        <f>HLOOKUP(LEFT('Thamkhao 8'!$E13,2),Bang_phu!$F$3:$H$5,IF('Thamkhao 8'!$D13=1,2,3),0)*'Thamkhao 8'!$I13</f>
        <v>2380000</v>
      </c>
      <c r="K8" s="40" t="s">
        <v>50</v>
      </c>
    </row>
    <row r="9" spans="1:11" ht="24" customHeight="1" x14ac:dyDescent="0.25">
      <c r="A9" s="39">
        <v>4</v>
      </c>
      <c r="B9" s="31" t="s">
        <v>5</v>
      </c>
      <c r="C9" s="31">
        <v>43474</v>
      </c>
      <c r="D9" s="32">
        <v>1</v>
      </c>
      <c r="E9" s="21" t="s">
        <v>13</v>
      </c>
      <c r="F9" s="21" t="s">
        <v>24</v>
      </c>
      <c r="G9" s="33">
        <v>10</v>
      </c>
      <c r="H9" s="33">
        <v>6500000</v>
      </c>
      <c r="I9" s="34">
        <v>65000000</v>
      </c>
      <c r="J9" s="33">
        <f>HLOOKUP(LEFT('Thamkhao 8'!$E8,2),Bang_phu!$F$3:$H$5,IF('Thamkhao 8'!$D8=1,2,3),0)*'Thamkhao 8'!$I8</f>
        <v>6125000</v>
      </c>
      <c r="K9" s="40" t="s">
        <v>58</v>
      </c>
    </row>
    <row r="10" spans="1:11" ht="24" customHeight="1" x14ac:dyDescent="0.25">
      <c r="A10" s="39">
        <v>8</v>
      </c>
      <c r="B10" s="31" t="s">
        <v>34</v>
      </c>
      <c r="C10" s="31">
        <v>43516</v>
      </c>
      <c r="D10" s="32">
        <v>2</v>
      </c>
      <c r="E10" s="21" t="s">
        <v>11</v>
      </c>
      <c r="F10" s="21" t="s">
        <v>22</v>
      </c>
      <c r="G10" s="33">
        <v>5</v>
      </c>
      <c r="H10" s="33">
        <v>11000000</v>
      </c>
      <c r="I10" s="34">
        <v>55000000</v>
      </c>
      <c r="J10" s="33">
        <f>HLOOKUP(LEFT('Thamkhao 8'!$E12,2),Bang_phu!$F$3:$H$5,IF('Thamkhao 8'!$D12=1,2,3),0)*'Thamkhao 8'!$I12</f>
        <v>9900000</v>
      </c>
      <c r="K10" s="40" t="s">
        <v>49</v>
      </c>
    </row>
    <row r="11" spans="1:11" ht="24" customHeight="1" x14ac:dyDescent="0.25">
      <c r="A11" s="39">
        <v>3</v>
      </c>
      <c r="B11" s="31" t="s">
        <v>4</v>
      </c>
      <c r="C11" s="31">
        <v>43473</v>
      </c>
      <c r="D11" s="32">
        <v>1</v>
      </c>
      <c r="E11" s="21" t="s">
        <v>11</v>
      </c>
      <c r="F11" s="21" t="s">
        <v>22</v>
      </c>
      <c r="G11" s="33">
        <v>7</v>
      </c>
      <c r="H11" s="33">
        <v>11000000</v>
      </c>
      <c r="I11" s="34">
        <v>77000000</v>
      </c>
      <c r="J11" s="33">
        <f>HLOOKUP(LEFT('Thamkhao 8'!$E7,2),Bang_phu!$F$3:$H$5,IF('Thamkhao 8'!$D7=1,2,3),0)*'Thamkhao 8'!$I7</f>
        <v>2400000</v>
      </c>
      <c r="K11" s="40" t="s">
        <v>58</v>
      </c>
    </row>
    <row r="12" spans="1:11" ht="24" customHeight="1" x14ac:dyDescent="0.25">
      <c r="A12" s="39">
        <v>12</v>
      </c>
      <c r="B12" s="31" t="s">
        <v>38</v>
      </c>
      <c r="C12" s="31">
        <v>43539</v>
      </c>
      <c r="D12" s="32">
        <v>3</v>
      </c>
      <c r="E12" s="21" t="s">
        <v>11</v>
      </c>
      <c r="F12" s="21" t="s">
        <v>22</v>
      </c>
      <c r="G12" s="33">
        <v>15</v>
      </c>
      <c r="H12" s="33">
        <v>11000000</v>
      </c>
      <c r="I12" s="34">
        <v>165000000</v>
      </c>
      <c r="J12" s="33">
        <f>HLOOKUP(LEFT('Thamkhao 8'!$E16,2),Bang_phu!$F$3:$H$5,IF('Thamkhao 8'!$D16=1,2,3),0)*'Thamkhao 8'!$I16</f>
        <v>3600000</v>
      </c>
      <c r="K12" s="40" t="s">
        <v>50</v>
      </c>
    </row>
    <row r="13" spans="1:11" ht="24" customHeight="1" x14ac:dyDescent="0.25">
      <c r="A13" s="39">
        <v>1</v>
      </c>
      <c r="B13" s="31" t="s">
        <v>2</v>
      </c>
      <c r="C13" s="31">
        <v>43466</v>
      </c>
      <c r="D13" s="32">
        <v>1</v>
      </c>
      <c r="E13" s="21" t="s">
        <v>9</v>
      </c>
      <c r="F13" s="21" t="s">
        <v>19</v>
      </c>
      <c r="G13" s="33">
        <v>4</v>
      </c>
      <c r="H13" s="33">
        <v>8500000</v>
      </c>
      <c r="I13" s="34">
        <v>34000000</v>
      </c>
      <c r="J13" s="33">
        <f>HLOOKUP(LEFT('Thamkhao 8'!$E5,2),Bang_phu!$F$3:$H$5,IF('Thamkhao 8'!$D5=1,2,3),0)*'Thamkhao 8'!$I5</f>
        <v>700000</v>
      </c>
      <c r="K13" s="40" t="s">
        <v>49</v>
      </c>
    </row>
    <row r="14" spans="1:11" ht="24" customHeight="1" x14ac:dyDescent="0.25">
      <c r="A14" s="39">
        <v>7</v>
      </c>
      <c r="B14" s="31" t="s">
        <v>33</v>
      </c>
      <c r="C14" s="31">
        <v>43510</v>
      </c>
      <c r="D14" s="32">
        <v>2</v>
      </c>
      <c r="E14" s="21" t="s">
        <v>9</v>
      </c>
      <c r="F14" s="21" t="s">
        <v>19</v>
      </c>
      <c r="G14" s="33">
        <v>8</v>
      </c>
      <c r="H14" s="33">
        <v>8500000</v>
      </c>
      <c r="I14" s="34">
        <v>68000000</v>
      </c>
      <c r="J14" s="33">
        <f>HLOOKUP(LEFT('Thamkhao 8'!$E11,2),Bang_phu!$F$3:$H$5,IF('Thamkhao 8'!$D11=1,2,3),0)*'Thamkhao 8'!$I11</f>
        <v>5390000.0000000009</v>
      </c>
      <c r="K14" s="40" t="s">
        <v>49</v>
      </c>
    </row>
    <row r="15" spans="1:11" ht="24" customHeight="1" x14ac:dyDescent="0.25">
      <c r="A15" s="39">
        <v>6</v>
      </c>
      <c r="B15" s="31" t="s">
        <v>7</v>
      </c>
      <c r="C15" s="31">
        <v>43506</v>
      </c>
      <c r="D15" s="32">
        <v>2</v>
      </c>
      <c r="E15" s="21" t="s">
        <v>16</v>
      </c>
      <c r="F15" s="21" t="s">
        <v>27</v>
      </c>
      <c r="G15" s="33">
        <v>20</v>
      </c>
      <c r="H15" s="33">
        <v>7400000</v>
      </c>
      <c r="I15" s="34">
        <v>148000000</v>
      </c>
      <c r="J15" s="33">
        <f>HLOOKUP(LEFT('Thamkhao 8'!$E10,2),Bang_phu!$F$3:$H$5,IF('Thamkhao 8'!$D10=1,2,3),0)*'Thamkhao 8'!$I10</f>
        <v>3300000</v>
      </c>
      <c r="K15" s="40" t="s">
        <v>50</v>
      </c>
    </row>
    <row r="16" spans="1:11" ht="24" customHeight="1" x14ac:dyDescent="0.25">
      <c r="A16" s="41">
        <v>10</v>
      </c>
      <c r="B16" s="42" t="s">
        <v>36</v>
      </c>
      <c r="C16" s="42">
        <v>43531</v>
      </c>
      <c r="D16" s="43">
        <v>3</v>
      </c>
      <c r="E16" s="44" t="s">
        <v>15</v>
      </c>
      <c r="F16" s="44" t="s">
        <v>26</v>
      </c>
      <c r="G16" s="45">
        <v>8</v>
      </c>
      <c r="H16" s="45">
        <v>7500000</v>
      </c>
      <c r="I16" s="46">
        <v>60000000</v>
      </c>
      <c r="J16" s="45">
        <f>HLOOKUP(LEFT('Thamkhao 8'!$E14,2),Bang_phu!$F$3:$H$5,IF('Thamkhao 8'!$D14=1,2,3),0)*'Thamkhao 8'!$I14</f>
        <v>4080000</v>
      </c>
      <c r="K16" s="47" t="s">
        <v>49</v>
      </c>
    </row>
  </sheetData>
  <autoFilter ref="A4:K16" xr:uid="{1161E96C-BFD0-42BF-8DF3-9366B6CA2AC6}">
    <sortState xmlns:xlrd2="http://schemas.microsoft.com/office/spreadsheetml/2017/richdata2" ref="A5:K16">
      <sortCondition descending="1" ref="F5:F16"/>
      <sortCondition ref="I5:I16"/>
    </sortState>
  </autoFilter>
  <mergeCells count="1">
    <mergeCell ref="A2:K2"/>
  </mergeCells>
  <conditionalFormatting sqref="F5:F16">
    <cfRule type="containsText" dxfId="9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{BA4636A0-2B96-468A-8DFF-99F434C2A4F8}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8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8383E14B-9A4B-49D0-8D93-8722E2237277}">
      <formula1>43466</formula1>
      <formula2>43555</formula2>
    </dataValidation>
    <dataValidation type="list" allowBlank="1" showInputMessage="1" showErrorMessage="1" error="Chọn trong danh sách" prompt="Chọn trong danh sách" sqref="K5:K16" xr:uid="{57F44932-B8F6-41F7-BF8B-8EF2CCACA65D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0C18802F-B44C-4578-94D6-D66C033802FD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636A0-2B96-468A-8DFF-99F434C2A4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1F372CB-AC2A-403B-8543-B7E957A7399D}">
          <x14:formula1>
            <xm:f>Bang_phu!$A$4:$A$14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CBFA-798A-4969-A49D-6E15A9627E50}">
  <sheetPr filterMode="1"/>
  <dimension ref="A1:K16"/>
  <sheetViews>
    <sheetView zoomScale="85" zoomScaleNormal="85" workbookViewId="0">
      <selection activeCell="G18" sqref="G18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hidden="1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HLOOKUP(LEFT('Cau 9'!$E5,2),Bang_phu!$F$3:$H$5,IF('Cau 9'!$D5=1,2,3),0)*'Cau 9'!$I5</f>
        <v>2380000</v>
      </c>
      <c r="K5" s="40" t="s">
        <v>49</v>
      </c>
    </row>
    <row r="6" spans="1:11" ht="24" hidden="1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HLOOKUP(LEFT('Cau 9'!$E6,2),Bang_phu!$F$3:$H$5,IF('Cau 9'!$D6=1,2,3),0)*'Cau 9'!$I6</f>
        <v>2400000</v>
      </c>
      <c r="K6" s="40" t="s">
        <v>49</v>
      </c>
    </row>
    <row r="7" spans="1:11" ht="24" hidden="1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HLOOKUP(LEFT('Cau 9'!$E7,2),Bang_phu!$F$3:$H$5,IF('Cau 9'!$D7=1,2,3),0)*'Cau 9'!$I7</f>
        <v>5390000.0000000009</v>
      </c>
      <c r="K7" s="40" t="s">
        <v>58</v>
      </c>
    </row>
    <row r="8" spans="1:11" ht="24" hidden="1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HLOOKUP(LEFT('Cau 9'!$E8,2),Bang_phu!$F$3:$H$5,IF('Cau 9'!$D8=1,2,3),0)*'Cau 9'!$I8</f>
        <v>2600000</v>
      </c>
      <c r="K8" s="40" t="s">
        <v>58</v>
      </c>
    </row>
    <row r="9" spans="1:11" ht="24" hidden="1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HLOOKUP(LEFT('Cau 9'!$E9,2),Bang_phu!$F$3:$H$5,IF('Cau 9'!$D9=1,2,3),0)*'Cau 9'!$I9</f>
        <v>700000</v>
      </c>
      <c r="K9" s="40" t="s">
        <v>49</v>
      </c>
    </row>
    <row r="10" spans="1:11" ht="24" hidden="1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HLOOKUP(LEFT('Cau 9'!$E10,2),Bang_phu!$F$3:$H$5,IF('Cau 9'!$D10=1,2,3),0)*'Cau 9'!$I10</f>
        <v>8880000</v>
      </c>
      <c r="K10" s="40" t="s">
        <v>50</v>
      </c>
    </row>
    <row r="11" spans="1:11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HLOOKUP(LEFT('Cau 9'!$E11,2),Bang_phu!$F$3:$H$5,IF('Cau 9'!$D11=1,2,3),0)*'Cau 9'!$I11</f>
        <v>4080000</v>
      </c>
      <c r="K11" s="40" t="s">
        <v>49</v>
      </c>
    </row>
    <row r="12" spans="1:11" ht="24" hidden="1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HLOOKUP(LEFT('Cau 9'!$E12,2),Bang_phu!$F$3:$H$5,IF('Cau 9'!$D12=1,2,3),0)*'Cau 9'!$I12</f>
        <v>3300000</v>
      </c>
      <c r="K12" s="40" t="s">
        <v>49</v>
      </c>
    </row>
    <row r="13" spans="1:11" ht="24" hidden="1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HLOOKUP(LEFT('Cau 9'!$E13,2),Bang_phu!$F$3:$H$5,IF('Cau 9'!$D13=1,2,3),0)*'Cau 9'!$I13</f>
        <v>6125000</v>
      </c>
      <c r="K13" s="40" t="s">
        <v>50</v>
      </c>
    </row>
    <row r="14" spans="1:11" ht="24" hidden="1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HLOOKUP(LEFT('Cau 9'!$E14,2),Bang_phu!$F$3:$H$5,IF('Cau 9'!$D14=1,2,3),0)*'Cau 9'!$I14</f>
        <v>3600000</v>
      </c>
      <c r="K14" s="40" t="s">
        <v>49</v>
      </c>
    </row>
    <row r="15" spans="1:11" ht="24" hidden="1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HLOOKUP(LEFT('Cau 9'!$E15,2),Bang_phu!$F$3:$H$5,IF('Cau 9'!$D15=1,2,3),0)*'Cau 9'!$I15</f>
        <v>2800000</v>
      </c>
      <c r="K15" s="40" t="s">
        <v>58</v>
      </c>
    </row>
    <row r="16" spans="1:11" ht="24" hidden="1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HLOOKUP(LEFT('Cau 9'!$E16,2),Bang_phu!$F$3:$H$5,IF('Cau 9'!$D16=1,2,3),0)*'Cau 9'!$I16</f>
        <v>9900000</v>
      </c>
      <c r="K16" s="47" t="s">
        <v>50</v>
      </c>
    </row>
  </sheetData>
  <autoFilter ref="A4:K16" xr:uid="{24E6CBFA-798A-4969-A49D-6E15A9627E50}">
    <filterColumn colId="2">
      <customFilters and="1">
        <customFilter operator="greaterThanOrEqual" val="43497"/>
        <customFilter operator="lessThanOrEqual" val="43524"/>
      </customFilters>
    </filterColumn>
    <filterColumn colId="6">
      <customFilters and="1">
        <customFilter operator="greaterThan" val="5"/>
        <customFilter operator="lessThan" val="20"/>
      </customFilters>
    </filterColumn>
  </autoFilter>
  <mergeCells count="1">
    <mergeCell ref="A2:K2"/>
  </mergeCells>
  <conditionalFormatting sqref="F5:F16">
    <cfRule type="containsText" dxfId="7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{476AFE5D-1467-4CD4-9AA7-C8EA4408A75B}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6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DE3F3BC9-B6B3-47C3-97BF-78A21F9084F9}">
      <formula1>43466</formula1>
      <formula2>43555</formula2>
    </dataValidation>
    <dataValidation type="list" allowBlank="1" showInputMessage="1" showErrorMessage="1" error="Chọn trong danh sách" prompt="Chọn trong danh sách" sqref="K5:K16" xr:uid="{ED05A92B-BC3F-4F6B-8E2C-A82E3AB7591A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D1688119-B02E-4A3B-972C-1D514E1B0603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6AFE5D-1467-4CD4-9AA7-C8EA4408A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9CD74CA1-2CCD-4D35-8B4F-DF11CCCD313E}">
          <x14:formula1>
            <xm:f>Bang_phu!$A$4:$A$14</xm:f>
          </x14:formula1>
          <xm:sqref>E5:E16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BC1-BF7E-4166-92C1-E4296A6C1578}">
  <sheetPr filterMode="1"/>
  <dimension ref="A1:K16"/>
  <sheetViews>
    <sheetView zoomScale="85" zoomScaleNormal="85" workbookViewId="0">
      <selection activeCell="E3" sqref="E3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6384" width="9.109375" style="2"/>
  </cols>
  <sheetData>
    <row r="1" spans="1:11" ht="24" customHeight="1" x14ac:dyDescent="0.25">
      <c r="A1" s="3" t="s">
        <v>32</v>
      </c>
    </row>
    <row r="2" spans="1:11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</row>
    <row r="5" spans="1:11" ht="24" hidden="1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HLOOKUP(LEFT('Thamkhao 9'!$E5,2),Bang_phu!$F$3:$H$5,IF('Thamkhao 9'!$D5=1,2,3),0)*'Thamkhao 9'!$I5</f>
        <v>2380000</v>
      </c>
      <c r="K5" s="40" t="s">
        <v>49</v>
      </c>
    </row>
    <row r="6" spans="1:11" ht="24" hidden="1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HLOOKUP(LEFT('Thamkhao 9'!$E6,2),Bang_phu!$F$3:$H$5,IF('Thamkhao 9'!$D6=1,2,3),0)*'Thamkhao 9'!$I6</f>
        <v>2400000</v>
      </c>
      <c r="K6" s="40" t="s">
        <v>49</v>
      </c>
    </row>
    <row r="7" spans="1:11" ht="24" hidden="1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HLOOKUP(LEFT('Thamkhao 9'!$E7,2),Bang_phu!$F$3:$H$5,IF('Thamkhao 9'!$D7=1,2,3),0)*'Thamkhao 9'!$I7</f>
        <v>5390000.0000000009</v>
      </c>
      <c r="K7" s="40" t="s">
        <v>58</v>
      </c>
    </row>
    <row r="8" spans="1:11" ht="24" hidden="1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HLOOKUP(LEFT('Thamkhao 9'!$E8,2),Bang_phu!$F$3:$H$5,IF('Thamkhao 9'!$D8=1,2,3),0)*'Thamkhao 9'!$I8</f>
        <v>2600000</v>
      </c>
      <c r="K8" s="40" t="s">
        <v>58</v>
      </c>
    </row>
    <row r="9" spans="1:11" ht="24" hidden="1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HLOOKUP(LEFT('Thamkhao 9'!$E9,2),Bang_phu!$F$3:$H$5,IF('Thamkhao 9'!$D9=1,2,3),0)*'Thamkhao 9'!$I9</f>
        <v>700000</v>
      </c>
      <c r="K9" s="40" t="s">
        <v>49</v>
      </c>
    </row>
    <row r="10" spans="1:11" ht="24" hidden="1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HLOOKUP(LEFT('Thamkhao 9'!$E10,2),Bang_phu!$F$3:$H$5,IF('Thamkhao 9'!$D10=1,2,3),0)*'Thamkhao 9'!$I10</f>
        <v>8880000</v>
      </c>
      <c r="K10" s="40" t="s">
        <v>50</v>
      </c>
    </row>
    <row r="11" spans="1:11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HLOOKUP(LEFT('Thamkhao 9'!$E11,2),Bang_phu!$F$3:$H$5,IF('Thamkhao 9'!$D11=1,2,3),0)*'Thamkhao 9'!$I11</f>
        <v>4080000</v>
      </c>
      <c r="K11" s="40" t="s">
        <v>49</v>
      </c>
    </row>
    <row r="12" spans="1:11" ht="24" hidden="1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HLOOKUP(LEFT('Thamkhao 9'!$E12,2),Bang_phu!$F$3:$H$5,IF('Thamkhao 9'!$D12=1,2,3),0)*'Thamkhao 9'!$I12</f>
        <v>3300000</v>
      </c>
      <c r="K12" s="40" t="s">
        <v>49</v>
      </c>
    </row>
    <row r="13" spans="1:11" ht="24" hidden="1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HLOOKUP(LEFT('Thamkhao 9'!$E13,2),Bang_phu!$F$3:$H$5,IF('Thamkhao 9'!$D13=1,2,3),0)*'Thamkhao 9'!$I13</f>
        <v>6125000</v>
      </c>
      <c r="K13" s="40" t="s">
        <v>50</v>
      </c>
    </row>
    <row r="14" spans="1:11" ht="24" hidden="1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HLOOKUP(LEFT('Thamkhao 9'!$E14,2),Bang_phu!$F$3:$H$5,IF('Thamkhao 9'!$D14=1,2,3),0)*'Thamkhao 9'!$I14</f>
        <v>3600000</v>
      </c>
      <c r="K14" s="40" t="s">
        <v>49</v>
      </c>
    </row>
    <row r="15" spans="1:11" ht="24" hidden="1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HLOOKUP(LEFT('Thamkhao 9'!$E15,2),Bang_phu!$F$3:$H$5,IF('Thamkhao 9'!$D15=1,2,3),0)*'Thamkhao 9'!$I15</f>
        <v>2800000</v>
      </c>
      <c r="K15" s="40" t="s">
        <v>58</v>
      </c>
    </row>
    <row r="16" spans="1:11" ht="24" hidden="1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HLOOKUP(LEFT('Thamkhao 9'!$E16,2),Bang_phu!$F$3:$H$5,IF('Thamkhao 9'!$D16=1,2,3),0)*'Thamkhao 9'!$I16</f>
        <v>9900000</v>
      </c>
      <c r="K16" s="47" t="s">
        <v>50</v>
      </c>
    </row>
  </sheetData>
  <autoFilter ref="A4:K16" xr:uid="{24E6CBFA-798A-4969-A49D-6E15A9627E50}">
    <filterColumn colId="3">
      <filters>
        <filter val="2"/>
      </filters>
    </filterColumn>
    <filterColumn colId="6">
      <customFilters and="1">
        <customFilter operator="greaterThan" val="5"/>
        <customFilter operator="lessThan" val="20"/>
      </customFilters>
    </filterColumn>
  </autoFilter>
  <mergeCells count="1">
    <mergeCell ref="A2:K2"/>
  </mergeCells>
  <conditionalFormatting sqref="F5:F16">
    <cfRule type="containsText" dxfId="5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{D53BE738-E66D-4426-ADE1-8454D59D90FB}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4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E0A6E5E0-2929-49E5-8E4F-F836D09CA165}">
      <formula1>0</formula1>
    </dataValidation>
    <dataValidation type="list" allowBlank="1" showInputMessage="1" showErrorMessage="1" error="Chọn trong danh sách" prompt="Chọn trong danh sách" sqref="K5:K16" xr:uid="{E467F70E-9DFB-482E-9464-86976453F10D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38DAF660-81D5-480C-AE65-87273ADB0D5E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BE738-E66D-4426-ADE1-8454D59D90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40675DD3-1723-4469-BC92-17BF4A3D48FB}">
          <x14:formula1>
            <xm:f>Bang_phu!$A$4:$A$14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0E49-2BD4-43F2-9D4B-ACB76B328147}">
  <dimension ref="A1:X19"/>
  <sheetViews>
    <sheetView tabSelected="1" topLeftCell="J3" zoomScale="85" zoomScaleNormal="85" workbookViewId="0">
      <selection activeCell="N10" sqref="N10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3" width="9.109375" style="2"/>
    <col min="14" max="14" width="18.44140625" style="2" customWidth="1"/>
    <col min="15" max="15" width="20.44140625" style="2" customWidth="1"/>
    <col min="16" max="16" width="17" style="2" customWidth="1"/>
    <col min="17" max="17" width="9.109375" style="2"/>
    <col min="18" max="18" width="12.88671875" style="2" customWidth="1"/>
    <col min="19" max="19" width="41.88671875" style="2" customWidth="1"/>
    <col min="20" max="20" width="12" style="2" customWidth="1"/>
    <col min="21" max="21" width="16.21875" style="2" customWidth="1"/>
    <col min="22" max="22" width="17.109375" style="2" customWidth="1"/>
    <col min="23" max="23" width="14.21875" style="2" customWidth="1"/>
    <col min="24" max="24" width="14.5546875" style="2" customWidth="1"/>
    <col min="25" max="16384" width="9.109375" style="2"/>
  </cols>
  <sheetData>
    <row r="1" spans="1:24" ht="24" customHeight="1" x14ac:dyDescent="0.25">
      <c r="A1" s="3" t="s">
        <v>32</v>
      </c>
    </row>
    <row r="2" spans="1:24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4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4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  <c r="N4" s="38" t="s">
        <v>41</v>
      </c>
      <c r="O4" s="37" t="s">
        <v>48</v>
      </c>
      <c r="P4" s="37" t="s">
        <v>48</v>
      </c>
    </row>
    <row r="5" spans="1:24" ht="24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HLOOKUP(LEFT('Cau 10'!$E5,2),Bang_phu!$F$3:$H$5,IF('Cau 10'!$D5=1,2,3),0)*'Cau 10'!$I5</f>
        <v>2380000</v>
      </c>
      <c r="K5" s="40" t="s">
        <v>49</v>
      </c>
      <c r="N5" s="40" t="s">
        <v>49</v>
      </c>
    </row>
    <row r="6" spans="1:24" ht="24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HLOOKUP(LEFT('Cau 10'!$E6,2),Bang_phu!$F$3:$H$5,IF('Cau 10'!$D6=1,2,3),0)*'Cau 10'!$I6</f>
        <v>2400000</v>
      </c>
      <c r="K6" s="40" t="s">
        <v>49</v>
      </c>
      <c r="N6" s="40" t="s">
        <v>58</v>
      </c>
    </row>
    <row r="7" spans="1:24" ht="24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HLOOKUP(LEFT('Cau 10'!$E7,2),Bang_phu!$F$3:$H$5,IF('Cau 10'!$D7=1,2,3),0)*'Cau 10'!$I7</f>
        <v>5390000.0000000009</v>
      </c>
      <c r="K7" s="40" t="s">
        <v>58</v>
      </c>
      <c r="O7" s="33" t="s">
        <v>61</v>
      </c>
      <c r="P7" s="33" t="s">
        <v>62</v>
      </c>
    </row>
    <row r="8" spans="1:24" ht="24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HLOOKUP(LEFT('Cau 10'!$E8,2),Bang_phu!$F$3:$H$5,IF('Cau 10'!$D8=1,2,3),0)*'Cau 10'!$I8</f>
        <v>2600000</v>
      </c>
      <c r="K8" s="40" t="s">
        <v>58</v>
      </c>
    </row>
    <row r="9" spans="1:24" ht="24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HLOOKUP(LEFT('Cau 10'!$E9,2),Bang_phu!$F$3:$H$5,IF('Cau 10'!$D9=1,2,3),0)*'Cau 10'!$I9</f>
        <v>700000</v>
      </c>
      <c r="K9" s="40" t="s">
        <v>49</v>
      </c>
    </row>
    <row r="10" spans="1:24" ht="24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HLOOKUP(LEFT('Cau 10'!$E10,2),Bang_phu!$F$3:$H$5,IF('Cau 10'!$D10=1,2,3),0)*'Cau 10'!$I10</f>
        <v>8880000</v>
      </c>
      <c r="K10" s="40" t="s">
        <v>50</v>
      </c>
      <c r="N10" s="36" t="s">
        <v>51</v>
      </c>
      <c r="O10" s="37" t="s">
        <v>43</v>
      </c>
      <c r="P10" s="37" t="s">
        <v>44</v>
      </c>
      <c r="Q10" s="37" t="s">
        <v>45</v>
      </c>
      <c r="R10" s="37" t="s">
        <v>46</v>
      </c>
      <c r="S10" s="37" t="s">
        <v>47</v>
      </c>
      <c r="T10" s="37" t="s">
        <v>40</v>
      </c>
      <c r="U10" s="37" t="s">
        <v>53</v>
      </c>
      <c r="V10" s="37" t="s">
        <v>52</v>
      </c>
      <c r="W10" s="37" t="s">
        <v>48</v>
      </c>
      <c r="X10" s="38" t="s">
        <v>41</v>
      </c>
    </row>
    <row r="11" spans="1:24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HLOOKUP(LEFT('Cau 10'!$E11,2),Bang_phu!$F$3:$H$5,IF('Cau 10'!$D11=1,2,3),0)*'Cau 10'!$I11</f>
        <v>4080000</v>
      </c>
      <c r="K11" s="40" t="s">
        <v>49</v>
      </c>
      <c r="N11" s="39">
        <v>1</v>
      </c>
      <c r="O11" s="31" t="s">
        <v>2</v>
      </c>
      <c r="P11" s="31">
        <v>43466</v>
      </c>
      <c r="Q11" s="32">
        <v>1</v>
      </c>
      <c r="R11" s="21" t="s">
        <v>9</v>
      </c>
      <c r="S11" s="21" t="s">
        <v>19</v>
      </c>
      <c r="T11" s="33">
        <v>4</v>
      </c>
      <c r="U11" s="33">
        <v>8500000</v>
      </c>
      <c r="V11" s="34">
        <v>34000000</v>
      </c>
      <c r="W11" s="33">
        <v>2380000</v>
      </c>
      <c r="X11" s="40" t="s">
        <v>49</v>
      </c>
    </row>
    <row r="12" spans="1:24" ht="24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HLOOKUP(LEFT('Cau 10'!$E12,2),Bang_phu!$F$3:$H$5,IF('Cau 10'!$D12=1,2,3),0)*'Cau 10'!$I12</f>
        <v>3300000</v>
      </c>
      <c r="K12" s="40" t="s">
        <v>49</v>
      </c>
      <c r="N12" s="39">
        <v>2</v>
      </c>
      <c r="O12" s="31" t="s">
        <v>3</v>
      </c>
      <c r="P12" s="31">
        <v>43466</v>
      </c>
      <c r="Q12" s="32">
        <v>1</v>
      </c>
      <c r="R12" s="21" t="s">
        <v>12</v>
      </c>
      <c r="S12" s="21" t="s">
        <v>20</v>
      </c>
      <c r="T12" s="33">
        <v>5</v>
      </c>
      <c r="U12" s="33">
        <v>17500000</v>
      </c>
      <c r="V12" s="34">
        <v>60000000</v>
      </c>
      <c r="W12" s="33">
        <v>2400000</v>
      </c>
      <c r="X12" s="40" t="s">
        <v>49</v>
      </c>
    </row>
    <row r="13" spans="1:24" ht="24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HLOOKUP(LEFT('Cau 10'!$E13,2),Bang_phu!$F$3:$H$5,IF('Cau 10'!$D13=1,2,3),0)*'Cau 10'!$I13</f>
        <v>6125000</v>
      </c>
      <c r="K13" s="40" t="s">
        <v>50</v>
      </c>
      <c r="N13" s="39">
        <v>3</v>
      </c>
      <c r="O13" s="31" t="s">
        <v>4</v>
      </c>
      <c r="P13" s="31">
        <v>43473</v>
      </c>
      <c r="Q13" s="32">
        <v>1</v>
      </c>
      <c r="R13" s="21" t="s">
        <v>11</v>
      </c>
      <c r="S13" s="21" t="s">
        <v>22</v>
      </c>
      <c r="T13" s="33">
        <v>7</v>
      </c>
      <c r="U13" s="33">
        <v>11000000</v>
      </c>
      <c r="V13" s="34">
        <v>77000000</v>
      </c>
      <c r="W13" s="33">
        <v>5390000.0000000009</v>
      </c>
      <c r="X13" s="40" t="s">
        <v>58</v>
      </c>
    </row>
    <row r="14" spans="1:24" ht="24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HLOOKUP(LEFT('Cau 10'!$E14,2),Bang_phu!$F$3:$H$5,IF('Cau 10'!$D14=1,2,3),0)*'Cau 10'!$I14</f>
        <v>3600000</v>
      </c>
      <c r="K14" s="40" t="s">
        <v>49</v>
      </c>
      <c r="N14" s="39">
        <v>4</v>
      </c>
      <c r="O14" s="31" t="s">
        <v>5</v>
      </c>
      <c r="P14" s="31">
        <v>43474</v>
      </c>
      <c r="Q14" s="32">
        <v>1</v>
      </c>
      <c r="R14" s="21" t="s">
        <v>13</v>
      </c>
      <c r="S14" s="21" t="s">
        <v>24</v>
      </c>
      <c r="T14" s="33">
        <v>10</v>
      </c>
      <c r="U14" s="33">
        <v>6500000</v>
      </c>
      <c r="V14" s="34">
        <v>65000000</v>
      </c>
      <c r="W14" s="33">
        <v>2600000</v>
      </c>
      <c r="X14" s="40" t="s">
        <v>58</v>
      </c>
    </row>
    <row r="15" spans="1:24" ht="24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HLOOKUP(LEFT('Cau 10'!$E15,2),Bang_phu!$F$3:$H$5,IF('Cau 10'!$D15=1,2,3),0)*'Cau 10'!$I15</f>
        <v>2800000</v>
      </c>
      <c r="K15" s="40" t="s">
        <v>58</v>
      </c>
      <c r="N15" s="39">
        <v>5</v>
      </c>
      <c r="O15" s="31" t="s">
        <v>6</v>
      </c>
      <c r="P15" s="31">
        <v>43501</v>
      </c>
      <c r="Q15" s="32">
        <v>2</v>
      </c>
      <c r="R15" s="21" t="s">
        <v>14</v>
      </c>
      <c r="S15" s="21" t="s">
        <v>25</v>
      </c>
      <c r="T15" s="33">
        <v>4</v>
      </c>
      <c r="U15" s="33">
        <v>3500000</v>
      </c>
      <c r="V15" s="34">
        <v>14000000</v>
      </c>
      <c r="W15" s="33">
        <v>700000</v>
      </c>
      <c r="X15" s="40" t="s">
        <v>49</v>
      </c>
    </row>
    <row r="16" spans="1:24" ht="24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HLOOKUP(LEFT('Cau 10'!$E16,2),Bang_phu!$F$3:$H$5,IF('Cau 10'!$D16=1,2,3),0)*'Cau 10'!$I16</f>
        <v>9900000</v>
      </c>
      <c r="K16" s="47" t="s">
        <v>50</v>
      </c>
      <c r="N16" s="39">
        <v>7</v>
      </c>
      <c r="O16" s="31" t="s">
        <v>33</v>
      </c>
      <c r="P16" s="31">
        <v>43510</v>
      </c>
      <c r="Q16" s="32">
        <v>2</v>
      </c>
      <c r="R16" s="21" t="s">
        <v>9</v>
      </c>
      <c r="S16" s="21" t="s">
        <v>19</v>
      </c>
      <c r="T16" s="33">
        <v>8</v>
      </c>
      <c r="U16" s="33">
        <v>8500000</v>
      </c>
      <c r="V16" s="34">
        <v>68000000</v>
      </c>
      <c r="W16" s="33">
        <v>4080000</v>
      </c>
      <c r="X16" s="40" t="s">
        <v>49</v>
      </c>
    </row>
    <row r="17" spans="14:24" ht="24" customHeight="1" x14ac:dyDescent="0.25">
      <c r="N17" s="39">
        <v>8</v>
      </c>
      <c r="O17" s="31" t="s">
        <v>34</v>
      </c>
      <c r="P17" s="31">
        <v>43516</v>
      </c>
      <c r="Q17" s="32">
        <v>2</v>
      </c>
      <c r="R17" s="21" t="s">
        <v>11</v>
      </c>
      <c r="S17" s="21" t="s">
        <v>22</v>
      </c>
      <c r="T17" s="33">
        <v>5</v>
      </c>
      <c r="U17" s="33">
        <v>11000000</v>
      </c>
      <c r="V17" s="34">
        <v>55000000</v>
      </c>
      <c r="W17" s="33">
        <v>3300000</v>
      </c>
      <c r="X17" s="40" t="s">
        <v>49</v>
      </c>
    </row>
    <row r="18" spans="14:24" ht="24" customHeight="1" x14ac:dyDescent="0.25">
      <c r="N18" s="39">
        <v>10</v>
      </c>
      <c r="O18" s="31" t="s">
        <v>36</v>
      </c>
      <c r="P18" s="31">
        <v>43531</v>
      </c>
      <c r="Q18" s="32">
        <v>3</v>
      </c>
      <c r="R18" s="21" t="s">
        <v>15</v>
      </c>
      <c r="S18" s="21" t="s">
        <v>26</v>
      </c>
      <c r="T18" s="33">
        <v>8</v>
      </c>
      <c r="U18" s="33">
        <v>7500000</v>
      </c>
      <c r="V18" s="34">
        <v>60000000</v>
      </c>
      <c r="W18" s="33">
        <v>3600000</v>
      </c>
      <c r="X18" s="40" t="s">
        <v>49</v>
      </c>
    </row>
    <row r="19" spans="14:24" ht="24" customHeight="1" x14ac:dyDescent="0.25">
      <c r="N19" s="39">
        <v>11</v>
      </c>
      <c r="O19" s="31" t="s">
        <v>37</v>
      </c>
      <c r="P19" s="31">
        <v>43532</v>
      </c>
      <c r="Q19" s="32">
        <v>3</v>
      </c>
      <c r="R19" s="21" t="s">
        <v>14</v>
      </c>
      <c r="S19" s="21" t="s">
        <v>25</v>
      </c>
      <c r="T19" s="33">
        <v>16</v>
      </c>
      <c r="U19" s="33">
        <v>3500000</v>
      </c>
      <c r="V19" s="34">
        <v>56000000</v>
      </c>
      <c r="W19" s="33">
        <v>2800000</v>
      </c>
      <c r="X19" s="40" t="s">
        <v>58</v>
      </c>
    </row>
  </sheetData>
  <mergeCells count="1">
    <mergeCell ref="A2:K2"/>
  </mergeCells>
  <conditionalFormatting sqref="F5:F16">
    <cfRule type="containsText" dxfId="3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{3EB76222-DF3A-48B0-AEF4-9DD7B600D993}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2" priority="3" rank="3"/>
  </conditionalFormatting>
  <dataValidations count="3">
    <dataValidation type="whole" operator="greaterThan" allowBlank="1" showInputMessage="1" showErrorMessage="1" error="Nhập sai Số lượng. Chỉ được nhập số nguyên dương." prompt="Nhập số lượng mua hàng" sqref="G5:G16" xr:uid="{1723873E-4FC5-4D83-9ABF-E834D57D969E}">
      <formula1>0</formula1>
    </dataValidation>
    <dataValidation type="list" allowBlank="1" showInputMessage="1" showErrorMessage="1" error="Chọn trong danh sách" prompt="Chọn trong danh sách" sqref="K5:K16 N5:N6" xr:uid="{C13C7448-D3B0-44CA-8F99-9076324AEA71}">
      <formula1>"Cao, Trung bình, Thấp"</formula1>
    </dataValidation>
    <dataValidation type="date" allowBlank="1" showInputMessage="1" showErrorMessage="1" error="Chỉ được nhập ngày trong quý 1 năm 2019" prompt="Chỉ được nhập ngày trong quý 1 năm 2019" sqref="C5:C16" xr:uid="{506FCBED-99FE-4114-8E2C-F65533D94120}">
      <formula1>43466</formula1>
      <formula2>43555</formula2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76222-DF3A-48B0-AEF4-9DD7B600D9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121D2BB5-2064-4896-887F-5FC89E34715E}">
          <x14:formula1>
            <xm:f>Bang_phu!$A$4:$A$14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E967-5CAE-479E-85AE-428F19A0455D}">
  <dimension ref="A1:W18"/>
  <sheetViews>
    <sheetView topLeftCell="F3" zoomScale="85" zoomScaleNormal="85" workbookViewId="0">
      <selection activeCell="F17" sqref="F17"/>
    </sheetView>
  </sheetViews>
  <sheetFormatPr defaultColWidth="9.109375" defaultRowHeight="24" customHeight="1" x14ac:dyDescent="0.25"/>
  <cols>
    <col min="1" max="1" width="8.6640625" style="2" customWidth="1"/>
    <col min="2" max="2" width="11.44140625" style="2" customWidth="1"/>
    <col min="3" max="3" width="16.44140625" style="2" customWidth="1"/>
    <col min="4" max="4" width="10.33203125" style="2" customWidth="1"/>
    <col min="5" max="5" width="12.6640625" style="2" customWidth="1"/>
    <col min="6" max="6" width="42.109375" style="2" customWidth="1"/>
    <col min="7" max="7" width="12.33203125" style="2" customWidth="1"/>
    <col min="8" max="8" width="16.33203125" style="2" customWidth="1"/>
    <col min="9" max="9" width="16.109375" style="2" customWidth="1"/>
    <col min="10" max="10" width="17.33203125" style="2" customWidth="1"/>
    <col min="11" max="11" width="21.44140625" style="2" customWidth="1"/>
    <col min="12" max="12" width="9.109375" style="2"/>
    <col min="13" max="13" width="9.5546875" style="2" bestFit="1" customWidth="1"/>
    <col min="14" max="14" width="11.88671875" style="2" bestFit="1" customWidth="1"/>
    <col min="15" max="15" width="14.88671875" style="2" customWidth="1"/>
    <col min="16" max="17" width="9.109375" style="2"/>
    <col min="18" max="18" width="36.6640625" style="2" bestFit="1" customWidth="1"/>
    <col min="19" max="19" width="10.6640625" style="2" customWidth="1"/>
    <col min="20" max="21" width="15.33203125" style="2" customWidth="1"/>
    <col min="22" max="22" width="11.88671875" style="2" customWidth="1"/>
    <col min="23" max="23" width="18.44140625" style="2" bestFit="1" customWidth="1"/>
    <col min="24" max="16384" width="9.109375" style="2"/>
  </cols>
  <sheetData>
    <row r="1" spans="1:23" ht="24" customHeight="1" x14ac:dyDescent="0.25">
      <c r="A1" s="3" t="s">
        <v>32</v>
      </c>
    </row>
    <row r="2" spans="1:23" ht="37.5" customHeight="1" x14ac:dyDescent="0.25">
      <c r="A2" s="48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23" ht="23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23" ht="24" customHeight="1" x14ac:dyDescent="0.25">
      <c r="A4" s="36" t="s">
        <v>51</v>
      </c>
      <c r="B4" s="37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40</v>
      </c>
      <c r="H4" s="37" t="s">
        <v>53</v>
      </c>
      <c r="I4" s="37" t="s">
        <v>52</v>
      </c>
      <c r="J4" s="37" t="s">
        <v>48</v>
      </c>
      <c r="K4" s="38" t="s">
        <v>41</v>
      </c>
      <c r="M4" s="37" t="s">
        <v>46</v>
      </c>
      <c r="N4" s="37" t="s">
        <v>48</v>
      </c>
      <c r="O4" s="37" t="s">
        <v>48</v>
      </c>
    </row>
    <row r="5" spans="1:23" ht="24" customHeight="1" x14ac:dyDescent="0.25">
      <c r="A5" s="39">
        <v>1</v>
      </c>
      <c r="B5" s="31" t="s">
        <v>2</v>
      </c>
      <c r="C5" s="31">
        <v>43466</v>
      </c>
      <c r="D5" s="32">
        <v>1</v>
      </c>
      <c r="E5" s="21" t="s">
        <v>9</v>
      </c>
      <c r="F5" s="21" t="s">
        <v>19</v>
      </c>
      <c r="G5" s="33">
        <v>4</v>
      </c>
      <c r="H5" s="33">
        <v>8500000</v>
      </c>
      <c r="I5" s="34">
        <v>34000000</v>
      </c>
      <c r="J5" s="33">
        <f>HLOOKUP(LEFT('Thamkhao 10'!$E5,2),Bang_phu!$F$3:$H$5,IF('Thamkhao 10'!$D5=1,2,3),0)*'Thamkhao 10'!$I5</f>
        <v>2380000</v>
      </c>
      <c r="K5" s="40" t="s">
        <v>49</v>
      </c>
      <c r="M5" s="2" t="s">
        <v>63</v>
      </c>
    </row>
    <row r="6" spans="1:23" ht="24" customHeight="1" x14ac:dyDescent="0.25">
      <c r="A6" s="39">
        <v>2</v>
      </c>
      <c r="B6" s="31" t="s">
        <v>3</v>
      </c>
      <c r="C6" s="31">
        <v>43466</v>
      </c>
      <c r="D6" s="32">
        <v>1</v>
      </c>
      <c r="E6" s="21" t="s">
        <v>12</v>
      </c>
      <c r="F6" s="21" t="s">
        <v>20</v>
      </c>
      <c r="G6" s="33">
        <v>5</v>
      </c>
      <c r="H6" s="33">
        <v>17500000</v>
      </c>
      <c r="I6" s="34">
        <v>60000000</v>
      </c>
      <c r="J6" s="33">
        <f>HLOOKUP(LEFT('Thamkhao 10'!$E6,2),Bang_phu!$F$3:$H$5,IF('Thamkhao 10'!$D6=1,2,3),0)*'Thamkhao 10'!$I6</f>
        <v>2400000</v>
      </c>
      <c r="K6" s="40" t="s">
        <v>49</v>
      </c>
      <c r="M6" s="2" t="s">
        <v>12</v>
      </c>
    </row>
    <row r="7" spans="1:23" ht="24" customHeight="1" x14ac:dyDescent="0.25">
      <c r="A7" s="39">
        <v>3</v>
      </c>
      <c r="B7" s="31" t="s">
        <v>4</v>
      </c>
      <c r="C7" s="31">
        <v>43473</v>
      </c>
      <c r="D7" s="32">
        <v>1</v>
      </c>
      <c r="E7" s="21" t="s">
        <v>11</v>
      </c>
      <c r="F7" s="21" t="s">
        <v>22</v>
      </c>
      <c r="G7" s="33">
        <v>7</v>
      </c>
      <c r="H7" s="33">
        <v>11000000</v>
      </c>
      <c r="I7" s="34">
        <v>77000000</v>
      </c>
      <c r="J7" s="33">
        <f>HLOOKUP(LEFT('Thamkhao 10'!$E7,2),Bang_phu!$F$3:$H$5,IF('Thamkhao 10'!$D7=1,2,3),0)*'Thamkhao 10'!$I7</f>
        <v>5390000.0000000009</v>
      </c>
      <c r="K7" s="40" t="s">
        <v>58</v>
      </c>
      <c r="N7" s="2" t="s">
        <v>61</v>
      </c>
      <c r="O7" s="2" t="s">
        <v>62</v>
      </c>
    </row>
    <row r="8" spans="1:23" ht="24" customHeight="1" x14ac:dyDescent="0.25">
      <c r="A8" s="39">
        <v>4</v>
      </c>
      <c r="B8" s="31" t="s">
        <v>5</v>
      </c>
      <c r="C8" s="31">
        <v>43474</v>
      </c>
      <c r="D8" s="32">
        <v>1</v>
      </c>
      <c r="E8" s="21" t="s">
        <v>13</v>
      </c>
      <c r="F8" s="21" t="s">
        <v>24</v>
      </c>
      <c r="G8" s="33">
        <v>10</v>
      </c>
      <c r="H8" s="33">
        <v>6500000</v>
      </c>
      <c r="I8" s="34">
        <v>65000000</v>
      </c>
      <c r="J8" s="33">
        <f>HLOOKUP(LEFT('Thamkhao 10'!$E8,2),Bang_phu!$F$3:$H$5,IF('Thamkhao 10'!$D8=1,2,3),0)*'Thamkhao 10'!$I8</f>
        <v>2600000</v>
      </c>
      <c r="K8" s="40" t="s">
        <v>58</v>
      </c>
    </row>
    <row r="9" spans="1:23" ht="24" customHeight="1" x14ac:dyDescent="0.25">
      <c r="A9" s="39">
        <v>5</v>
      </c>
      <c r="B9" s="31" t="s">
        <v>6</v>
      </c>
      <c r="C9" s="31">
        <v>43501</v>
      </c>
      <c r="D9" s="32">
        <v>2</v>
      </c>
      <c r="E9" s="21" t="s">
        <v>14</v>
      </c>
      <c r="F9" s="21" t="s">
        <v>25</v>
      </c>
      <c r="G9" s="33">
        <v>4</v>
      </c>
      <c r="H9" s="33">
        <v>3500000</v>
      </c>
      <c r="I9" s="34">
        <v>14000000</v>
      </c>
      <c r="J9" s="33">
        <f>HLOOKUP(LEFT('Thamkhao 10'!$E9,2),Bang_phu!$F$3:$H$5,IF('Thamkhao 10'!$D9=1,2,3),0)*'Thamkhao 10'!$I9</f>
        <v>700000</v>
      </c>
      <c r="K9" s="40" t="s">
        <v>49</v>
      </c>
      <c r="M9" s="36" t="s">
        <v>51</v>
      </c>
      <c r="N9" s="37" t="s">
        <v>43</v>
      </c>
      <c r="O9" s="37" t="s">
        <v>44</v>
      </c>
      <c r="P9" s="37" t="s">
        <v>45</v>
      </c>
      <c r="Q9" s="37" t="s">
        <v>46</v>
      </c>
      <c r="R9" s="37" t="s">
        <v>47</v>
      </c>
      <c r="S9" s="37" t="s">
        <v>40</v>
      </c>
      <c r="T9" s="37" t="s">
        <v>53</v>
      </c>
      <c r="U9" s="37" t="s">
        <v>52</v>
      </c>
      <c r="V9" s="37" t="s">
        <v>48</v>
      </c>
      <c r="W9" s="38" t="s">
        <v>41</v>
      </c>
    </row>
    <row r="10" spans="1:23" ht="24" customHeight="1" x14ac:dyDescent="0.25">
      <c r="A10" s="39">
        <v>6</v>
      </c>
      <c r="B10" s="31" t="s">
        <v>7</v>
      </c>
      <c r="C10" s="31">
        <v>43506</v>
      </c>
      <c r="D10" s="32">
        <v>2</v>
      </c>
      <c r="E10" s="21" t="s">
        <v>16</v>
      </c>
      <c r="F10" s="21" t="s">
        <v>27</v>
      </c>
      <c r="G10" s="33">
        <v>20</v>
      </c>
      <c r="H10" s="33">
        <v>7400000</v>
      </c>
      <c r="I10" s="34">
        <v>148000000</v>
      </c>
      <c r="J10" s="33">
        <f>HLOOKUP(LEFT('Thamkhao 10'!$E10,2),Bang_phu!$F$3:$H$5,IF('Thamkhao 10'!$D10=1,2,3),0)*'Thamkhao 10'!$I10</f>
        <v>8880000</v>
      </c>
      <c r="K10" s="40" t="s">
        <v>50</v>
      </c>
      <c r="M10" s="39">
        <v>1</v>
      </c>
      <c r="N10" s="31" t="s">
        <v>2</v>
      </c>
      <c r="O10" s="31">
        <v>43466</v>
      </c>
      <c r="P10" s="32">
        <v>1</v>
      </c>
      <c r="Q10" s="21" t="s">
        <v>9</v>
      </c>
      <c r="R10" s="21" t="s">
        <v>19</v>
      </c>
      <c r="S10" s="33">
        <v>4</v>
      </c>
      <c r="T10" s="33">
        <v>8500000</v>
      </c>
      <c r="U10" s="34">
        <v>34000000</v>
      </c>
      <c r="V10" s="33">
        <v>2380000</v>
      </c>
      <c r="W10" s="40" t="s">
        <v>49</v>
      </c>
    </row>
    <row r="11" spans="1:23" ht="24" customHeight="1" x14ac:dyDescent="0.25">
      <c r="A11" s="39">
        <v>7</v>
      </c>
      <c r="B11" s="31" t="s">
        <v>33</v>
      </c>
      <c r="C11" s="31">
        <v>43510</v>
      </c>
      <c r="D11" s="32">
        <v>2</v>
      </c>
      <c r="E11" s="21" t="s">
        <v>9</v>
      </c>
      <c r="F11" s="21" t="s">
        <v>19</v>
      </c>
      <c r="G11" s="33">
        <v>8</v>
      </c>
      <c r="H11" s="33">
        <v>8500000</v>
      </c>
      <c r="I11" s="34">
        <v>68000000</v>
      </c>
      <c r="J11" s="33">
        <f>HLOOKUP(LEFT('Thamkhao 10'!$E11,2),Bang_phu!$F$3:$H$5,IF('Thamkhao 10'!$D11=1,2,3),0)*'Thamkhao 10'!$I11</f>
        <v>4080000</v>
      </c>
      <c r="K11" s="40" t="s">
        <v>49</v>
      </c>
      <c r="M11" s="39">
        <v>2</v>
      </c>
      <c r="N11" s="31" t="s">
        <v>3</v>
      </c>
      <c r="O11" s="31">
        <v>43466</v>
      </c>
      <c r="P11" s="32">
        <v>1</v>
      </c>
      <c r="Q11" s="21" t="s">
        <v>12</v>
      </c>
      <c r="R11" s="21" t="s">
        <v>20</v>
      </c>
      <c r="S11" s="33">
        <v>5</v>
      </c>
      <c r="T11" s="33">
        <v>17500000</v>
      </c>
      <c r="U11" s="34">
        <v>60000000</v>
      </c>
      <c r="V11" s="33">
        <v>2400000</v>
      </c>
      <c r="W11" s="40" t="s">
        <v>49</v>
      </c>
    </row>
    <row r="12" spans="1:23" ht="24" customHeight="1" x14ac:dyDescent="0.25">
      <c r="A12" s="39">
        <v>8</v>
      </c>
      <c r="B12" s="31" t="s">
        <v>34</v>
      </c>
      <c r="C12" s="31">
        <v>43516</v>
      </c>
      <c r="D12" s="32">
        <v>2</v>
      </c>
      <c r="E12" s="21" t="s">
        <v>11</v>
      </c>
      <c r="F12" s="21" t="s">
        <v>22</v>
      </c>
      <c r="G12" s="33">
        <v>5</v>
      </c>
      <c r="H12" s="33">
        <v>11000000</v>
      </c>
      <c r="I12" s="34">
        <v>55000000</v>
      </c>
      <c r="J12" s="33">
        <f>HLOOKUP(LEFT('Thamkhao 10'!$E12,2),Bang_phu!$F$3:$H$5,IF('Thamkhao 10'!$D12=1,2,3),0)*'Thamkhao 10'!$I12</f>
        <v>3300000</v>
      </c>
      <c r="K12" s="40" t="s">
        <v>49</v>
      </c>
      <c r="M12" s="39">
        <v>4</v>
      </c>
      <c r="N12" s="31" t="s">
        <v>5</v>
      </c>
      <c r="O12" s="31">
        <v>43474</v>
      </c>
      <c r="P12" s="32">
        <v>1</v>
      </c>
      <c r="Q12" s="21" t="s">
        <v>13</v>
      </c>
      <c r="R12" s="21" t="s">
        <v>24</v>
      </c>
      <c r="S12" s="33">
        <v>10</v>
      </c>
      <c r="T12" s="33">
        <v>6500000</v>
      </c>
      <c r="U12" s="34">
        <v>65000000</v>
      </c>
      <c r="V12" s="33">
        <v>2600000</v>
      </c>
      <c r="W12" s="40" t="s">
        <v>58</v>
      </c>
    </row>
    <row r="13" spans="1:23" ht="24" customHeight="1" x14ac:dyDescent="0.25">
      <c r="A13" s="39">
        <v>9</v>
      </c>
      <c r="B13" s="31" t="s">
        <v>35</v>
      </c>
      <c r="C13" s="31">
        <v>43529</v>
      </c>
      <c r="D13" s="32">
        <v>3</v>
      </c>
      <c r="E13" s="21" t="s">
        <v>12</v>
      </c>
      <c r="F13" s="21" t="s">
        <v>20</v>
      </c>
      <c r="G13" s="33">
        <v>7</v>
      </c>
      <c r="H13" s="33">
        <v>17500000</v>
      </c>
      <c r="I13" s="34">
        <v>122500000</v>
      </c>
      <c r="J13" s="33">
        <f>HLOOKUP(LEFT('Thamkhao 10'!$E13,2),Bang_phu!$F$3:$H$5,IF('Thamkhao 10'!$D13=1,2,3),0)*'Thamkhao 10'!$I13</f>
        <v>6125000</v>
      </c>
      <c r="K13" s="40" t="s">
        <v>50</v>
      </c>
      <c r="M13" s="39">
        <v>7</v>
      </c>
      <c r="N13" s="31" t="s">
        <v>33</v>
      </c>
      <c r="O13" s="31">
        <v>43510</v>
      </c>
      <c r="P13" s="32">
        <v>2</v>
      </c>
      <c r="Q13" s="21" t="s">
        <v>9</v>
      </c>
      <c r="R13" s="21" t="s">
        <v>19</v>
      </c>
      <c r="S13" s="33">
        <v>8</v>
      </c>
      <c r="T13" s="33">
        <v>8500000</v>
      </c>
      <c r="U13" s="34">
        <v>68000000</v>
      </c>
      <c r="V13" s="33">
        <v>4080000</v>
      </c>
      <c r="W13" s="40" t="s">
        <v>49</v>
      </c>
    </row>
    <row r="14" spans="1:23" ht="24" customHeight="1" x14ac:dyDescent="0.25">
      <c r="A14" s="39">
        <v>10</v>
      </c>
      <c r="B14" s="31" t="s">
        <v>36</v>
      </c>
      <c r="C14" s="31">
        <v>43531</v>
      </c>
      <c r="D14" s="32">
        <v>3</v>
      </c>
      <c r="E14" s="21" t="s">
        <v>15</v>
      </c>
      <c r="F14" s="21" t="s">
        <v>26</v>
      </c>
      <c r="G14" s="33">
        <v>8</v>
      </c>
      <c r="H14" s="33">
        <v>7500000</v>
      </c>
      <c r="I14" s="34">
        <v>60000000</v>
      </c>
      <c r="J14" s="33">
        <f>HLOOKUP(LEFT('Thamkhao 10'!$E14,2),Bang_phu!$F$3:$H$5,IF('Thamkhao 10'!$D14=1,2,3),0)*'Thamkhao 10'!$I14</f>
        <v>3600000</v>
      </c>
      <c r="K14" s="40" t="s">
        <v>49</v>
      </c>
      <c r="M14" s="39">
        <v>8</v>
      </c>
      <c r="N14" s="31" t="s">
        <v>34</v>
      </c>
      <c r="O14" s="31">
        <v>43516</v>
      </c>
      <c r="P14" s="32">
        <v>2</v>
      </c>
      <c r="Q14" s="21" t="s">
        <v>11</v>
      </c>
      <c r="R14" s="21" t="s">
        <v>22</v>
      </c>
      <c r="S14" s="33">
        <v>5</v>
      </c>
      <c r="T14" s="33">
        <v>11000000</v>
      </c>
      <c r="U14" s="34">
        <v>55000000</v>
      </c>
      <c r="V14" s="33">
        <v>3300000</v>
      </c>
      <c r="W14" s="40" t="s">
        <v>49</v>
      </c>
    </row>
    <row r="15" spans="1:23" ht="24" customHeight="1" x14ac:dyDescent="0.25">
      <c r="A15" s="39">
        <v>11</v>
      </c>
      <c r="B15" s="31" t="s">
        <v>37</v>
      </c>
      <c r="C15" s="31">
        <v>43532</v>
      </c>
      <c r="D15" s="32">
        <v>3</v>
      </c>
      <c r="E15" s="21" t="s">
        <v>14</v>
      </c>
      <c r="F15" s="21" t="s">
        <v>25</v>
      </c>
      <c r="G15" s="33">
        <v>16</v>
      </c>
      <c r="H15" s="33">
        <v>3500000</v>
      </c>
      <c r="I15" s="34">
        <v>56000000</v>
      </c>
      <c r="J15" s="33">
        <f>HLOOKUP(LEFT('Thamkhao 10'!$E15,2),Bang_phu!$F$3:$H$5,IF('Thamkhao 10'!$D15=1,2,3),0)*'Thamkhao 10'!$I15</f>
        <v>2800000</v>
      </c>
      <c r="K15" s="40" t="s">
        <v>58</v>
      </c>
      <c r="M15" s="39">
        <v>9</v>
      </c>
      <c r="N15" s="31" t="s">
        <v>35</v>
      </c>
      <c r="O15" s="31">
        <v>43529</v>
      </c>
      <c r="P15" s="32">
        <v>3</v>
      </c>
      <c r="Q15" s="21" t="s">
        <v>12</v>
      </c>
      <c r="R15" s="21" t="s">
        <v>20</v>
      </c>
      <c r="S15" s="33">
        <v>7</v>
      </c>
      <c r="T15" s="33">
        <v>17500000</v>
      </c>
      <c r="U15" s="34">
        <v>122500000</v>
      </c>
      <c r="V15" s="33">
        <v>6125000</v>
      </c>
      <c r="W15" s="40" t="s">
        <v>50</v>
      </c>
    </row>
    <row r="16" spans="1:23" ht="24" customHeight="1" x14ac:dyDescent="0.25">
      <c r="A16" s="41">
        <v>12</v>
      </c>
      <c r="B16" s="42" t="s">
        <v>38</v>
      </c>
      <c r="C16" s="42">
        <v>43539</v>
      </c>
      <c r="D16" s="43">
        <v>3</v>
      </c>
      <c r="E16" s="44" t="s">
        <v>11</v>
      </c>
      <c r="F16" s="44" t="s">
        <v>22</v>
      </c>
      <c r="G16" s="45">
        <v>15</v>
      </c>
      <c r="H16" s="45">
        <v>11000000</v>
      </c>
      <c r="I16" s="46">
        <v>165000000</v>
      </c>
      <c r="J16" s="45">
        <f>HLOOKUP(LEFT('Thamkhao 10'!$E16,2),Bang_phu!$F$3:$H$5,IF('Thamkhao 10'!$D16=1,2,3),0)*'Thamkhao 10'!$I16</f>
        <v>9900000</v>
      </c>
      <c r="K16" s="47" t="s">
        <v>50</v>
      </c>
      <c r="M16" s="39">
        <v>10</v>
      </c>
      <c r="N16" s="31" t="s">
        <v>36</v>
      </c>
      <c r="O16" s="31">
        <v>43531</v>
      </c>
      <c r="P16" s="32">
        <v>3</v>
      </c>
      <c r="Q16" s="21" t="s">
        <v>15</v>
      </c>
      <c r="R16" s="21" t="s">
        <v>26</v>
      </c>
      <c r="S16" s="33">
        <v>8</v>
      </c>
      <c r="T16" s="33">
        <v>7500000</v>
      </c>
      <c r="U16" s="34">
        <v>60000000</v>
      </c>
      <c r="V16" s="33">
        <v>3600000</v>
      </c>
      <c r="W16" s="40" t="s">
        <v>49</v>
      </c>
    </row>
    <row r="17" spans="13:23" ht="24" customHeight="1" x14ac:dyDescent="0.25">
      <c r="M17" s="39">
        <v>11</v>
      </c>
      <c r="N17" s="31" t="s">
        <v>37</v>
      </c>
      <c r="O17" s="31">
        <v>43532</v>
      </c>
      <c r="P17" s="32">
        <v>3</v>
      </c>
      <c r="Q17" s="21" t="s">
        <v>14</v>
      </c>
      <c r="R17" s="21" t="s">
        <v>25</v>
      </c>
      <c r="S17" s="33">
        <v>16</v>
      </c>
      <c r="T17" s="33">
        <v>3500000</v>
      </c>
      <c r="U17" s="34">
        <v>56000000</v>
      </c>
      <c r="V17" s="33">
        <v>2800000</v>
      </c>
      <c r="W17" s="40" t="s">
        <v>58</v>
      </c>
    </row>
    <row r="18" spans="13:23" ht="24" customHeight="1" x14ac:dyDescent="0.25">
      <c r="M18" s="39"/>
      <c r="N18" s="31"/>
      <c r="O18" s="31"/>
      <c r="P18" s="32"/>
      <c r="Q18" s="21"/>
      <c r="R18" s="21"/>
      <c r="S18" s="33"/>
      <c r="T18" s="33"/>
      <c r="U18" s="34"/>
      <c r="V18" s="33"/>
      <c r="W18" s="40"/>
    </row>
  </sheetData>
  <mergeCells count="1">
    <mergeCell ref="A2:K2"/>
  </mergeCells>
  <conditionalFormatting sqref="F5:F16">
    <cfRule type="containsText" dxfId="1" priority="2" operator="containsText" text="lít">
      <formula>NOT(ISERROR(SEARCH("lít",F5)))</formula>
    </cfRule>
  </conditionalFormatting>
  <conditionalFormatting sqref="G5:G1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{290CA3C8-BFBF-4F85-BA23-419ECDAC5A20}</x14:id>
        </ext>
      </extLst>
    </cfRule>
  </conditionalFormatting>
  <conditionalFormatting sqref="I5:I16">
    <cfRule type="iconSet" priority="1">
      <iconSet iconSet="3Signs">
        <cfvo type="percent" val="0"/>
        <cfvo type="num" val="50000000"/>
        <cfvo type="num" val="100000000"/>
      </iconSet>
    </cfRule>
    <cfRule type="top10" dxfId="0" priority="3" rank="3"/>
  </conditionalFormatting>
  <dataValidations count="3">
    <dataValidation type="date" allowBlank="1" showInputMessage="1" showErrorMessage="1" error="Chỉ được nhập ngày trong quý 1 năm 2019" prompt="Chỉ được nhập ngày trong quý 1 năm 2019" sqref="C5:C16" xr:uid="{0DC7A499-B25B-41E0-832A-A3E493FAB963}">
      <formula1>43466</formula1>
      <formula2>43555</formula2>
    </dataValidation>
    <dataValidation type="list" allowBlank="1" showInputMessage="1" showErrorMessage="1" error="Chọn trong danh sách" prompt="Chọn trong danh sách" sqref="K5:K16" xr:uid="{99119693-1CEA-4A02-8AAA-D03210FD1713}">
      <formula1>"Cao, Trung bình, Thấp"</formula1>
    </dataValidation>
    <dataValidation type="whole" operator="greaterThan" allowBlank="1" showInputMessage="1" showErrorMessage="1" error="Nhập sai Số lượng. Chỉ được nhập số nguyên dương." prompt="Nhập số lượng mua hàng" sqref="G5:G16" xr:uid="{F382FF4B-E382-420B-B81A-81E1643ADD05}">
      <formula1>0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CA3C8-BFBF-4F85-BA23-419ECDAC5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ã hàng chỉ được chọn trong danh sách!" prompt="Mã hàng chỉ được chọn trong danh sách!" xr:uid="{2F4CCFB8-E218-46C2-8F93-24B03EC4317E}">
          <x14:formula1>
            <xm:f>Bang_phu!$A$4:$A$14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Cau 1-7</vt:lpstr>
      <vt:lpstr>Thamkhao 1- 7</vt:lpstr>
      <vt:lpstr>Bang_phu</vt:lpstr>
      <vt:lpstr>Cau 8</vt:lpstr>
      <vt:lpstr>Thamkhao 8</vt:lpstr>
      <vt:lpstr>Cau 9</vt:lpstr>
      <vt:lpstr>Thamkhao 9</vt:lpstr>
      <vt:lpstr>Cau 10</vt:lpstr>
      <vt:lpstr>Thamkhao 10</vt:lpstr>
      <vt:lpstr>'Cau 10'!Criteria</vt:lpstr>
      <vt:lpstr>'Thamkhao 10'!Criteria</vt:lpstr>
      <vt:lpstr>'Cau 10'!Extract</vt:lpstr>
      <vt:lpstr>'Thamkhao 10'!Extract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KhanhDT</dc:creator>
  <cp:lastModifiedBy>a41725 Khương Văn Việt</cp:lastModifiedBy>
  <dcterms:created xsi:type="dcterms:W3CDTF">2014-03-10T08:43:45Z</dcterms:created>
  <dcterms:modified xsi:type="dcterms:W3CDTF">2023-09-14T18:25:14Z</dcterms:modified>
</cp:coreProperties>
</file>