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hat ky bh" sheetId="1" r:id="rId3"/>
  </sheets>
  <definedNames>
    <definedName hidden="1" localSheetId="0" name="_xlnm._FilterDatabase">'nhat ky bh'!$A$2:$AG$29</definedName>
  </definedNames>
  <calcPr/>
</workbook>
</file>

<file path=xl/sharedStrings.xml><?xml version="1.0" encoding="utf-8"?>
<sst xmlns="http://schemas.openxmlformats.org/spreadsheetml/2006/main" count="212" uniqueCount="127">
  <si>
    <t>Stt</t>
  </si>
  <si>
    <t>Ten KH</t>
  </si>
  <si>
    <t>Ma fb KH</t>
  </si>
  <si>
    <t>So DT 1</t>
  </si>
  <si>
    <t>So DT 2</t>
  </si>
  <si>
    <t>Dia chi</t>
  </si>
  <si>
    <t>Quân</t>
  </si>
  <si>
    <t>Loai gao</t>
  </si>
  <si>
    <t>Kg</t>
  </si>
  <si>
    <t>Gia gao</t>
  </si>
  <si>
    <t>Phụ thu</t>
  </si>
  <si>
    <t>Thu tiền</t>
  </si>
  <si>
    <t>Ngay giao</t>
  </si>
  <si>
    <t xml:space="preserve">Thời gian nhận hàng </t>
  </si>
  <si>
    <t>Thởi gian ăn</t>
  </si>
  <si>
    <t>Ngay du kien tiep theo</t>
  </si>
  <si>
    <t>Hài lòng</t>
  </si>
  <si>
    <t>Không hài lòng</t>
  </si>
  <si>
    <t>Lý do</t>
  </si>
  <si>
    <t>Gốc</t>
  </si>
  <si>
    <t>Bao bì</t>
  </si>
  <si>
    <t>KM</t>
  </si>
  <si>
    <t>Tổng vốn</t>
  </si>
  <si>
    <t>Phi VC</t>
  </si>
  <si>
    <t>Phí khác</t>
  </si>
  <si>
    <t>LN</t>
  </si>
  <si>
    <t>Thu tiền A2</t>
  </si>
  <si>
    <t>Thu của khách</t>
  </si>
  <si>
    <t>Thảo - JI</t>
  </si>
  <si>
    <t>Thảo Ngọc Phạm</t>
  </si>
  <si>
    <t>0902203488</t>
  </si>
  <si>
    <t>0907496243</t>
  </si>
  <si>
    <t>7A1 - chung cư Sài Gòn Land, 69 D2, Q. Bình Thạnh</t>
  </si>
  <si>
    <t>Bình Thạnh</t>
  </si>
  <si>
    <t>Lài sữa loại 1</t>
  </si>
  <si>
    <t>Lài Trong</t>
  </si>
  <si>
    <t>x</t>
  </si>
  <si>
    <t>C Ngọc - Friend</t>
  </si>
  <si>
    <t>Ngọc đăng Thị Hông</t>
  </si>
  <si>
    <t>0938959303</t>
  </si>
  <si>
    <t>Chung cư đât Phuơng Nam, 241 Chu Văn An, P.12, Q. Bình Thạnh</t>
  </si>
  <si>
    <t>Đài Loan đục</t>
  </si>
  <si>
    <t>giá cao</t>
  </si>
  <si>
    <t>C Sa - JI</t>
  </si>
  <si>
    <t>Misu Misu</t>
  </si>
  <si>
    <t>0938111266</t>
  </si>
  <si>
    <t>1041/62/59/37/1 Tràn Xuân Soạn, P. Tân Hưng, Q.7</t>
  </si>
  <si>
    <t>Quân 7</t>
  </si>
  <si>
    <t>Lài Miên</t>
  </si>
  <si>
    <t>Quỳnh (devinition)</t>
  </si>
  <si>
    <t>Big C</t>
  </si>
  <si>
    <t>Quận 10</t>
  </si>
  <si>
    <t>Chợ đào</t>
  </si>
  <si>
    <t>Thơm Chợ đào</t>
  </si>
  <si>
    <t>C Hiếu - JI</t>
  </si>
  <si>
    <t>Hiếu Lê</t>
  </si>
  <si>
    <t>0903393577</t>
  </si>
  <si>
    <t>1247/32/12 Huỳnh Tấn Phát, P. Phú Thuận, quận 7</t>
  </si>
  <si>
    <t>Quận 7</t>
  </si>
  <si>
    <t>Đài Loan sữa</t>
  </si>
  <si>
    <t>Ms Hương - JI</t>
  </si>
  <si>
    <t>Huong Lam</t>
  </si>
  <si>
    <t>0983803660</t>
  </si>
  <si>
    <t>1942/27 Huỳnh Tấn Phát, kho B Thị trấn nhà bè (qua cầu Phú Xuân 1km)</t>
  </si>
  <si>
    <t>C Dinh - Misa</t>
  </si>
  <si>
    <t>Dinh Do</t>
  </si>
  <si>
    <t>0974991170</t>
  </si>
  <si>
    <t>0123219290</t>
  </si>
  <si>
    <t>CC Belleza, block D27-903, Phạm Hữu Lầu, P. Phú Mỹ, Q.7</t>
  </si>
  <si>
    <t>C Trân - PTV</t>
  </si>
  <si>
    <t>0906609966</t>
  </si>
  <si>
    <t>Quận 1</t>
  </si>
  <si>
    <t>Trang - JI</t>
  </si>
  <si>
    <t>Quynh Trang Dinh</t>
  </si>
  <si>
    <t>01698 660477</t>
  </si>
  <si>
    <t>Hương Mùa</t>
  </si>
  <si>
    <t>Minh - JI</t>
  </si>
  <si>
    <t>0983343489</t>
  </si>
  <si>
    <t>12A30, lầu 12A, chung cư Flora Anh Đào, 216 Đỗ Xuân Hợp, P. Phước Long B, Q9</t>
  </si>
  <si>
    <t>Quận 9</t>
  </si>
  <si>
    <t>Vương - JI</t>
  </si>
  <si>
    <t>0989006001</t>
  </si>
  <si>
    <t>Chung cư Ehome 1, 86 Dương Đình Hội, P. Phước Long B, quận 9</t>
  </si>
  <si>
    <t>6h chiều</t>
  </si>
  <si>
    <t>Thủy - Misa</t>
  </si>
  <si>
    <t>0983126223</t>
  </si>
  <si>
    <t>0964622368</t>
  </si>
  <si>
    <t>P. 808, Lầu 8, lo C3, chung cư Khang Gia, Phan Huy Ích, P14, Gò Vấp</t>
  </si>
  <si>
    <t>Quận Gò Vấp</t>
  </si>
  <si>
    <t>Tối</t>
  </si>
  <si>
    <t>C. Dung - PTV</t>
  </si>
  <si>
    <t>0903856031</t>
  </si>
  <si>
    <t>0937460407</t>
  </si>
  <si>
    <t>LẦU 6 , 95 PASTEUR, Quận 1 (nhà a Đoàn, ngay gốc Pasteur và Nguyễn Du)</t>
  </si>
  <si>
    <t>12 -&gt; 4h chiều</t>
  </si>
  <si>
    <t>Thầy Thái</t>
  </si>
  <si>
    <t>01227911087</t>
  </si>
  <si>
    <t>01204598493</t>
  </si>
  <si>
    <t>30 Mê Linh, P. 19, Q. Bình Thạnh</t>
  </si>
  <si>
    <t>2h chiều</t>
  </si>
  <si>
    <t>C Vân Anh - JI</t>
  </si>
  <si>
    <t>0937983068</t>
  </si>
  <si>
    <t>Lầu 2, 17 Nguyễn Tri Phương, P.6, Q.5</t>
  </si>
  <si>
    <t>Quận 5</t>
  </si>
  <si>
    <t>Nàng Hoa</t>
  </si>
  <si>
    <t>sau 4h chiều</t>
  </si>
  <si>
    <t>Nếp ngon</t>
  </si>
  <si>
    <t>C Hiền Phạm - PTV</t>
  </si>
  <si>
    <t>0901664878</t>
  </si>
  <si>
    <t>Tháp V3 - 0402 Sunrise City, P. Tân Hưng, Q. 7</t>
  </si>
  <si>
    <t>C Tường Vân - PTV</t>
  </si>
  <si>
    <t>0938920313</t>
  </si>
  <si>
    <t>PTV</t>
  </si>
  <si>
    <t>Đài loan sữa</t>
  </si>
  <si>
    <t>Lài trong</t>
  </si>
  <si>
    <t>C Phương - PTV</t>
  </si>
  <si>
    <t>01668017882</t>
  </si>
  <si>
    <t>C Hiền Đào - PTV</t>
  </si>
  <si>
    <t>01694449784</t>
  </si>
  <si>
    <t>Tú - PTV</t>
  </si>
  <si>
    <t>Huy - PTV</t>
  </si>
  <si>
    <t>C Chân - PTV</t>
  </si>
  <si>
    <t>0918300783</t>
  </si>
  <si>
    <t>346/8/11 Mã Lò, P. Bình Trị Đông, Bình Tân</t>
  </si>
  <si>
    <t>Bình Tân</t>
  </si>
  <si>
    <t>11h</t>
  </si>
  <si>
    <t>Khánh - PTV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</si>
</sst>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dd/mm/yyyy"/>
    <numFmt numFmtId="166" formatCode="#,##0;(#,##0)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sz val="9.0"/>
      <color rgb="FF4B4F56"/>
      <name val="Helvetica Neue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 wrapText="1"/>
    </xf>
    <xf borderId="0" fillId="0" fontId="1" numFmtId="49" xfId="0" applyAlignment="1" applyFont="1" applyNumberFormat="1">
      <alignment horizontal="center" vertical="top" wrapText="1"/>
    </xf>
    <xf borderId="0" fillId="0" fontId="1" numFmtId="164" xfId="0" applyAlignment="1" applyFont="1" applyNumberFormat="1">
      <alignment horizontal="center" vertical="top" wrapText="1"/>
    </xf>
    <xf borderId="0" fillId="0" fontId="1" numFmtId="3" xfId="0" applyAlignment="1" applyFont="1" applyNumberFormat="1">
      <alignment horizontal="center" vertical="top" wrapText="1"/>
    </xf>
    <xf borderId="0" fillId="0" fontId="1" numFmtId="165" xfId="0" applyAlignment="1" applyFont="1" applyNumberFormat="1">
      <alignment horizontal="center" vertical="top" wrapText="1"/>
    </xf>
    <xf borderId="0" fillId="2" fontId="1" numFmtId="0" xfId="0" applyAlignment="1" applyBorder="1" applyFill="1" applyFont="1">
      <alignment horizontal="center" vertical="top" wrapText="1"/>
    </xf>
    <xf borderId="0" fillId="0" fontId="1" numFmtId="166" xfId="0" applyAlignment="1" applyFont="1" applyNumberFormat="1">
      <alignment horizontal="center" vertical="top" wrapText="1"/>
    </xf>
    <xf borderId="0" fillId="0" fontId="0" numFmtId="0" xfId="0" applyFont="1"/>
    <xf borderId="0" fillId="3" fontId="0" numFmtId="0" xfId="0" applyAlignment="1" applyBorder="1" applyFill="1" applyFont="1">
      <alignment horizontal="center"/>
    </xf>
    <xf borderId="0" fillId="3" fontId="0" numFmtId="49" xfId="0" applyAlignment="1" applyBorder="1" applyFont="1" applyNumberFormat="1">
      <alignment horizontal="center"/>
    </xf>
    <xf borderId="0" fillId="3" fontId="0" numFmtId="0" xfId="0" applyAlignment="1" applyBorder="1" applyFont="1">
      <alignment horizontal="center" wrapText="1"/>
    </xf>
    <xf borderId="0" fillId="3" fontId="2" numFmtId="166" xfId="0" applyAlignment="1" applyBorder="1" applyFont="1" applyNumberFormat="1">
      <alignment horizontal="center"/>
    </xf>
    <xf borderId="0" fillId="3" fontId="0" numFmtId="165" xfId="0" applyAlignment="1" applyBorder="1" applyFont="1" applyNumberFormat="1">
      <alignment horizontal="center"/>
    </xf>
    <xf borderId="0" fillId="3" fontId="3" numFmtId="0" xfId="0" applyAlignment="1" applyBorder="1" applyFont="1">
      <alignment horizontal="center"/>
    </xf>
    <xf borderId="0" fillId="0" fontId="3" numFmtId="3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49" xfId="0" applyFont="1" applyNumberFormat="1"/>
    <xf borderId="0" fillId="0" fontId="0" numFmtId="0" xfId="0" applyAlignment="1" applyFont="1">
      <alignment wrapText="1"/>
    </xf>
    <xf borderId="0" fillId="0" fontId="0" numFmtId="164" xfId="0" applyFont="1" applyNumberFormat="1"/>
    <xf borderId="0" fillId="0" fontId="0" numFmtId="3" xfId="0" applyFont="1" applyNumberFormat="1"/>
    <xf borderId="0" fillId="0" fontId="0" numFmtId="165" xfId="0" applyFont="1" applyNumberFormat="1"/>
    <xf borderId="0" fillId="2" fontId="0" numFmtId="165" xfId="0" applyAlignment="1" applyBorder="1" applyFont="1" applyNumberFormat="1">
      <alignment horizontal="center"/>
    </xf>
    <xf borderId="0" fillId="0" fontId="3" numFmtId="166" xfId="0" applyFont="1" applyNumberFormat="1"/>
    <xf borderId="0" fillId="0" fontId="3" numFmtId="3" xfId="0" applyFont="1" applyNumberFormat="1"/>
    <xf borderId="0" fillId="4" fontId="4" numFmtId="49" xfId="0" applyAlignment="1" applyBorder="1" applyFill="1" applyFont="1" applyNumberFormat="1">
      <alignment horizontal="left"/>
    </xf>
    <xf borderId="0" fillId="0" fontId="3" numFmtId="0" xfId="0" applyFont="1"/>
    <xf borderId="0" fillId="0" fontId="2" numFmtId="166" xfId="0" applyFont="1" applyNumberFormat="1"/>
    <xf borderId="0" fillId="5" fontId="5" numFmtId="49" xfId="0" applyBorder="1" applyFill="1" applyFont="1" applyNumberFormat="1"/>
    <xf borderId="0" fillId="2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5.13" defaultRowHeight="15.0"/>
  <cols>
    <col customWidth="1" min="1" max="1" width="2.63"/>
    <col customWidth="1" min="2" max="2" width="11.75"/>
    <col customWidth="1" min="3" max="3" width="10.13"/>
    <col customWidth="1" min="4" max="5" width="9.5"/>
    <col customWidth="1" min="6" max="6" width="53.25"/>
    <col customWidth="1" min="7" max="7" width="9.5"/>
    <col customWidth="1" min="8" max="8" width="10.5"/>
    <col customWidth="1" min="9" max="9" width="10.13"/>
    <col customWidth="1" min="10" max="10" width="5.88"/>
    <col customWidth="1" min="11" max="11" width="8.13"/>
    <col customWidth="1" min="12" max="14" width="8.25"/>
    <col customWidth="1" min="15" max="15" width="19.75"/>
    <col customWidth="1" min="16" max="16" width="8.25"/>
    <col customWidth="1" min="17" max="17" width="11.0"/>
    <col customWidth="1" min="18" max="18" width="6.25"/>
    <col customWidth="1" min="19" max="20" width="6.63"/>
    <col customWidth="1" min="21" max="21" width="8.0"/>
    <col customWidth="1" min="22" max="23" width="6.63"/>
    <col customWidth="1" min="24" max="25" width="7.25"/>
    <col customWidth="1" min="26" max="26" width="6.63"/>
    <col customWidth="1" min="27" max="27" width="7.5"/>
    <col customWidth="1" min="28" max="33" width="6.63"/>
  </cols>
  <sheetData>
    <row r="1" ht="27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3" t="s">
        <v>9</v>
      </c>
      <c r="L1" s="4" t="s">
        <v>10</v>
      </c>
      <c r="M1" s="4" t="s">
        <v>11</v>
      </c>
      <c r="N1" s="5" t="s">
        <v>12</v>
      </c>
      <c r="O1" s="1" t="s">
        <v>13</v>
      </c>
      <c r="P1" s="1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4" t="s">
        <v>27</v>
      </c>
      <c r="AD1" s="1"/>
      <c r="AE1" s="8"/>
      <c r="AF1" s="8"/>
      <c r="AG1" s="8"/>
    </row>
    <row r="2">
      <c r="A2" s="9"/>
      <c r="B2" s="9"/>
      <c r="C2" s="9"/>
      <c r="D2" s="10"/>
      <c r="E2" s="10"/>
      <c r="F2" s="11"/>
      <c r="G2" s="9"/>
      <c r="H2" s="9"/>
      <c r="I2" s="9"/>
      <c r="J2" s="12">
        <f>subtotal(9,J3:J996)</f>
        <v>390</v>
      </c>
      <c r="K2" s="12"/>
      <c r="L2" s="12">
        <f t="shared" ref="L2:M2" si="1">subtotal(9,L3:L996)</f>
        <v>0</v>
      </c>
      <c r="M2" s="12">
        <f t="shared" si="1"/>
        <v>7160000</v>
      </c>
      <c r="N2" s="13"/>
      <c r="O2" s="9"/>
      <c r="P2" s="9"/>
      <c r="Q2" s="13"/>
      <c r="R2" s="9"/>
      <c r="S2" s="14"/>
      <c r="T2" s="14"/>
      <c r="U2" s="12">
        <f t="shared" ref="U2:AB2" si="2">subtotal(9,U3:U996)</f>
        <v>5151500</v>
      </c>
      <c r="V2" s="12">
        <f t="shared" si="2"/>
        <v>46500</v>
      </c>
      <c r="W2" s="12">
        <f t="shared" si="2"/>
        <v>96000</v>
      </c>
      <c r="X2" s="12">
        <f t="shared" si="2"/>
        <v>5294000</v>
      </c>
      <c r="Y2" s="12">
        <f t="shared" si="2"/>
        <v>300000</v>
      </c>
      <c r="Z2" s="12">
        <f t="shared" si="2"/>
        <v>0</v>
      </c>
      <c r="AA2" s="12">
        <f t="shared" si="2"/>
        <v>1566000</v>
      </c>
      <c r="AB2" s="12">
        <f t="shared" si="2"/>
        <v>-1930000</v>
      </c>
      <c r="AC2" s="15"/>
      <c r="AD2" s="16"/>
      <c r="AE2" s="8"/>
      <c r="AF2" s="8"/>
      <c r="AG2" s="8"/>
    </row>
    <row r="3">
      <c r="A3" s="17">
        <v>1.0</v>
      </c>
      <c r="B3" s="18" t="s">
        <v>28</v>
      </c>
      <c r="C3" s="18" t="s">
        <v>29</v>
      </c>
      <c r="D3" s="19" t="s">
        <v>30</v>
      </c>
      <c r="E3" s="19" t="s">
        <v>31</v>
      </c>
      <c r="F3" s="20" t="s">
        <v>32</v>
      </c>
      <c r="G3" s="18" t="s">
        <v>33</v>
      </c>
      <c r="H3" s="18" t="s">
        <v>34</v>
      </c>
      <c r="I3" s="18" t="s">
        <v>35</v>
      </c>
      <c r="J3" s="18">
        <v>20.0</v>
      </c>
      <c r="K3" s="21">
        <v>19000.0</v>
      </c>
      <c r="L3" s="22"/>
      <c r="M3" s="22">
        <f t="shared" ref="M3:M17" si="3">J3*K3+L3</f>
        <v>380000</v>
      </c>
      <c r="N3" s="23">
        <v>42728.0</v>
      </c>
      <c r="O3" s="18"/>
      <c r="P3" s="18">
        <v>30.0</v>
      </c>
      <c r="Q3" s="24">
        <f t="shared" ref="Q3:Q5" si="4">N3+P3</f>
        <v>42758</v>
      </c>
      <c r="R3" s="18" t="s">
        <v>36</v>
      </c>
      <c r="S3" s="8"/>
      <c r="T3" s="8"/>
      <c r="U3" s="25">
        <f>12500*20</f>
        <v>250000</v>
      </c>
      <c r="V3" s="25"/>
      <c r="W3" s="25"/>
      <c r="X3" s="25">
        <f t="shared" ref="X3:X29" si="5">sum(U3:W3)</f>
        <v>250000</v>
      </c>
      <c r="Y3" s="25"/>
      <c r="Z3" s="25"/>
      <c r="AA3" s="25">
        <f t="shared" ref="AA3:AA29" si="6">M3-sum(X3:Z3)</f>
        <v>130000</v>
      </c>
      <c r="AB3" s="25"/>
      <c r="AC3" s="26"/>
      <c r="AD3" s="8"/>
      <c r="AE3" s="8"/>
      <c r="AF3" s="8"/>
      <c r="AG3" s="8"/>
    </row>
    <row r="4">
      <c r="A4" s="17">
        <f t="shared" ref="A4:A12" si="7">A3+1</f>
        <v>2</v>
      </c>
      <c r="B4" s="18" t="s">
        <v>37</v>
      </c>
      <c r="C4" s="18" t="s">
        <v>38</v>
      </c>
      <c r="D4" s="19" t="s">
        <v>39</v>
      </c>
      <c r="E4" s="19"/>
      <c r="F4" s="20" t="s">
        <v>40</v>
      </c>
      <c r="G4" s="18" t="s">
        <v>33</v>
      </c>
      <c r="H4" s="18" t="s">
        <v>41</v>
      </c>
      <c r="I4" s="18" t="s">
        <v>41</v>
      </c>
      <c r="J4" s="18">
        <v>10.0</v>
      </c>
      <c r="K4" s="21">
        <v>22000.0</v>
      </c>
      <c r="L4" s="22"/>
      <c r="M4" s="22">
        <f t="shared" si="3"/>
        <v>220000</v>
      </c>
      <c r="N4" s="23">
        <v>42730.0</v>
      </c>
      <c r="O4" s="18"/>
      <c r="P4" s="18">
        <v>30.0</v>
      </c>
      <c r="Q4" s="24">
        <f t="shared" si="4"/>
        <v>42760</v>
      </c>
      <c r="R4" s="18"/>
      <c r="S4" s="18" t="s">
        <v>36</v>
      </c>
      <c r="T4" s="18" t="s">
        <v>42</v>
      </c>
      <c r="U4" s="25">
        <f>15500*10</f>
        <v>155000</v>
      </c>
      <c r="V4" s="25"/>
      <c r="W4" s="25"/>
      <c r="X4" s="25">
        <f t="shared" si="5"/>
        <v>155000</v>
      </c>
      <c r="Y4" s="25"/>
      <c r="Z4" s="25"/>
      <c r="AA4" s="25">
        <f t="shared" si="6"/>
        <v>65000</v>
      </c>
      <c r="AB4" s="25"/>
      <c r="AC4" s="26"/>
      <c r="AD4" s="8"/>
      <c r="AE4" s="8"/>
      <c r="AF4" s="8"/>
      <c r="AG4" s="8"/>
    </row>
    <row r="5">
      <c r="A5" s="17">
        <f t="shared" si="7"/>
        <v>3</v>
      </c>
      <c r="B5" s="18" t="s">
        <v>43</v>
      </c>
      <c r="C5" s="18" t="s">
        <v>44</v>
      </c>
      <c r="D5" s="19" t="s">
        <v>45</v>
      </c>
      <c r="E5" s="19"/>
      <c r="F5" s="20" t="s">
        <v>46</v>
      </c>
      <c r="G5" s="18" t="s">
        <v>47</v>
      </c>
      <c r="H5" s="18" t="s">
        <v>48</v>
      </c>
      <c r="I5" s="18" t="s">
        <v>48</v>
      </c>
      <c r="J5" s="18">
        <v>50.0</v>
      </c>
      <c r="K5" s="21">
        <v>21000.0</v>
      </c>
      <c r="L5" s="22"/>
      <c r="M5" s="22">
        <f t="shared" si="3"/>
        <v>1050000</v>
      </c>
      <c r="N5" s="23">
        <v>42737.0</v>
      </c>
      <c r="O5" s="18"/>
      <c r="P5" s="18">
        <v>50.0</v>
      </c>
      <c r="Q5" s="24">
        <f t="shared" si="4"/>
        <v>42787</v>
      </c>
      <c r="R5" s="18"/>
      <c r="S5" s="18" t="s">
        <v>36</v>
      </c>
      <c r="T5" s="18" t="s">
        <v>42</v>
      </c>
      <c r="U5" s="25">
        <f>16500*50+25000</f>
        <v>850000</v>
      </c>
      <c r="V5" s="25"/>
      <c r="W5" s="25"/>
      <c r="X5" s="25">
        <f t="shared" si="5"/>
        <v>850000</v>
      </c>
      <c r="Y5" s="25"/>
      <c r="Z5" s="25"/>
      <c r="AA5" s="25">
        <f t="shared" si="6"/>
        <v>200000</v>
      </c>
      <c r="AB5" s="25"/>
      <c r="AC5" s="26"/>
      <c r="AD5" s="8"/>
      <c r="AE5" s="8"/>
      <c r="AF5" s="8"/>
      <c r="AG5" s="8"/>
    </row>
    <row r="6">
      <c r="A6" s="17">
        <f t="shared" si="7"/>
        <v>4</v>
      </c>
      <c r="B6" s="18" t="s">
        <v>49</v>
      </c>
      <c r="C6" s="18"/>
      <c r="D6" s="19"/>
      <c r="E6" s="19"/>
      <c r="F6" s="20" t="s">
        <v>50</v>
      </c>
      <c r="G6" s="18" t="s">
        <v>51</v>
      </c>
      <c r="H6" s="18" t="s">
        <v>52</v>
      </c>
      <c r="I6" s="18" t="s">
        <v>53</v>
      </c>
      <c r="J6" s="18">
        <v>5.0</v>
      </c>
      <c r="K6" s="21">
        <v>18000.0</v>
      </c>
      <c r="L6" s="22"/>
      <c r="M6" s="22">
        <f t="shared" si="3"/>
        <v>90000</v>
      </c>
      <c r="N6" s="23">
        <v>42740.0</v>
      </c>
      <c r="O6" s="18"/>
      <c r="P6" s="18">
        <v>7.0</v>
      </c>
      <c r="Q6" s="24">
        <f>N6+P6+14</f>
        <v>42761</v>
      </c>
      <c r="R6" s="18" t="s">
        <v>36</v>
      </c>
      <c r="S6" s="8"/>
      <c r="T6" s="8"/>
      <c r="U6" s="25">
        <f>15500*5</f>
        <v>77500</v>
      </c>
      <c r="V6" s="25"/>
      <c r="W6" s="25"/>
      <c r="X6" s="25">
        <f t="shared" si="5"/>
        <v>77500</v>
      </c>
      <c r="Y6" s="25"/>
      <c r="Z6" s="25"/>
      <c r="AA6" s="25">
        <f t="shared" si="6"/>
        <v>12500</v>
      </c>
      <c r="AB6" s="25"/>
      <c r="AC6" s="26"/>
      <c r="AD6" s="8"/>
      <c r="AE6" s="8"/>
      <c r="AF6" s="8"/>
      <c r="AG6" s="8"/>
    </row>
    <row r="7">
      <c r="A7" s="17">
        <f t="shared" si="7"/>
        <v>5</v>
      </c>
      <c r="B7" s="18" t="s">
        <v>54</v>
      </c>
      <c r="C7" s="18" t="s">
        <v>55</v>
      </c>
      <c r="D7" s="19" t="s">
        <v>56</v>
      </c>
      <c r="E7" s="19"/>
      <c r="F7" s="20" t="s">
        <v>57</v>
      </c>
      <c r="G7" s="18" t="s">
        <v>58</v>
      </c>
      <c r="H7" s="18" t="s">
        <v>59</v>
      </c>
      <c r="I7" s="18" t="s">
        <v>35</v>
      </c>
      <c r="J7" s="18">
        <v>30.0</v>
      </c>
      <c r="K7" s="21">
        <v>17000.0</v>
      </c>
      <c r="L7" s="22"/>
      <c r="M7" s="22">
        <f t="shared" si="3"/>
        <v>510000</v>
      </c>
      <c r="N7" s="23">
        <v>42743.0</v>
      </c>
      <c r="O7" s="18"/>
      <c r="P7" s="18">
        <v>26.0</v>
      </c>
      <c r="Q7" s="24">
        <f t="shared" ref="Q7:Q18" si="8">N7+P7</f>
        <v>42769</v>
      </c>
      <c r="R7" s="18"/>
      <c r="S7" s="8"/>
      <c r="T7" s="8"/>
      <c r="U7" s="25">
        <f t="shared" ref="U7:U8" si="9">12500*30</f>
        <v>375000</v>
      </c>
      <c r="V7" s="25"/>
      <c r="W7" s="25"/>
      <c r="X7" s="25">
        <f t="shared" si="5"/>
        <v>375000</v>
      </c>
      <c r="Y7" s="25">
        <v>35000.0</v>
      </c>
      <c r="Z7" s="25"/>
      <c r="AA7" s="25">
        <f t="shared" si="6"/>
        <v>100000</v>
      </c>
      <c r="AB7" s="25"/>
      <c r="AC7" s="26"/>
      <c r="AD7" s="8"/>
      <c r="AE7" s="8"/>
      <c r="AF7" s="8"/>
      <c r="AG7" s="8"/>
    </row>
    <row r="8" ht="16.5" customHeight="1">
      <c r="A8" s="17">
        <f t="shared" si="7"/>
        <v>6</v>
      </c>
      <c r="B8" s="18" t="s">
        <v>60</v>
      </c>
      <c r="C8" s="18" t="s">
        <v>61</v>
      </c>
      <c r="D8" s="19" t="s">
        <v>62</v>
      </c>
      <c r="E8" s="19"/>
      <c r="F8" s="20" t="s">
        <v>63</v>
      </c>
      <c r="G8" s="18" t="s">
        <v>58</v>
      </c>
      <c r="H8" s="18" t="s">
        <v>59</v>
      </c>
      <c r="I8" s="18" t="s">
        <v>35</v>
      </c>
      <c r="J8" s="18">
        <v>30.0</v>
      </c>
      <c r="K8" s="21">
        <v>17000.0</v>
      </c>
      <c r="L8" s="22"/>
      <c r="M8" s="22">
        <f t="shared" si="3"/>
        <v>510000</v>
      </c>
      <c r="N8" s="23">
        <v>42743.0</v>
      </c>
      <c r="O8" s="18"/>
      <c r="P8" s="18">
        <v>40.0</v>
      </c>
      <c r="Q8" s="24">
        <f t="shared" si="8"/>
        <v>42783</v>
      </c>
      <c r="R8" s="18"/>
      <c r="S8" s="8"/>
      <c r="T8" s="8"/>
      <c r="U8" s="25">
        <f t="shared" si="9"/>
        <v>375000</v>
      </c>
      <c r="V8" s="25"/>
      <c r="W8" s="25"/>
      <c r="X8" s="25">
        <f t="shared" si="5"/>
        <v>375000</v>
      </c>
      <c r="Y8" s="25">
        <v>35000.0</v>
      </c>
      <c r="Z8" s="25"/>
      <c r="AA8" s="25">
        <f t="shared" si="6"/>
        <v>100000</v>
      </c>
      <c r="AB8" s="25"/>
      <c r="AC8" s="26"/>
      <c r="AD8" s="8"/>
      <c r="AE8" s="8"/>
      <c r="AF8" s="8"/>
      <c r="AG8" s="8"/>
    </row>
    <row r="9">
      <c r="A9" s="17">
        <f t="shared" si="7"/>
        <v>7</v>
      </c>
      <c r="B9" s="18" t="s">
        <v>64</v>
      </c>
      <c r="C9" s="18" t="s">
        <v>65</v>
      </c>
      <c r="D9" s="19" t="s">
        <v>66</v>
      </c>
      <c r="E9" s="19" t="s">
        <v>67</v>
      </c>
      <c r="F9" s="20" t="s">
        <v>68</v>
      </c>
      <c r="G9" s="18" t="s">
        <v>58</v>
      </c>
      <c r="H9" s="18" t="s">
        <v>59</v>
      </c>
      <c r="I9" s="18" t="s">
        <v>35</v>
      </c>
      <c r="J9" s="18">
        <v>10.0</v>
      </c>
      <c r="K9" s="21">
        <v>17000.0</v>
      </c>
      <c r="L9" s="22"/>
      <c r="M9" s="22">
        <f t="shared" si="3"/>
        <v>170000</v>
      </c>
      <c r="N9" s="23">
        <v>42743.0</v>
      </c>
      <c r="O9" s="18"/>
      <c r="P9" s="18">
        <v>15.0</v>
      </c>
      <c r="Q9" s="24">
        <f t="shared" si="8"/>
        <v>42758</v>
      </c>
      <c r="R9" s="18"/>
      <c r="S9" s="8"/>
      <c r="T9" s="8"/>
      <c r="U9" s="25">
        <f t="shared" ref="U9:U10" si="10">12500*10</f>
        <v>125000</v>
      </c>
      <c r="V9" s="25"/>
      <c r="W9" s="25"/>
      <c r="X9" s="25">
        <f t="shared" si="5"/>
        <v>125000</v>
      </c>
      <c r="Y9" s="25">
        <v>20000.0</v>
      </c>
      <c r="Z9" s="25"/>
      <c r="AA9" s="25">
        <f t="shared" si="6"/>
        <v>25000</v>
      </c>
      <c r="AB9" s="25"/>
      <c r="AC9" s="26"/>
      <c r="AD9" s="8"/>
      <c r="AE9" s="8"/>
      <c r="AF9" s="8"/>
      <c r="AG9" s="8"/>
    </row>
    <row r="10">
      <c r="A10" s="17">
        <f t="shared" si="7"/>
        <v>8</v>
      </c>
      <c r="B10" s="18" t="s">
        <v>69</v>
      </c>
      <c r="C10" s="18"/>
      <c r="D10" s="19" t="s">
        <v>70</v>
      </c>
      <c r="E10" s="19"/>
      <c r="F10" s="20"/>
      <c r="G10" s="18" t="s">
        <v>71</v>
      </c>
      <c r="H10" s="18" t="s">
        <v>59</v>
      </c>
      <c r="I10" s="18" t="s">
        <v>35</v>
      </c>
      <c r="J10" s="18">
        <v>10.0</v>
      </c>
      <c r="K10" s="21">
        <v>17000.0</v>
      </c>
      <c r="L10" s="22"/>
      <c r="M10" s="22">
        <f t="shared" si="3"/>
        <v>170000</v>
      </c>
      <c r="N10" s="23">
        <v>42744.0</v>
      </c>
      <c r="O10" s="18"/>
      <c r="P10" s="18">
        <v>20.0</v>
      </c>
      <c r="Q10" s="24">
        <f t="shared" si="8"/>
        <v>42764</v>
      </c>
      <c r="R10" s="18"/>
      <c r="S10" s="8"/>
      <c r="T10" s="8"/>
      <c r="U10" s="25">
        <f t="shared" si="10"/>
        <v>125000</v>
      </c>
      <c r="V10" s="25"/>
      <c r="W10" s="25">
        <v>6000.0</v>
      </c>
      <c r="X10" s="25">
        <f t="shared" si="5"/>
        <v>131000</v>
      </c>
      <c r="Y10" s="25">
        <v>0.0</v>
      </c>
      <c r="Z10" s="25"/>
      <c r="AA10" s="25">
        <f t="shared" si="6"/>
        <v>39000</v>
      </c>
      <c r="AB10" s="25"/>
      <c r="AC10" s="26"/>
      <c r="AD10" s="8"/>
      <c r="AE10" s="8"/>
      <c r="AF10" s="8"/>
      <c r="AG10" s="8"/>
    </row>
    <row r="11">
      <c r="A11" s="17">
        <f t="shared" si="7"/>
        <v>9</v>
      </c>
      <c r="B11" s="18" t="s">
        <v>72</v>
      </c>
      <c r="C11" s="18" t="s">
        <v>73</v>
      </c>
      <c r="D11" s="27" t="s">
        <v>74</v>
      </c>
      <c r="E11" s="19"/>
      <c r="F11" s="20"/>
      <c r="G11" s="18" t="s">
        <v>71</v>
      </c>
      <c r="H11" s="18" t="s">
        <v>75</v>
      </c>
      <c r="I11" s="18" t="s">
        <v>75</v>
      </c>
      <c r="J11" s="18">
        <v>10.0</v>
      </c>
      <c r="K11" s="21">
        <v>16500.0</v>
      </c>
      <c r="L11" s="22"/>
      <c r="M11" s="22">
        <f t="shared" si="3"/>
        <v>165000</v>
      </c>
      <c r="N11" s="23">
        <v>42744.0</v>
      </c>
      <c r="O11" s="18"/>
      <c r="P11" s="18">
        <v>20.0</v>
      </c>
      <c r="Q11" s="24">
        <f t="shared" si="8"/>
        <v>42764</v>
      </c>
      <c r="R11" s="18"/>
      <c r="S11" s="8"/>
      <c r="T11" s="8"/>
      <c r="U11" s="25">
        <f>11700*10</f>
        <v>117000</v>
      </c>
      <c r="V11" s="25"/>
      <c r="W11" s="25">
        <v>6000.0</v>
      </c>
      <c r="X11" s="25">
        <f t="shared" si="5"/>
        <v>123000</v>
      </c>
      <c r="Y11" s="25">
        <v>32000.0</v>
      </c>
      <c r="Z11" s="25"/>
      <c r="AA11" s="25">
        <f t="shared" si="6"/>
        <v>10000</v>
      </c>
      <c r="AB11" s="25"/>
      <c r="AC11" s="26"/>
      <c r="AD11" s="8"/>
      <c r="AE11" s="8"/>
      <c r="AF11" s="8"/>
      <c r="AG11" s="8"/>
    </row>
    <row r="12" ht="16.5" customHeight="1">
      <c r="A12" s="17">
        <f t="shared" si="7"/>
        <v>10</v>
      </c>
      <c r="B12" s="18" t="s">
        <v>76</v>
      </c>
      <c r="C12" s="18"/>
      <c r="D12" s="19" t="s">
        <v>77</v>
      </c>
      <c r="E12" s="19"/>
      <c r="F12" s="20" t="s">
        <v>78</v>
      </c>
      <c r="G12" s="18" t="s">
        <v>79</v>
      </c>
      <c r="H12" s="18" t="s">
        <v>59</v>
      </c>
      <c r="I12" s="18" t="s">
        <v>35</v>
      </c>
      <c r="J12" s="18">
        <v>7.5</v>
      </c>
      <c r="K12" s="21">
        <v>19000.0</v>
      </c>
      <c r="L12" s="22"/>
      <c r="M12" s="22">
        <f t="shared" si="3"/>
        <v>142500</v>
      </c>
      <c r="N12" s="23">
        <v>42745.0</v>
      </c>
      <c r="O12" s="18"/>
      <c r="P12" s="18">
        <v>25.0</v>
      </c>
      <c r="Q12" s="24">
        <f t="shared" si="8"/>
        <v>42770</v>
      </c>
      <c r="R12" s="18"/>
      <c r="S12" s="28" t="s">
        <v>36</v>
      </c>
      <c r="T12" s="8"/>
      <c r="U12" s="25">
        <f>12500*7.5</f>
        <v>93750</v>
      </c>
      <c r="V12" s="25"/>
      <c r="W12" s="25"/>
      <c r="X12" s="25">
        <f t="shared" si="5"/>
        <v>93750</v>
      </c>
      <c r="Y12" s="25">
        <v>25000.0</v>
      </c>
      <c r="Z12" s="25"/>
      <c r="AA12" s="25">
        <f t="shared" si="6"/>
        <v>23750</v>
      </c>
      <c r="AB12" s="25"/>
      <c r="AC12" s="26"/>
      <c r="AD12" s="8"/>
      <c r="AE12" s="8"/>
      <c r="AF12" s="8"/>
      <c r="AG12" s="8"/>
    </row>
    <row r="13" ht="16.5" customHeight="1">
      <c r="A13" s="17">
        <v>10.0</v>
      </c>
      <c r="B13" s="18" t="s">
        <v>76</v>
      </c>
      <c r="C13" s="18"/>
      <c r="D13" s="19" t="s">
        <v>77</v>
      </c>
      <c r="E13" s="19"/>
      <c r="F13" s="20" t="s">
        <v>78</v>
      </c>
      <c r="G13" s="18" t="s">
        <v>79</v>
      </c>
      <c r="H13" s="18" t="s">
        <v>75</v>
      </c>
      <c r="I13" s="18" t="s">
        <v>75</v>
      </c>
      <c r="J13" s="18">
        <v>7.5</v>
      </c>
      <c r="K13" s="21">
        <v>17000.0</v>
      </c>
      <c r="L13" s="22"/>
      <c r="M13" s="22">
        <f t="shared" si="3"/>
        <v>127500</v>
      </c>
      <c r="N13" s="23">
        <v>42745.0</v>
      </c>
      <c r="O13" s="18"/>
      <c r="P13" s="18">
        <v>25.0</v>
      </c>
      <c r="Q13" s="24">
        <f t="shared" si="8"/>
        <v>42770</v>
      </c>
      <c r="R13" s="18"/>
      <c r="S13" s="28" t="s">
        <v>36</v>
      </c>
      <c r="T13" s="8"/>
      <c r="U13" s="25">
        <f>11700*7.5</f>
        <v>87750</v>
      </c>
      <c r="V13" s="25"/>
      <c r="W13" s="25"/>
      <c r="X13" s="25">
        <f t="shared" si="5"/>
        <v>87750</v>
      </c>
      <c r="Y13" s="25">
        <v>25000.0</v>
      </c>
      <c r="Z13" s="25"/>
      <c r="AA13" s="25">
        <f t="shared" si="6"/>
        <v>14750</v>
      </c>
      <c r="AB13" s="25"/>
      <c r="AC13" s="26"/>
      <c r="AD13" s="8"/>
      <c r="AE13" s="8"/>
      <c r="AF13" s="8"/>
      <c r="AG13" s="8"/>
    </row>
    <row r="14">
      <c r="A14" s="17">
        <v>11.0</v>
      </c>
      <c r="B14" s="18" t="s">
        <v>80</v>
      </c>
      <c r="C14" s="18"/>
      <c r="D14" s="19" t="s">
        <v>81</v>
      </c>
      <c r="E14" s="19"/>
      <c r="F14" s="20" t="s">
        <v>82</v>
      </c>
      <c r="G14" s="18" t="s">
        <v>79</v>
      </c>
      <c r="H14" s="18" t="s">
        <v>59</v>
      </c>
      <c r="I14" s="18" t="s">
        <v>35</v>
      </c>
      <c r="J14" s="18">
        <v>20.0</v>
      </c>
      <c r="K14" s="21">
        <v>17000.0</v>
      </c>
      <c r="L14" s="22"/>
      <c r="M14" s="22">
        <f t="shared" si="3"/>
        <v>340000</v>
      </c>
      <c r="N14" s="23">
        <v>42745.0</v>
      </c>
      <c r="O14" s="18" t="s">
        <v>83</v>
      </c>
      <c r="P14" s="18">
        <v>25.0</v>
      </c>
      <c r="Q14" s="24">
        <f t="shared" si="8"/>
        <v>42770</v>
      </c>
      <c r="R14" s="18"/>
      <c r="S14" s="8"/>
      <c r="T14" s="8"/>
      <c r="U14" s="25">
        <f>12500*20</f>
        <v>250000</v>
      </c>
      <c r="V14" s="25"/>
      <c r="W14" s="25"/>
      <c r="X14" s="25">
        <f t="shared" si="5"/>
        <v>250000</v>
      </c>
      <c r="Y14" s="25">
        <v>50000.0</v>
      </c>
      <c r="Z14" s="25"/>
      <c r="AA14" s="25">
        <f t="shared" si="6"/>
        <v>40000</v>
      </c>
      <c r="AB14" s="25"/>
      <c r="AC14" s="26"/>
      <c r="AD14" s="8"/>
      <c r="AE14" s="8"/>
      <c r="AF14" s="8"/>
      <c r="AG14" s="8"/>
    </row>
    <row r="15">
      <c r="A15" s="17">
        <v>12.0</v>
      </c>
      <c r="B15" s="18" t="s">
        <v>84</v>
      </c>
      <c r="C15" s="18"/>
      <c r="D15" s="19" t="s">
        <v>85</v>
      </c>
      <c r="E15" s="27" t="s">
        <v>86</v>
      </c>
      <c r="F15" s="20" t="s">
        <v>87</v>
      </c>
      <c r="G15" s="18" t="s">
        <v>88</v>
      </c>
      <c r="H15" s="18" t="s">
        <v>34</v>
      </c>
      <c r="I15" s="18" t="s">
        <v>35</v>
      </c>
      <c r="J15" s="18">
        <v>10.0</v>
      </c>
      <c r="K15" s="21">
        <v>19000.0</v>
      </c>
      <c r="L15" s="22"/>
      <c r="M15" s="22">
        <f t="shared" si="3"/>
        <v>190000</v>
      </c>
      <c r="N15" s="23">
        <v>42754.0</v>
      </c>
      <c r="O15" s="18" t="s">
        <v>89</v>
      </c>
      <c r="P15" s="18">
        <v>30.0</v>
      </c>
      <c r="Q15" s="24">
        <f t="shared" si="8"/>
        <v>42784</v>
      </c>
      <c r="R15" s="18"/>
      <c r="S15" s="8"/>
      <c r="T15" s="8"/>
      <c r="U15" s="25">
        <f>12500*10</f>
        <v>125000</v>
      </c>
      <c r="V15" s="25"/>
      <c r="W15" s="25">
        <v>6000.0</v>
      </c>
      <c r="X15" s="25">
        <f t="shared" si="5"/>
        <v>131000</v>
      </c>
      <c r="Y15" s="25"/>
      <c r="Z15" s="25"/>
      <c r="AA15" s="25">
        <f t="shared" si="6"/>
        <v>59000</v>
      </c>
      <c r="AB15" s="29">
        <f>-X15</f>
        <v>-131000</v>
      </c>
      <c r="AC15" s="26"/>
      <c r="AD15" s="8"/>
      <c r="AE15" s="8"/>
      <c r="AF15" s="8"/>
      <c r="AG15" s="8"/>
    </row>
    <row r="16">
      <c r="A16" s="17">
        <v>13.0</v>
      </c>
      <c r="B16" s="18" t="s">
        <v>90</v>
      </c>
      <c r="C16" s="18"/>
      <c r="D16" s="19" t="s">
        <v>91</v>
      </c>
      <c r="E16" s="19" t="s">
        <v>92</v>
      </c>
      <c r="F16" s="20" t="s">
        <v>93</v>
      </c>
      <c r="G16" s="18" t="s">
        <v>71</v>
      </c>
      <c r="H16" s="18" t="s">
        <v>59</v>
      </c>
      <c r="I16" s="18" t="s">
        <v>35</v>
      </c>
      <c r="J16" s="18">
        <v>20.0</v>
      </c>
      <c r="K16" s="21">
        <v>17000.0</v>
      </c>
      <c r="L16" s="22"/>
      <c r="M16" s="22">
        <f t="shared" si="3"/>
        <v>340000</v>
      </c>
      <c r="N16" s="23">
        <v>42746.0</v>
      </c>
      <c r="O16" s="18" t="s">
        <v>94</v>
      </c>
      <c r="P16" s="18">
        <v>25.0</v>
      </c>
      <c r="Q16" s="24">
        <f t="shared" si="8"/>
        <v>42771</v>
      </c>
      <c r="R16" s="18" t="s">
        <v>36</v>
      </c>
      <c r="S16" s="8"/>
      <c r="T16" s="8"/>
      <c r="U16" s="25">
        <f>20*12500</f>
        <v>250000</v>
      </c>
      <c r="V16" s="25"/>
      <c r="W16" s="25">
        <v>9000.0</v>
      </c>
      <c r="X16" s="25">
        <f t="shared" si="5"/>
        <v>259000</v>
      </c>
      <c r="Y16" s="25">
        <v>78000.0</v>
      </c>
      <c r="Z16" s="25"/>
      <c r="AA16" s="25">
        <f t="shared" si="6"/>
        <v>3000</v>
      </c>
      <c r="AB16" s="25"/>
      <c r="AC16" s="26"/>
      <c r="AD16" s="8"/>
      <c r="AE16" s="8"/>
      <c r="AF16" s="8"/>
      <c r="AG16" s="8"/>
    </row>
    <row r="17">
      <c r="A17" s="17">
        <v>14.0</v>
      </c>
      <c r="B17" s="18" t="s">
        <v>95</v>
      </c>
      <c r="C17" s="18"/>
      <c r="D17" s="19" t="s">
        <v>96</v>
      </c>
      <c r="E17" s="19" t="s">
        <v>97</v>
      </c>
      <c r="F17" s="20" t="s">
        <v>98</v>
      </c>
      <c r="G17" s="18" t="s">
        <v>33</v>
      </c>
      <c r="H17" s="18" t="s">
        <v>75</v>
      </c>
      <c r="I17" s="18" t="s">
        <v>75</v>
      </c>
      <c r="J17" s="18">
        <v>40.0</v>
      </c>
      <c r="K17" s="21">
        <v>17000.0</v>
      </c>
      <c r="L17" s="22"/>
      <c r="M17" s="22">
        <f t="shared" si="3"/>
        <v>680000</v>
      </c>
      <c r="N17" s="23">
        <v>42755.0</v>
      </c>
      <c r="O17" s="18" t="s">
        <v>99</v>
      </c>
      <c r="P17" s="18">
        <v>30.0</v>
      </c>
      <c r="Q17" s="24">
        <f t="shared" si="8"/>
        <v>42785</v>
      </c>
      <c r="R17" s="18"/>
      <c r="S17" s="8"/>
      <c r="T17" s="8"/>
      <c r="U17" s="25">
        <f>11700*40</f>
        <v>468000</v>
      </c>
      <c r="V17" s="25">
        <v>16000.0</v>
      </c>
      <c r="W17" s="25">
        <v>24000.0</v>
      </c>
      <c r="X17" s="25">
        <f t="shared" si="5"/>
        <v>508000</v>
      </c>
      <c r="Y17" s="25"/>
      <c r="Z17" s="25"/>
      <c r="AA17" s="25">
        <f t="shared" si="6"/>
        <v>172000</v>
      </c>
      <c r="AB17" s="29">
        <f>-X17</f>
        <v>-508000</v>
      </c>
      <c r="AC17" s="26"/>
      <c r="AD17" s="8"/>
      <c r="AE17" s="8"/>
      <c r="AF17" s="8"/>
      <c r="AG17" s="8"/>
    </row>
    <row r="18">
      <c r="A18" s="17">
        <v>15.0</v>
      </c>
      <c r="B18" s="18" t="s">
        <v>100</v>
      </c>
      <c r="C18" s="18"/>
      <c r="D18" s="19" t="s">
        <v>101</v>
      </c>
      <c r="E18" s="19"/>
      <c r="F18" s="20" t="s">
        <v>102</v>
      </c>
      <c r="G18" s="18" t="s">
        <v>103</v>
      </c>
      <c r="H18" s="18" t="s">
        <v>104</v>
      </c>
      <c r="I18" s="18" t="s">
        <v>104</v>
      </c>
      <c r="J18" s="18">
        <v>15.0</v>
      </c>
      <c r="K18" s="21">
        <v>18000.0</v>
      </c>
      <c r="L18" s="22"/>
      <c r="M18" s="22">
        <f>J18*K18</f>
        <v>270000</v>
      </c>
      <c r="N18" s="23">
        <v>42750.0</v>
      </c>
      <c r="O18" s="18" t="s">
        <v>105</v>
      </c>
      <c r="P18" s="18">
        <v>30.0</v>
      </c>
      <c r="Q18" s="24">
        <f t="shared" si="8"/>
        <v>42780</v>
      </c>
      <c r="R18" s="18"/>
      <c r="S18" s="8"/>
      <c r="T18" s="8"/>
      <c r="U18" s="25">
        <f>12500*10</f>
        <v>125000</v>
      </c>
      <c r="V18" s="25">
        <v>6000.0</v>
      </c>
      <c r="W18" s="25">
        <v>6000.0</v>
      </c>
      <c r="X18" s="25">
        <f t="shared" si="5"/>
        <v>137000</v>
      </c>
      <c r="Y18" s="25">
        <v>0.0</v>
      </c>
      <c r="Z18" s="25"/>
      <c r="AA18" s="25">
        <f t="shared" si="6"/>
        <v>133000</v>
      </c>
      <c r="AB18" s="25"/>
      <c r="AC18" s="26"/>
      <c r="AD18" s="8"/>
      <c r="AE18" s="8"/>
      <c r="AF18" s="8"/>
      <c r="AG18" s="8"/>
    </row>
    <row r="19">
      <c r="A19" s="17">
        <v>16.0</v>
      </c>
      <c r="B19" s="18" t="s">
        <v>28</v>
      </c>
      <c r="C19" s="18" t="s">
        <v>29</v>
      </c>
      <c r="D19" s="19" t="s">
        <v>30</v>
      </c>
      <c r="E19" s="19" t="s">
        <v>31</v>
      </c>
      <c r="F19" s="20" t="s">
        <v>32</v>
      </c>
      <c r="G19" s="18" t="s">
        <v>33</v>
      </c>
      <c r="H19" s="18" t="s">
        <v>106</v>
      </c>
      <c r="I19" s="18" t="s">
        <v>106</v>
      </c>
      <c r="J19" s="18">
        <v>5.0</v>
      </c>
      <c r="K19" s="21">
        <v>24000.0</v>
      </c>
      <c r="L19" s="22"/>
      <c r="M19" s="22">
        <f t="shared" ref="M19:M29" si="11">J19*K19+L19</f>
        <v>120000</v>
      </c>
      <c r="N19" s="23">
        <v>42749.0</v>
      </c>
      <c r="O19" s="18"/>
      <c r="P19" s="18"/>
      <c r="Q19" s="24"/>
      <c r="R19" s="18"/>
      <c r="S19" s="8"/>
      <c r="T19" s="8"/>
      <c r="U19" s="25">
        <f>15000*5</f>
        <v>75000</v>
      </c>
      <c r="V19" s="25"/>
      <c r="W19" s="25"/>
      <c r="X19" s="25">
        <f t="shared" si="5"/>
        <v>75000</v>
      </c>
      <c r="Y19" s="25"/>
      <c r="Z19" s="25"/>
      <c r="AA19" s="25">
        <f t="shared" si="6"/>
        <v>45000</v>
      </c>
      <c r="AB19" s="25"/>
      <c r="AC19" s="26">
        <v>120000.0</v>
      </c>
      <c r="AD19" s="8"/>
      <c r="AE19" s="8"/>
      <c r="AF19" s="8"/>
      <c r="AG19" s="8"/>
    </row>
    <row r="20">
      <c r="A20" s="17">
        <v>17.0</v>
      </c>
      <c r="B20" s="18" t="s">
        <v>107</v>
      </c>
      <c r="C20" s="18"/>
      <c r="D20" s="19" t="s">
        <v>108</v>
      </c>
      <c r="E20" s="19" t="s">
        <v>108</v>
      </c>
      <c r="F20" s="20" t="s">
        <v>109</v>
      </c>
      <c r="G20" s="18" t="s">
        <v>58</v>
      </c>
      <c r="H20" s="18" t="s">
        <v>48</v>
      </c>
      <c r="I20" s="18" t="s">
        <v>48</v>
      </c>
      <c r="J20" s="18">
        <v>20.0</v>
      </c>
      <c r="K20" s="21">
        <v>23000.0</v>
      </c>
      <c r="L20" s="22"/>
      <c r="M20" s="22">
        <f t="shared" si="11"/>
        <v>460000</v>
      </c>
      <c r="N20" s="23">
        <v>42752.0</v>
      </c>
      <c r="O20" s="18"/>
      <c r="P20" s="18">
        <v>30.0</v>
      </c>
      <c r="Q20" s="24">
        <f>N20+P20</f>
        <v>42782</v>
      </c>
      <c r="R20" s="18"/>
      <c r="S20" s="8"/>
      <c r="T20" s="8"/>
      <c r="U20" s="25">
        <f>17000*20</f>
        <v>340000</v>
      </c>
      <c r="V20" s="25"/>
      <c r="W20" s="25">
        <v>9000.0</v>
      </c>
      <c r="X20" s="25">
        <f t="shared" si="5"/>
        <v>349000</v>
      </c>
      <c r="Y20" s="25"/>
      <c r="Z20" s="25"/>
      <c r="AA20" s="25">
        <f t="shared" si="6"/>
        <v>111000</v>
      </c>
      <c r="AB20" s="29">
        <f t="shared" ref="AB20:AB29" si="12">-X20</f>
        <v>-349000</v>
      </c>
      <c r="AC20" s="26"/>
      <c r="AD20" s="8"/>
      <c r="AE20" s="8"/>
      <c r="AF20" s="8"/>
      <c r="AG20" s="8"/>
    </row>
    <row r="21">
      <c r="A21" s="17">
        <v>18.0</v>
      </c>
      <c r="B21" s="18" t="s">
        <v>107</v>
      </c>
      <c r="C21" s="18"/>
      <c r="D21" s="19" t="s">
        <v>108</v>
      </c>
      <c r="E21" s="19" t="s">
        <v>108</v>
      </c>
      <c r="F21" s="20" t="s">
        <v>109</v>
      </c>
      <c r="G21" s="18" t="s">
        <v>58</v>
      </c>
      <c r="H21" s="18" t="s">
        <v>106</v>
      </c>
      <c r="I21" s="18" t="s">
        <v>106</v>
      </c>
      <c r="J21" s="18">
        <v>5.0</v>
      </c>
      <c r="K21" s="21">
        <v>24000.0</v>
      </c>
      <c r="L21" s="22"/>
      <c r="M21" s="22">
        <f t="shared" si="11"/>
        <v>120000</v>
      </c>
      <c r="N21" s="23">
        <v>42752.0</v>
      </c>
      <c r="O21" s="18"/>
      <c r="P21" s="18"/>
      <c r="Q21" s="24"/>
      <c r="R21" s="18"/>
      <c r="S21" s="8"/>
      <c r="T21" s="8"/>
      <c r="U21" s="25">
        <f>15000*5</f>
        <v>75000</v>
      </c>
      <c r="V21" s="25"/>
      <c r="W21" s="25"/>
      <c r="X21" s="25">
        <f t="shared" si="5"/>
        <v>75000</v>
      </c>
      <c r="Y21" s="25"/>
      <c r="Z21" s="25"/>
      <c r="AA21" s="25">
        <f t="shared" si="6"/>
        <v>45000</v>
      </c>
      <c r="AB21" s="29">
        <f t="shared" si="12"/>
        <v>-75000</v>
      </c>
      <c r="AC21" s="26"/>
      <c r="AD21" s="8"/>
      <c r="AE21" s="8"/>
      <c r="AF21" s="8"/>
      <c r="AG21" s="8"/>
    </row>
    <row r="22">
      <c r="A22" s="17">
        <v>19.0</v>
      </c>
      <c r="B22" s="18" t="s">
        <v>110</v>
      </c>
      <c r="C22" s="18"/>
      <c r="D22" s="19" t="s">
        <v>111</v>
      </c>
      <c r="E22" s="19"/>
      <c r="F22" s="20" t="s">
        <v>112</v>
      </c>
      <c r="G22" s="18" t="s">
        <v>58</v>
      </c>
      <c r="H22" s="18" t="s">
        <v>113</v>
      </c>
      <c r="I22" s="18" t="s">
        <v>114</v>
      </c>
      <c r="J22" s="18">
        <v>10.0</v>
      </c>
      <c r="K22" s="21">
        <v>17000.0</v>
      </c>
      <c r="L22" s="22"/>
      <c r="M22" s="22">
        <f t="shared" si="11"/>
        <v>170000</v>
      </c>
      <c r="N22" s="23">
        <v>42755.0</v>
      </c>
      <c r="O22" s="18"/>
      <c r="P22" s="18">
        <v>30.0</v>
      </c>
      <c r="Q22" s="24">
        <f t="shared" ref="Q22:Q28" si="13">N22+P22</f>
        <v>42785</v>
      </c>
      <c r="R22" s="18"/>
      <c r="S22" s="8"/>
      <c r="T22" s="8"/>
      <c r="U22" s="25">
        <f t="shared" ref="U22:U23" si="14">12500*10</f>
        <v>125000</v>
      </c>
      <c r="V22" s="25">
        <v>4000.0</v>
      </c>
      <c r="W22" s="25">
        <v>6000.0</v>
      </c>
      <c r="X22" s="25">
        <f t="shared" si="5"/>
        <v>135000</v>
      </c>
      <c r="Y22" s="25"/>
      <c r="Z22" s="25"/>
      <c r="AA22" s="25">
        <f t="shared" si="6"/>
        <v>35000</v>
      </c>
      <c r="AB22" s="29">
        <f t="shared" si="12"/>
        <v>-135000</v>
      </c>
      <c r="AC22" s="26"/>
      <c r="AD22" s="8"/>
      <c r="AE22" s="8"/>
      <c r="AF22" s="8"/>
      <c r="AG22" s="8"/>
    </row>
    <row r="23">
      <c r="A23" s="17">
        <v>20.0</v>
      </c>
      <c r="B23" s="18" t="s">
        <v>115</v>
      </c>
      <c r="C23" s="18"/>
      <c r="D23" s="19" t="s">
        <v>116</v>
      </c>
      <c r="E23" s="19"/>
      <c r="F23" s="20" t="s">
        <v>112</v>
      </c>
      <c r="G23" s="18"/>
      <c r="H23" s="18" t="s">
        <v>113</v>
      </c>
      <c r="I23" s="18" t="s">
        <v>114</v>
      </c>
      <c r="J23" s="18">
        <v>10.0</v>
      </c>
      <c r="K23" s="21">
        <v>17000.0</v>
      </c>
      <c r="L23" s="22"/>
      <c r="M23" s="22">
        <f t="shared" si="11"/>
        <v>170000</v>
      </c>
      <c r="N23" s="23">
        <v>42756.0</v>
      </c>
      <c r="O23" s="18"/>
      <c r="P23" s="18">
        <v>30.0</v>
      </c>
      <c r="Q23" s="24">
        <f t="shared" si="13"/>
        <v>42786</v>
      </c>
      <c r="R23" s="18"/>
      <c r="S23" s="8"/>
      <c r="T23" s="8"/>
      <c r="U23" s="25">
        <f t="shared" si="14"/>
        <v>125000</v>
      </c>
      <c r="V23" s="25">
        <v>4000.0</v>
      </c>
      <c r="W23" s="25">
        <v>6000.0</v>
      </c>
      <c r="X23" s="25">
        <f t="shared" si="5"/>
        <v>135000</v>
      </c>
      <c r="Y23" s="25"/>
      <c r="Z23" s="25"/>
      <c r="AA23" s="25">
        <f t="shared" si="6"/>
        <v>35000</v>
      </c>
      <c r="AB23" s="29">
        <f t="shared" si="12"/>
        <v>-135000</v>
      </c>
      <c r="AC23" s="26"/>
      <c r="AD23" s="8"/>
      <c r="AE23" s="8"/>
      <c r="AF23" s="8"/>
      <c r="AG23" s="8"/>
    </row>
    <row r="24">
      <c r="A24" s="17">
        <v>21.0</v>
      </c>
      <c r="B24" s="18" t="s">
        <v>117</v>
      </c>
      <c r="C24" s="18"/>
      <c r="D24" s="19" t="s">
        <v>118</v>
      </c>
      <c r="E24" s="19"/>
      <c r="F24" s="20" t="s">
        <v>112</v>
      </c>
      <c r="G24" s="18" t="s">
        <v>79</v>
      </c>
      <c r="H24" s="18" t="s">
        <v>113</v>
      </c>
      <c r="I24" s="18" t="s">
        <v>114</v>
      </c>
      <c r="J24" s="18">
        <v>5.0</v>
      </c>
      <c r="K24" s="21">
        <v>17000.0</v>
      </c>
      <c r="L24" s="22"/>
      <c r="M24" s="22">
        <f t="shared" si="11"/>
        <v>85000</v>
      </c>
      <c r="N24" s="23">
        <v>42756.0</v>
      </c>
      <c r="O24" s="18"/>
      <c r="P24" s="18">
        <v>12.0</v>
      </c>
      <c r="Q24" s="24">
        <f t="shared" si="13"/>
        <v>42768</v>
      </c>
      <c r="R24" s="18"/>
      <c r="S24" s="8"/>
      <c r="T24" s="8"/>
      <c r="U24" s="25">
        <f>12500*5</f>
        <v>62500</v>
      </c>
      <c r="V24" s="25">
        <v>1500.0</v>
      </c>
      <c r="W24" s="25"/>
      <c r="X24" s="25">
        <f t="shared" si="5"/>
        <v>64000</v>
      </c>
      <c r="Y24" s="25"/>
      <c r="Z24" s="25"/>
      <c r="AA24" s="25">
        <f t="shared" si="6"/>
        <v>21000</v>
      </c>
      <c r="AB24" s="29">
        <f t="shared" si="12"/>
        <v>-64000</v>
      </c>
      <c r="AC24" s="26"/>
      <c r="AD24" s="8"/>
      <c r="AE24" s="8"/>
      <c r="AF24" s="8"/>
      <c r="AG24" s="8"/>
    </row>
    <row r="25">
      <c r="A25" s="17">
        <v>22.0</v>
      </c>
      <c r="B25" s="18" t="s">
        <v>119</v>
      </c>
      <c r="C25" s="18"/>
      <c r="D25" s="19"/>
      <c r="E25" s="19"/>
      <c r="F25" s="20" t="s">
        <v>112</v>
      </c>
      <c r="G25" s="18"/>
      <c r="H25" s="18" t="s">
        <v>113</v>
      </c>
      <c r="I25" s="18" t="s">
        <v>114</v>
      </c>
      <c r="J25" s="18">
        <v>10.0</v>
      </c>
      <c r="K25" s="21">
        <v>17000.0</v>
      </c>
      <c r="L25" s="22"/>
      <c r="M25" s="22">
        <f t="shared" si="11"/>
        <v>170000</v>
      </c>
      <c r="N25" s="23">
        <v>42756.0</v>
      </c>
      <c r="O25" s="18"/>
      <c r="P25" s="18">
        <v>30.0</v>
      </c>
      <c r="Q25" s="24">
        <f t="shared" si="13"/>
        <v>42786</v>
      </c>
      <c r="R25" s="18"/>
      <c r="S25" s="8"/>
      <c r="T25" s="8"/>
      <c r="U25" s="25">
        <f>12500*10</f>
        <v>125000</v>
      </c>
      <c r="V25" s="25">
        <v>4000.0</v>
      </c>
      <c r="W25" s="25">
        <v>6000.0</v>
      </c>
      <c r="X25" s="25">
        <f t="shared" si="5"/>
        <v>135000</v>
      </c>
      <c r="Y25" s="25"/>
      <c r="Z25" s="25"/>
      <c r="AA25" s="25">
        <f t="shared" si="6"/>
        <v>35000</v>
      </c>
      <c r="AB25" s="29">
        <f t="shared" si="12"/>
        <v>-135000</v>
      </c>
      <c r="AC25" s="26"/>
      <c r="AD25" s="8"/>
      <c r="AE25" s="8"/>
      <c r="AF25" s="8"/>
      <c r="AG25" s="8"/>
    </row>
    <row r="26">
      <c r="A26" s="17">
        <v>23.0</v>
      </c>
      <c r="B26" s="18" t="s">
        <v>120</v>
      </c>
      <c r="C26" s="18"/>
      <c r="D26" s="19"/>
      <c r="E26" s="19"/>
      <c r="F26" s="20" t="s">
        <v>112</v>
      </c>
      <c r="G26" s="18"/>
      <c r="H26" s="18" t="s">
        <v>113</v>
      </c>
      <c r="I26" s="18" t="s">
        <v>114</v>
      </c>
      <c r="J26" s="18">
        <v>5.0</v>
      </c>
      <c r="K26" s="21">
        <v>17000.0</v>
      </c>
      <c r="L26" s="22"/>
      <c r="M26" s="22">
        <f t="shared" si="11"/>
        <v>85000</v>
      </c>
      <c r="N26" s="23">
        <v>42756.0</v>
      </c>
      <c r="O26" s="18"/>
      <c r="P26" s="18">
        <v>30.0</v>
      </c>
      <c r="Q26" s="24">
        <f t="shared" si="13"/>
        <v>42786</v>
      </c>
      <c r="R26" s="18"/>
      <c r="S26" s="8"/>
      <c r="T26" s="8"/>
      <c r="U26" s="25">
        <f>12500*5</f>
        <v>62500</v>
      </c>
      <c r="V26" s="25">
        <v>1500.0</v>
      </c>
      <c r="W26" s="25"/>
      <c r="X26" s="25">
        <f t="shared" si="5"/>
        <v>64000</v>
      </c>
      <c r="Y26" s="25"/>
      <c r="Z26" s="25"/>
      <c r="AA26" s="25">
        <f t="shared" si="6"/>
        <v>21000</v>
      </c>
      <c r="AB26" s="29">
        <f t="shared" si="12"/>
        <v>-64000</v>
      </c>
      <c r="AC26" s="26"/>
      <c r="AD26" s="8"/>
      <c r="AE26" s="8"/>
      <c r="AF26" s="8"/>
      <c r="AG26" s="8"/>
    </row>
    <row r="27">
      <c r="A27" s="17">
        <v>24.0</v>
      </c>
      <c r="B27" s="18" t="s">
        <v>121</v>
      </c>
      <c r="C27" s="18"/>
      <c r="D27" s="30" t="s">
        <v>122</v>
      </c>
      <c r="E27" s="19"/>
      <c r="F27" s="20" t="s">
        <v>123</v>
      </c>
      <c r="G27" s="18" t="s">
        <v>124</v>
      </c>
      <c r="H27" s="18" t="s">
        <v>113</v>
      </c>
      <c r="I27" s="18" t="s">
        <v>114</v>
      </c>
      <c r="J27" s="18">
        <v>10.0</v>
      </c>
      <c r="K27" s="21">
        <v>17000.0</v>
      </c>
      <c r="L27" s="22"/>
      <c r="M27" s="22">
        <f t="shared" si="11"/>
        <v>170000</v>
      </c>
      <c r="N27" s="23">
        <v>42756.0</v>
      </c>
      <c r="O27" s="18" t="s">
        <v>125</v>
      </c>
      <c r="P27" s="18">
        <v>30.0</v>
      </c>
      <c r="Q27" s="24">
        <f t="shared" si="13"/>
        <v>42786</v>
      </c>
      <c r="R27" s="18"/>
      <c r="S27" s="8"/>
      <c r="T27" s="8"/>
      <c r="U27" s="25">
        <f>12500*10</f>
        <v>125000</v>
      </c>
      <c r="V27" s="25">
        <v>4000.0</v>
      </c>
      <c r="W27" s="25">
        <v>6000.0</v>
      </c>
      <c r="X27" s="25">
        <f t="shared" si="5"/>
        <v>135000</v>
      </c>
      <c r="Y27" s="25"/>
      <c r="Z27" s="25"/>
      <c r="AA27" s="25">
        <f t="shared" si="6"/>
        <v>35000</v>
      </c>
      <c r="AB27" s="29">
        <f t="shared" si="12"/>
        <v>-135000</v>
      </c>
      <c r="AC27" s="26"/>
      <c r="AD27" s="8"/>
      <c r="AE27" s="8"/>
      <c r="AF27" s="8"/>
      <c r="AG27" s="8"/>
    </row>
    <row r="28">
      <c r="A28" s="17">
        <v>25.0</v>
      </c>
      <c r="B28" s="18" t="s">
        <v>126</v>
      </c>
      <c r="C28" s="18"/>
      <c r="D28" s="19"/>
      <c r="E28" s="19"/>
      <c r="F28" s="20" t="s">
        <v>112</v>
      </c>
      <c r="G28" s="18"/>
      <c r="H28" s="18" t="s">
        <v>113</v>
      </c>
      <c r="I28" s="18" t="s">
        <v>114</v>
      </c>
      <c r="J28" s="18">
        <v>5.0</v>
      </c>
      <c r="K28" s="21">
        <v>17000.0</v>
      </c>
      <c r="L28" s="22"/>
      <c r="M28" s="22">
        <f t="shared" si="11"/>
        <v>85000</v>
      </c>
      <c r="N28" s="23">
        <v>42756.0</v>
      </c>
      <c r="O28" s="18"/>
      <c r="P28" s="18">
        <v>30.0</v>
      </c>
      <c r="Q28" s="24">
        <f t="shared" si="13"/>
        <v>42786</v>
      </c>
      <c r="R28" s="18"/>
      <c r="S28" s="8"/>
      <c r="T28" s="8"/>
      <c r="U28" s="25">
        <f>12500*5</f>
        <v>62500</v>
      </c>
      <c r="V28" s="25">
        <v>1500.0</v>
      </c>
      <c r="W28" s="25"/>
      <c r="X28" s="25">
        <f t="shared" si="5"/>
        <v>64000</v>
      </c>
      <c r="Y28" s="25"/>
      <c r="Z28" s="25"/>
      <c r="AA28" s="25">
        <f t="shared" si="6"/>
        <v>21000</v>
      </c>
      <c r="AB28" s="29">
        <f t="shared" si="12"/>
        <v>-64000</v>
      </c>
      <c r="AC28" s="26"/>
      <c r="AD28" s="8"/>
      <c r="AE28" s="8"/>
      <c r="AF28" s="8"/>
      <c r="AG28" s="8"/>
    </row>
    <row r="29">
      <c r="A29" s="17">
        <v>26.0</v>
      </c>
      <c r="B29" s="18" t="s">
        <v>69</v>
      </c>
      <c r="C29" s="18"/>
      <c r="D29" s="19" t="s">
        <v>70</v>
      </c>
      <c r="E29" s="19"/>
      <c r="F29" s="20" t="s">
        <v>112</v>
      </c>
      <c r="G29" s="18" t="s">
        <v>71</v>
      </c>
      <c r="H29" s="18" t="s">
        <v>59</v>
      </c>
      <c r="I29" s="18" t="s">
        <v>35</v>
      </c>
      <c r="J29" s="18">
        <v>10.0</v>
      </c>
      <c r="K29" s="21">
        <v>17000.0</v>
      </c>
      <c r="L29" s="22"/>
      <c r="M29" s="22">
        <f t="shared" si="11"/>
        <v>170000</v>
      </c>
      <c r="N29" s="23">
        <v>42759.0</v>
      </c>
      <c r="O29" s="18"/>
      <c r="P29" s="18"/>
      <c r="Q29" s="24"/>
      <c r="R29" s="18"/>
      <c r="S29" s="8"/>
      <c r="T29" s="8"/>
      <c r="U29" s="25">
        <f>12500*10</f>
        <v>125000</v>
      </c>
      <c r="V29" s="25">
        <v>4000.0</v>
      </c>
      <c r="W29" s="25">
        <v>6000.0</v>
      </c>
      <c r="X29" s="25">
        <f t="shared" si="5"/>
        <v>135000</v>
      </c>
      <c r="Y29" s="25">
        <v>0.0</v>
      </c>
      <c r="Z29" s="25"/>
      <c r="AA29" s="25">
        <f t="shared" si="6"/>
        <v>35000</v>
      </c>
      <c r="AB29" s="29">
        <f t="shared" si="12"/>
        <v>-135000</v>
      </c>
      <c r="AC29" s="26"/>
      <c r="AD29" s="8"/>
      <c r="AE29" s="8"/>
      <c r="AF29" s="8"/>
      <c r="AG29" s="8"/>
    </row>
    <row r="30">
      <c r="A30" s="17"/>
      <c r="B30" s="18"/>
      <c r="C30" s="18"/>
      <c r="D30" s="19"/>
      <c r="E30" s="19"/>
      <c r="F30" s="20"/>
      <c r="G30" s="18"/>
      <c r="H30" s="18"/>
      <c r="I30" s="18"/>
      <c r="J30" s="18"/>
      <c r="K30" s="21"/>
      <c r="L30" s="22"/>
      <c r="M30" s="22"/>
      <c r="N30" s="23"/>
      <c r="O30" s="18"/>
      <c r="P30" s="18"/>
      <c r="Q30" s="31"/>
      <c r="R30" s="18"/>
      <c r="S30" s="8"/>
      <c r="T30" s="8"/>
      <c r="U30" s="25"/>
      <c r="V30" s="25"/>
      <c r="W30" s="25"/>
      <c r="X30" s="25"/>
      <c r="Y30" s="25"/>
      <c r="Z30" s="25"/>
      <c r="AA30" s="25"/>
      <c r="AB30" s="25"/>
      <c r="AC30" s="26"/>
      <c r="AD30" s="8"/>
      <c r="AE30" s="8"/>
      <c r="AF30" s="8"/>
      <c r="AG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autoFilter ref="$A$2:$AG$29"/>
  <drawing r:id="rId1"/>
</worksheet>
</file>