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PL_Schedule_Online" sheetId="1" r:id="rId4"/>
    <sheet state="hidden" name="DV-IDENTITY-0" sheetId="2" r:id="rId5"/>
  </sheets>
  <definedNames>
    <definedName hidden="1" localSheetId="0" name="_xlnm._FilterDatabase">NPL_Schedule_Online!$A$2:$D$120</definedName>
  </definedNames>
  <calcPr/>
  <extLst>
    <ext uri="GoogleSheetsCustomDataVersion1">
      <go:sheetsCustomData xmlns:go="http://customooxmlschemas.google.com/" r:id="rId6" roundtripDataSignature="AMtx7mi/8YH4Tsqgvpi+sWvDHmlIS23kvQ=="/>
    </ext>
  </extLst>
</workbook>
</file>

<file path=xl/sharedStrings.xml><?xml version="1.0" encoding="utf-8"?>
<sst xmlns="http://schemas.openxmlformats.org/spreadsheetml/2006/main" count="261" uniqueCount="132">
  <si>
    <t>Lecture</t>
  </si>
  <si>
    <t>Content</t>
  </si>
  <si>
    <t>Training Materials / Logistics &amp; General Notes
(Required, For Reference, etc.)</t>
  </si>
  <si>
    <t>.net Introduction</t>
  </si>
  <si>
    <t>Course Introduction</t>
  </si>
  <si>
    <t>Link youtube</t>
  </si>
  <si>
    <t xml:space="preserve"> .NET Introduction</t>
  </si>
  <si>
    <t>Declaration &amp; Assignment</t>
  </si>
  <si>
    <t>Practice Time</t>
  </si>
  <si>
    <t>Practice Time: Assignment/Mentoring</t>
  </si>
  <si>
    <t>Net.S.L001
Net.S.L002</t>
  </si>
  <si>
    <t>Net.S.A001
Net.M.A002</t>
  </si>
  <si>
    <t xml:space="preserve"> Operators</t>
  </si>
  <si>
    <t>Operators</t>
  </si>
  <si>
    <t>Arithmetic Operators</t>
  </si>
  <si>
    <t>Assigment Operators</t>
  </si>
  <si>
    <t>Conditional Operators</t>
  </si>
  <si>
    <t>Comparation</t>
  </si>
  <si>
    <t>Logical Operators</t>
  </si>
  <si>
    <t>Net.S.L003</t>
  </si>
  <si>
    <t>Net.S.A003
Net.M.A004</t>
  </si>
  <si>
    <t>Quiz</t>
  </si>
  <si>
    <t>&lt;TBD&gt;</t>
  </si>
  <si>
    <t>Flow controls</t>
  </si>
  <si>
    <t>Flow controls: if-else, if-else if- else</t>
  </si>
  <si>
    <t>Flow controls: switch-case</t>
  </si>
  <si>
    <t>Flow controls: for, foreach</t>
  </si>
  <si>
    <t>Flow controls: while, do-while</t>
  </si>
  <si>
    <t>Looping Comparison</t>
  </si>
  <si>
    <t>break and continue in loops</t>
  </si>
  <si>
    <t>Net.S.L004</t>
  </si>
  <si>
    <t>Net.M.A005
Net.M.A006</t>
  </si>
  <si>
    <t>Array, DateTime and String in C#</t>
  </si>
  <si>
    <t>Array</t>
  </si>
  <si>
    <t>DateTime in C#</t>
  </si>
  <si>
    <t>DateTime Format</t>
  </si>
  <si>
    <t xml:space="preserve">TimeSpan in C# </t>
  </si>
  <si>
    <t>String in C#</t>
  </si>
  <si>
    <t>StringBuilder</t>
  </si>
  <si>
    <t>Regex</t>
  </si>
  <si>
    <t>Net.S.L005
Net.S.L006
Net.S.L007</t>
  </si>
  <si>
    <t>Net.M.A007
Net.M.A008
Net.M.A009</t>
  </si>
  <si>
    <t>Workshop</t>
  </si>
  <si>
    <t>Flow controls comparision</t>
  </si>
  <si>
    <t>Slide: Csharp_Offline topic_Flow controls comparision.pptx</t>
  </si>
  <si>
    <t>Basic OOP</t>
  </si>
  <si>
    <t>Introduction</t>
  </si>
  <si>
    <t>Class Design</t>
  </si>
  <si>
    <t>Constructor</t>
  </si>
  <si>
    <t>Namespace</t>
  </si>
  <si>
    <t>Properties and Methods</t>
  </si>
  <si>
    <t>Ecapsulation</t>
  </si>
  <si>
    <t>Access Modifiers</t>
  </si>
  <si>
    <t>Inheritance</t>
  </si>
  <si>
    <t>Abstraction</t>
  </si>
  <si>
    <t>Polymorphism</t>
  </si>
  <si>
    <t xml:space="preserve">Net.S.L008
Net.S.L009
</t>
  </si>
  <si>
    <t>Net.M.A010
Net.M.A011</t>
  </si>
  <si>
    <t>Advance OOP</t>
  </si>
  <si>
    <t>Overload</t>
  </si>
  <si>
    <t>Override</t>
  </si>
  <si>
    <t>Abstract Class</t>
  </si>
  <si>
    <t>Interface</t>
  </si>
  <si>
    <t>C# popular interfaces: IComparable, IDisposeable, IEnumerable , IDisposable, ICollection</t>
  </si>
  <si>
    <t>Partial Class</t>
  </si>
  <si>
    <t>Optional Arguments, Named Arguments</t>
  </si>
  <si>
    <t>params keyword</t>
  </si>
  <si>
    <t>Extension Method</t>
  </si>
  <si>
    <t>Net.S.L010
Net.S.L011</t>
  </si>
  <si>
    <t>Net.M.A012
Net.M.A013
Net.M.A014</t>
  </si>
  <si>
    <t>Exception</t>
  </si>
  <si>
    <t>Exception vs Error</t>
  </si>
  <si>
    <t xml:space="preserve">Try catch structure </t>
  </si>
  <si>
    <t>Multiple-catch</t>
  </si>
  <si>
    <t>Finally keyword</t>
  </si>
  <si>
    <t>Throw keyword</t>
  </si>
  <si>
    <t>Exception Hierarchy</t>
  </si>
  <si>
    <t>Link Microsoft</t>
  </si>
  <si>
    <t>Custom Exception</t>
  </si>
  <si>
    <t>Exception Filter</t>
  </si>
  <si>
    <t>Net.S.L012</t>
  </si>
  <si>
    <t xml:space="preserve"> Collections and Generic</t>
  </si>
  <si>
    <t>Generic Class</t>
  </si>
  <si>
    <t>Generic Method</t>
  </si>
  <si>
    <t>Generic Interface</t>
  </si>
  <si>
    <t>Collection</t>
  </si>
  <si>
    <t xml:space="preserve">ArrayList </t>
  </si>
  <si>
    <t>SortedList</t>
  </si>
  <si>
    <t>Hashtable</t>
  </si>
  <si>
    <t>Dictionary</t>
  </si>
  <si>
    <t>Net.S.L013</t>
  </si>
  <si>
    <t>Keywords: partial, params,
Extension Method
Optional Arguments
Named Arguments</t>
  </si>
  <si>
    <t>Slide: Csharp_Offline topic_Common code.pptx</t>
  </si>
  <si>
    <t>Concurrency</t>
  </si>
  <si>
    <t>Annotation</t>
  </si>
  <si>
    <t xml:space="preserve">Anonymous Method </t>
  </si>
  <si>
    <t>AnonymousType</t>
  </si>
  <si>
    <t xml:space="preserve">Delegate </t>
  </si>
  <si>
    <t xml:space="preserve">Event </t>
  </si>
  <si>
    <t xml:space="preserve">Lambda Expression </t>
  </si>
  <si>
    <t>Tuple</t>
  </si>
  <si>
    <t>Thread Understanding</t>
  </si>
  <si>
    <t>Synchronous and Asynchronous</t>
  </si>
  <si>
    <t>IO</t>
  </si>
  <si>
    <t>FileStreamPathDirectory</t>
  </si>
  <si>
    <t>Path</t>
  </si>
  <si>
    <t>DirectoryInfo</t>
  </si>
  <si>
    <t>FileInfo</t>
  </si>
  <si>
    <t>Stream</t>
  </si>
  <si>
    <t>FileStream</t>
  </si>
  <si>
    <t>StreamReaderStreamWriter</t>
  </si>
  <si>
    <t>BufferedStream</t>
  </si>
  <si>
    <t>MemoryStream</t>
  </si>
  <si>
    <t>Net.M.A015
Net.M.A016
Net.M.A017</t>
  </si>
  <si>
    <t>ADO.net 
(Part 1)</t>
  </si>
  <si>
    <t>ADO.NET Overview</t>
  </si>
  <si>
    <t>Slide: Working with Database.pptx</t>
  </si>
  <si>
    <t>ADO.NET Architecture</t>
  </si>
  <si>
    <t>SqlConnection, ConnectionString</t>
  </si>
  <si>
    <t>SqlCommand</t>
  </si>
  <si>
    <t>SqlCommandType</t>
  </si>
  <si>
    <t>SqlParameter</t>
  </si>
  <si>
    <t>Execute SqlCommand</t>
  </si>
  <si>
    <t>Net.M.A018</t>
  </si>
  <si>
    <t>ADO.net
(Part 2)</t>
  </si>
  <si>
    <t>SqlDataAdapter</t>
  </si>
  <si>
    <t>SqlDataReader</t>
  </si>
  <si>
    <t>Sql Injection</t>
  </si>
  <si>
    <t>ADO.net best practices</t>
  </si>
  <si>
    <t>AAAAAH/rVCM=</t>
  </si>
  <si>
    <t>AAAAAH/rVCQ=</t>
  </si>
  <si>
    <t>AAAAAH/rVCU=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</si>
</sst>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theme="1"/>
      <name val="Calibri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color theme="1"/>
      <name val="Calibri"/>
      <scheme val="minor"/>
    </font>
    <font>
      <sz val="11.0"/>
      <color theme="1"/>
      <name val="Calibri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horizontal="center" shrinkToFit="0" vertical="top" wrapText="0"/>
    </xf>
    <xf borderId="5" fillId="2" fontId="4" numFmtId="0" xfId="0" applyAlignment="1" applyBorder="1" applyFont="1">
      <alignment horizontal="center" shrinkToFit="0" vertical="top" wrapText="1"/>
    </xf>
    <xf borderId="5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left" shrinkToFit="0" vertical="top" wrapText="0"/>
    </xf>
    <xf borderId="5" fillId="3" fontId="3" numFmtId="0" xfId="0" applyAlignment="1" applyBorder="1" applyFont="1">
      <alignment shrinkToFit="0" vertical="top" wrapText="1"/>
    </xf>
    <xf borderId="5" fillId="3" fontId="5" numFmtId="0" xfId="0" applyAlignment="1" applyBorder="1" applyFont="1">
      <alignment horizontal="left" shrinkToFit="0" vertical="top" wrapText="0"/>
    </xf>
    <xf borderId="5" fillId="3" fontId="6" numFmtId="0" xfId="0" applyAlignment="1" applyBorder="1" applyFont="1">
      <alignment horizontal="left" readingOrder="0" shrinkToFit="0" vertical="top" wrapText="0"/>
    </xf>
    <xf borderId="5" fillId="3" fontId="3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horizontal="left" shrinkToFit="0" vertical="top" wrapText="0"/>
    </xf>
    <xf borderId="5" fillId="0" fontId="3" numFmtId="0" xfId="0" applyAlignment="1" applyBorder="1" applyFont="1">
      <alignment horizontal="left" shrinkToFit="0" vertical="top" wrapText="1"/>
    </xf>
    <xf borderId="5" fillId="3" fontId="7" numFmtId="0" xfId="0" applyAlignment="1" applyBorder="1" applyFont="1">
      <alignment shrinkToFit="0" vertical="top" wrapText="0"/>
    </xf>
    <xf borderId="6" fillId="3" fontId="3" numFmtId="0" xfId="0" applyAlignment="1" applyBorder="1" applyFont="1">
      <alignment horizontal="left" shrinkToFit="0" vertical="top" wrapText="1"/>
    </xf>
    <xf borderId="7" fillId="3" fontId="3" numFmtId="0" xfId="0" applyAlignment="1" applyBorder="1" applyFont="1">
      <alignment horizontal="left" shrinkToFit="0" vertical="top" wrapText="1"/>
    </xf>
    <xf borderId="8" fillId="3" fontId="3" numFmtId="0" xfId="0" applyAlignment="1" applyBorder="1" applyFont="1">
      <alignment horizontal="left" shrinkToFit="0" vertical="top" wrapText="1"/>
    </xf>
    <xf borderId="6" fillId="3" fontId="3" numFmtId="2" xfId="0" applyAlignment="1" applyBorder="1" applyFont="1" applyNumberFormat="1">
      <alignment horizontal="left" shrinkToFit="0" vertical="top" wrapText="1"/>
    </xf>
    <xf borderId="7" fillId="3" fontId="3" numFmtId="2" xfId="0" applyAlignment="1" applyBorder="1" applyFont="1" applyNumberFormat="1">
      <alignment horizontal="left" shrinkToFit="0" vertical="top" wrapText="1"/>
    </xf>
    <xf borderId="8" fillId="3" fontId="3" numFmtId="2" xfId="0" applyAlignment="1" applyBorder="1" applyFont="1" applyNumberFormat="1">
      <alignment horizontal="left" shrinkToFit="0" vertical="top" wrapText="1"/>
    </xf>
    <xf borderId="5" fillId="3" fontId="3" numFmtId="0" xfId="0" applyAlignment="1" applyBorder="1" applyFont="1">
      <alignment shrinkToFit="0" vertical="top" wrapText="0"/>
    </xf>
    <xf borderId="4" fillId="2" fontId="3" numFmtId="0" xfId="0" applyAlignment="1" applyBorder="1" applyFont="1">
      <alignment horizontal="left" shrinkToFit="0" vertical="bottom" wrapText="0"/>
    </xf>
    <xf borderId="4" fillId="2" fontId="3" numFmtId="0" xfId="0" applyAlignment="1" applyBorder="1" applyFont="1">
      <alignment horizontal="right" shrinkToFit="0" vertical="bottom" wrapText="0"/>
    </xf>
    <xf borderId="5" fillId="2" fontId="3" numFmtId="9" xfId="0" applyAlignment="1" applyBorder="1" applyFont="1" applyNumberFormat="1">
      <alignment horizontal="left" shrinkToFit="0" vertical="bottom" wrapText="0"/>
    </xf>
    <xf borderId="5" fillId="2" fontId="4" numFmtId="9" xfId="0" applyAlignment="1" applyBorder="1" applyFont="1" applyNumberFormat="1">
      <alignment horizontal="left" shrinkToFit="0" vertical="bottom" wrapText="0"/>
    </xf>
    <xf borderId="0" fillId="0" fontId="8" numFmtId="0" xfId="0" applyFont="1"/>
    <xf borderId="0" fillId="0" fontId="9" numFmtId="0" xfId="0" applyFont="1"/>
    <xf borderId="0" fillId="0" fontId="10" numFmtId="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5H1cMFjvew&amp;index=2&amp;list=PL-gPfnsMEiqnFLCeHKUED2Z3cPQGyKvHM&amp;t=0s" TargetMode="External"/><Relationship Id="rId2" Type="http://schemas.openxmlformats.org/officeDocument/2006/relationships/hyperlink" Target="https://msdn.microsoft.com/en-us/windows/z4c5tckx(v=vs.120)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7.57"/>
    <col customWidth="1" min="2" max="2" width="11.14"/>
    <col customWidth="1" min="3" max="3" width="30.0"/>
    <col customWidth="1" min="4" max="4" width="60.0"/>
    <col customWidth="1" min="5" max="6" width="9.0"/>
    <col customWidth="1" min="7" max="26" width="8.0"/>
  </cols>
  <sheetData>
    <row r="1" ht="36.75" customHeight="1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2.25" customHeight="1">
      <c r="A2" s="5"/>
      <c r="B2" s="6" t="s">
        <v>0</v>
      </c>
      <c r="C2" s="5" t="s">
        <v>1</v>
      </c>
      <c r="D2" s="6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7" t="s">
        <v>3</v>
      </c>
      <c r="B3" s="8"/>
      <c r="C3" s="9" t="s">
        <v>4</v>
      </c>
      <c r="D3" s="10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7"/>
      <c r="B4" s="8"/>
      <c r="C4" s="9" t="s">
        <v>6</v>
      </c>
      <c r="D4" s="11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7"/>
      <c r="B5" s="8"/>
      <c r="C5" s="9" t="s">
        <v>7</v>
      </c>
      <c r="D5" s="11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75" customHeight="1">
      <c r="A6" s="7"/>
      <c r="B6" s="12" t="s">
        <v>8</v>
      </c>
      <c r="C6" s="9" t="s">
        <v>9</v>
      </c>
      <c r="D6" s="9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7"/>
      <c r="B7" s="12" t="s">
        <v>8</v>
      </c>
      <c r="C7" s="9" t="s">
        <v>9</v>
      </c>
      <c r="D7" s="9" t="s">
        <v>11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7" t="s">
        <v>12</v>
      </c>
      <c r="B8" s="8"/>
      <c r="C8" s="9" t="s">
        <v>13</v>
      </c>
      <c r="D8" s="11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7"/>
      <c r="B9" s="8"/>
      <c r="C9" s="9" t="s">
        <v>14</v>
      </c>
      <c r="D9" s="10" t="s">
        <v>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7"/>
      <c r="B10" s="8"/>
      <c r="C10" s="9" t="s">
        <v>15</v>
      </c>
      <c r="D10" s="10" t="s">
        <v>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7"/>
      <c r="B11" s="8"/>
      <c r="C11" s="9" t="s">
        <v>16</v>
      </c>
      <c r="D11" s="11" t="s">
        <v>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7"/>
      <c r="B12" s="8"/>
      <c r="C12" s="9" t="s">
        <v>17</v>
      </c>
      <c r="D12" s="10" t="s">
        <v>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7"/>
      <c r="B13" s="8"/>
      <c r="C13" s="9" t="s">
        <v>18</v>
      </c>
      <c r="D13" s="10" t="s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75" customHeight="1">
      <c r="A14" s="7"/>
      <c r="B14" s="12" t="s">
        <v>8</v>
      </c>
      <c r="C14" s="9" t="s">
        <v>9</v>
      </c>
      <c r="D14" s="9" t="s">
        <v>19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75" customHeight="1">
      <c r="A15" s="7"/>
      <c r="B15" s="12" t="s">
        <v>8</v>
      </c>
      <c r="C15" s="9" t="s">
        <v>9</v>
      </c>
      <c r="D15" s="9" t="s">
        <v>20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7"/>
      <c r="B16" s="8" t="s">
        <v>21</v>
      </c>
      <c r="C16" s="9"/>
      <c r="D16" s="9" t="s">
        <v>22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7" t="s">
        <v>23</v>
      </c>
      <c r="B17" s="8"/>
      <c r="C17" s="9" t="s">
        <v>24</v>
      </c>
      <c r="D17" s="10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7"/>
      <c r="B18" s="8"/>
      <c r="C18" s="9" t="s">
        <v>25</v>
      </c>
      <c r="D18" s="10" t="s">
        <v>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7"/>
      <c r="B19" s="8"/>
      <c r="C19" s="9" t="s">
        <v>26</v>
      </c>
      <c r="D19" s="11" t="s">
        <v>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7"/>
      <c r="B20" s="8"/>
      <c r="C20" s="9" t="s">
        <v>27</v>
      </c>
      <c r="D20" s="10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7"/>
      <c r="B21" s="8"/>
      <c r="C21" s="9" t="s">
        <v>28</v>
      </c>
      <c r="D21" s="10" t="s"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7"/>
      <c r="B22" s="8"/>
      <c r="C22" s="9" t="s">
        <v>29</v>
      </c>
      <c r="D22" s="10" t="s">
        <v>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7"/>
      <c r="B23" s="8"/>
      <c r="C23" s="9" t="s">
        <v>9</v>
      </c>
      <c r="D23" s="9" t="s">
        <v>30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7"/>
      <c r="B24" s="8"/>
      <c r="C24" s="9" t="s">
        <v>9</v>
      </c>
      <c r="D24" s="9" t="s">
        <v>31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7" t="s">
        <v>32</v>
      </c>
      <c r="B25" s="8"/>
      <c r="C25" s="9" t="s">
        <v>33</v>
      </c>
      <c r="D25" s="11" t="s">
        <v>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7"/>
      <c r="B26" s="8"/>
      <c r="C26" s="9" t="s">
        <v>34</v>
      </c>
      <c r="D26" s="11" t="s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7"/>
      <c r="B27" s="8"/>
      <c r="C27" s="9" t="s">
        <v>35</v>
      </c>
      <c r="D27" s="10" t="s">
        <v>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7"/>
      <c r="B28" s="8"/>
      <c r="C28" s="9" t="s">
        <v>36</v>
      </c>
      <c r="D28" s="10" t="s">
        <v>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7"/>
      <c r="B29" s="8"/>
      <c r="C29" s="9" t="s">
        <v>37</v>
      </c>
      <c r="D29" s="10" t="s">
        <v>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7"/>
      <c r="B30" s="8"/>
      <c r="C30" s="9" t="s">
        <v>38</v>
      </c>
      <c r="D30" s="10" t="s">
        <v>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7"/>
      <c r="B31" s="8"/>
      <c r="C31" s="9" t="s">
        <v>39</v>
      </c>
      <c r="D31" s="10" t="s">
        <v>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6.75" customHeight="1">
      <c r="A32" s="7"/>
      <c r="B32" s="12" t="s">
        <v>8</v>
      </c>
      <c r="C32" s="9" t="s">
        <v>9</v>
      </c>
      <c r="D32" s="9" t="s">
        <v>40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0.5" customHeight="1">
      <c r="A33" s="7"/>
      <c r="B33" s="12" t="s">
        <v>8</v>
      </c>
      <c r="C33" s="9" t="s">
        <v>9</v>
      </c>
      <c r="D33" s="9" t="s">
        <v>41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7"/>
      <c r="B34" s="8" t="s">
        <v>21</v>
      </c>
      <c r="C34" s="9"/>
      <c r="D34" s="9" t="s">
        <v>22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7"/>
      <c r="B35" s="8" t="s">
        <v>42</v>
      </c>
      <c r="C35" s="9" t="s">
        <v>43</v>
      </c>
      <c r="D35" s="9" t="s">
        <v>44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7" t="s">
        <v>45</v>
      </c>
      <c r="B36" s="8"/>
      <c r="C36" s="13" t="s">
        <v>46</v>
      </c>
      <c r="D36" s="10" t="s">
        <v>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7"/>
      <c r="B37" s="8"/>
      <c r="C37" s="13" t="s">
        <v>47</v>
      </c>
      <c r="D37" s="10" t="s">
        <v>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7"/>
      <c r="B38" s="8"/>
      <c r="C38" s="13" t="s">
        <v>48</v>
      </c>
      <c r="D38" s="11" t="s">
        <v>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7"/>
      <c r="B39" s="8"/>
      <c r="C39" s="13" t="s">
        <v>49</v>
      </c>
      <c r="D39" s="10" t="s">
        <v>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7"/>
      <c r="B40" s="8"/>
      <c r="C40" s="13" t="s">
        <v>50</v>
      </c>
      <c r="D40" s="10" t="s">
        <v>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7"/>
      <c r="B41" s="8"/>
      <c r="C41" s="13" t="s">
        <v>51</v>
      </c>
      <c r="D41" s="10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7"/>
      <c r="B42" s="8"/>
      <c r="C42" s="13" t="s">
        <v>52</v>
      </c>
      <c r="D42" s="10" t="s">
        <v>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7"/>
      <c r="B43" s="8"/>
      <c r="C43" s="13" t="s">
        <v>53</v>
      </c>
      <c r="D43" s="10" t="s">
        <v>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7"/>
      <c r="B44" s="8"/>
      <c r="C44" s="13" t="s">
        <v>54</v>
      </c>
      <c r="D44" s="10" t="s">
        <v>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0" customHeight="1">
      <c r="A45" s="7"/>
      <c r="B45" s="8"/>
      <c r="C45" s="13" t="s">
        <v>55</v>
      </c>
      <c r="D45" s="10" t="s">
        <v>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7"/>
      <c r="B46" s="12" t="s">
        <v>8</v>
      </c>
      <c r="C46" s="9" t="s">
        <v>9</v>
      </c>
      <c r="D46" s="9" t="s">
        <v>56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75" customHeight="1">
      <c r="A47" s="7"/>
      <c r="B47" s="12" t="s">
        <v>8</v>
      </c>
      <c r="C47" s="9" t="s">
        <v>9</v>
      </c>
      <c r="D47" s="9" t="s">
        <v>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7"/>
      <c r="B48" s="8" t="s">
        <v>21</v>
      </c>
      <c r="C48" s="9"/>
      <c r="D48" s="9" t="s">
        <v>22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7" t="s">
        <v>58</v>
      </c>
      <c r="B49" s="8"/>
      <c r="C49" s="13" t="s">
        <v>59</v>
      </c>
      <c r="D49" s="10" t="s">
        <v>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7"/>
      <c r="B50" s="8"/>
      <c r="C50" s="13" t="s">
        <v>60</v>
      </c>
      <c r="D50" s="10" t="s">
        <v>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7"/>
      <c r="B51" s="8"/>
      <c r="C51" s="13" t="s">
        <v>61</v>
      </c>
      <c r="D51" s="10" t="s">
        <v>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7"/>
      <c r="B52" s="8"/>
      <c r="C52" s="13" t="s">
        <v>62</v>
      </c>
      <c r="D52" s="10" t="s">
        <v>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49.5" customHeight="1">
      <c r="A53" s="7"/>
      <c r="B53" s="8"/>
      <c r="C53" s="14" t="s">
        <v>63</v>
      </c>
      <c r="D53" s="11" t="s">
        <v>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7"/>
      <c r="B54" s="8"/>
      <c r="C54" s="13" t="s">
        <v>64</v>
      </c>
      <c r="D54" s="10" t="s">
        <v>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0" customHeight="1">
      <c r="A55" s="7"/>
      <c r="B55" s="8"/>
      <c r="C55" s="14" t="s">
        <v>65</v>
      </c>
      <c r="D55" s="10" t="s">
        <v>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0" customHeight="1">
      <c r="A56" s="7"/>
      <c r="B56" s="8"/>
      <c r="C56" s="13" t="s">
        <v>66</v>
      </c>
      <c r="D56" s="10" t="s">
        <v>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0" customHeight="1">
      <c r="A57" s="7"/>
      <c r="B57" s="8"/>
      <c r="C57" s="13" t="s">
        <v>67</v>
      </c>
      <c r="D57" s="10" t="s">
        <v>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75" customHeight="1">
      <c r="A58" s="7"/>
      <c r="B58" s="12" t="s">
        <v>8</v>
      </c>
      <c r="C58" s="9" t="s">
        <v>9</v>
      </c>
      <c r="D58" s="9" t="s">
        <v>68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7.5" customHeight="1">
      <c r="A59" s="7"/>
      <c r="B59" s="12" t="s">
        <v>8</v>
      </c>
      <c r="C59" s="9" t="s">
        <v>9</v>
      </c>
      <c r="D59" s="9" t="s">
        <v>69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7"/>
      <c r="B60" s="8" t="s">
        <v>21</v>
      </c>
      <c r="C60" s="9"/>
      <c r="D60" s="9" t="s">
        <v>22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7" t="s">
        <v>70</v>
      </c>
      <c r="B61" s="8"/>
      <c r="C61" s="13" t="s">
        <v>46</v>
      </c>
      <c r="D61" s="10" t="s">
        <v>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7"/>
      <c r="B62" s="8"/>
      <c r="C62" s="13" t="s">
        <v>71</v>
      </c>
      <c r="D62" s="10" t="s">
        <v>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7"/>
      <c r="B63" s="8"/>
      <c r="C63" s="13" t="s">
        <v>72</v>
      </c>
      <c r="D63" s="10" t="s">
        <v>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7"/>
      <c r="B64" s="8"/>
      <c r="C64" s="13" t="s">
        <v>73</v>
      </c>
      <c r="D64" s="10" t="s">
        <v>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7"/>
      <c r="B65" s="8"/>
      <c r="C65" s="13" t="s">
        <v>74</v>
      </c>
      <c r="D65" s="10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0" customHeight="1">
      <c r="A66" s="7"/>
      <c r="B66" s="8"/>
      <c r="C66" s="13" t="s">
        <v>75</v>
      </c>
      <c r="D66" s="10" t="s">
        <v>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0" customHeight="1">
      <c r="A67" s="7"/>
      <c r="B67" s="8"/>
      <c r="C67" s="14" t="s">
        <v>76</v>
      </c>
      <c r="D67" s="15" t="s">
        <v>77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7"/>
      <c r="B68" s="8"/>
      <c r="C68" s="13" t="s">
        <v>78</v>
      </c>
      <c r="D68" s="10" t="s">
        <v>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7"/>
      <c r="B69" s="8"/>
      <c r="C69" s="13" t="s">
        <v>79</v>
      </c>
      <c r="D69" s="10" t="s">
        <v>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75" customHeight="1">
      <c r="A70" s="7"/>
      <c r="B70" s="12" t="s">
        <v>8</v>
      </c>
      <c r="C70" s="9" t="s">
        <v>9</v>
      </c>
      <c r="D70" s="9" t="s">
        <v>80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75" customHeight="1">
      <c r="A71" s="7"/>
      <c r="B71" s="12" t="s">
        <v>8</v>
      </c>
      <c r="C71" s="9" t="s">
        <v>9</v>
      </c>
      <c r="D71" s="9" t="s">
        <v>80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7" t="s">
        <v>81</v>
      </c>
      <c r="B72" s="8"/>
      <c r="C72" s="13" t="s">
        <v>46</v>
      </c>
      <c r="D72" s="10" t="s">
        <v>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7"/>
      <c r="B73" s="8"/>
      <c r="C73" s="13" t="s">
        <v>82</v>
      </c>
      <c r="D73" s="10" t="s">
        <v>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7"/>
      <c r="B74" s="8"/>
      <c r="C74" s="13" t="s">
        <v>83</v>
      </c>
      <c r="D74" s="10" t="s">
        <v>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7"/>
      <c r="B75" s="8"/>
      <c r="C75" s="13" t="s">
        <v>84</v>
      </c>
      <c r="D75" s="10" t="s">
        <v>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0" customHeight="1">
      <c r="A76" s="7"/>
      <c r="B76" s="8"/>
      <c r="C76" s="13" t="s">
        <v>85</v>
      </c>
      <c r="D76" s="10" t="s">
        <v>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0" customHeight="1">
      <c r="A77" s="7"/>
      <c r="B77" s="8"/>
      <c r="C77" s="13" t="s">
        <v>86</v>
      </c>
      <c r="D77" s="10" t="s">
        <v>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0" customHeight="1">
      <c r="A78" s="7"/>
      <c r="B78" s="8"/>
      <c r="C78" s="14" t="s">
        <v>87</v>
      </c>
      <c r="D78" s="10" t="s">
        <v>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7"/>
      <c r="B79" s="8"/>
      <c r="C79" s="13" t="s">
        <v>88</v>
      </c>
      <c r="D79" s="10" t="s">
        <v>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7"/>
      <c r="B80" s="8"/>
      <c r="C80" s="13" t="s">
        <v>89</v>
      </c>
      <c r="D80" s="10" t="s">
        <v>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75" customHeight="1">
      <c r="A81" s="7"/>
      <c r="B81" s="12" t="s">
        <v>8</v>
      </c>
      <c r="C81" s="9" t="s">
        <v>9</v>
      </c>
      <c r="D81" s="9" t="s">
        <v>90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75" customHeight="1">
      <c r="A82" s="7"/>
      <c r="B82" s="12" t="s">
        <v>8</v>
      </c>
      <c r="C82" s="9" t="s">
        <v>9</v>
      </c>
      <c r="D82" s="9" t="s">
        <v>22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7"/>
      <c r="B83" s="8" t="s">
        <v>21</v>
      </c>
      <c r="C83" s="9"/>
      <c r="D83" s="9" t="s">
        <v>22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49.5" customHeight="1">
      <c r="A84" s="7"/>
      <c r="B84" s="8" t="s">
        <v>42</v>
      </c>
      <c r="C84" s="9" t="s">
        <v>91</v>
      </c>
      <c r="D84" s="9" t="s">
        <v>92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7" t="s">
        <v>93</v>
      </c>
      <c r="B85" s="8"/>
      <c r="C85" s="13" t="s">
        <v>94</v>
      </c>
      <c r="D85" s="11" t="s">
        <v>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0" customHeight="1">
      <c r="A86" s="7"/>
      <c r="B86" s="8"/>
      <c r="C86" s="13" t="s">
        <v>95</v>
      </c>
      <c r="D86" s="10" t="s">
        <v>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0" customHeight="1">
      <c r="A87" s="7"/>
      <c r="B87" s="8"/>
      <c r="C87" s="13" t="s">
        <v>96</v>
      </c>
      <c r="D87" s="10" t="s">
        <v>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0" customHeight="1">
      <c r="A88" s="7"/>
      <c r="B88" s="8"/>
      <c r="C88" s="13" t="s">
        <v>97</v>
      </c>
      <c r="D88" s="10" t="s">
        <v>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7"/>
      <c r="B89" s="8"/>
      <c r="C89" s="13" t="s">
        <v>98</v>
      </c>
      <c r="D89" s="10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7"/>
      <c r="B90" s="8"/>
      <c r="C90" s="13" t="s">
        <v>99</v>
      </c>
      <c r="D90" s="10" t="s">
        <v>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7"/>
      <c r="B91" s="8"/>
      <c r="C91" s="14" t="s">
        <v>100</v>
      </c>
      <c r="D91" s="10" t="s">
        <v>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7"/>
      <c r="B92" s="8"/>
      <c r="C92" s="13" t="s">
        <v>101</v>
      </c>
      <c r="D92" s="10" t="s">
        <v>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7"/>
      <c r="B93" s="8"/>
      <c r="C93" s="13" t="s">
        <v>102</v>
      </c>
      <c r="D93" s="10" t="s">
        <v>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75" customHeight="1">
      <c r="A94" s="7"/>
      <c r="B94" s="12" t="s">
        <v>8</v>
      </c>
      <c r="C94" s="9" t="s">
        <v>9</v>
      </c>
      <c r="D94" s="9" t="s">
        <v>22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7" t="s">
        <v>103</v>
      </c>
      <c r="B95" s="8"/>
      <c r="C95" s="13" t="s">
        <v>104</v>
      </c>
      <c r="D95" s="10" t="s">
        <v>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7"/>
      <c r="B96" s="8"/>
      <c r="C96" s="13" t="s">
        <v>105</v>
      </c>
      <c r="D96" s="10" t="s">
        <v>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0" customHeight="1">
      <c r="A97" s="7"/>
      <c r="B97" s="8"/>
      <c r="C97" s="13" t="s">
        <v>106</v>
      </c>
      <c r="D97" s="10" t="s">
        <v>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0" customHeight="1">
      <c r="A98" s="7"/>
      <c r="B98" s="8"/>
      <c r="C98" s="13" t="s">
        <v>107</v>
      </c>
      <c r="D98" s="10" t="s">
        <v>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0" customHeight="1">
      <c r="A99" s="7"/>
      <c r="B99" s="8"/>
      <c r="C99" s="8" t="s">
        <v>108</v>
      </c>
      <c r="D99" s="10" t="s">
        <v>5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7"/>
      <c r="B100" s="8"/>
      <c r="C100" s="8" t="s">
        <v>109</v>
      </c>
      <c r="D100" s="10" t="s">
        <v>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7"/>
      <c r="B101" s="8"/>
      <c r="C101" s="8" t="s">
        <v>110</v>
      </c>
      <c r="D101" s="10" t="s">
        <v>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7"/>
      <c r="B102" s="8"/>
      <c r="C102" s="8" t="s">
        <v>111</v>
      </c>
      <c r="D102" s="10" t="s">
        <v>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7"/>
      <c r="B103" s="8"/>
      <c r="C103" s="13" t="s">
        <v>112</v>
      </c>
      <c r="D103" s="10" t="s">
        <v>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7.5" customHeight="1">
      <c r="A104" s="7"/>
      <c r="B104" s="12" t="s">
        <v>8</v>
      </c>
      <c r="C104" s="9" t="s">
        <v>9</v>
      </c>
      <c r="D104" s="9" t="s">
        <v>113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0" customHeight="1">
      <c r="A105" s="7"/>
      <c r="B105" s="8" t="s">
        <v>21</v>
      </c>
      <c r="C105" s="9"/>
      <c r="D105" s="9" t="s">
        <v>22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7" t="s">
        <v>114</v>
      </c>
      <c r="B106" s="8"/>
      <c r="C106" s="13" t="s">
        <v>115</v>
      </c>
      <c r="D106" s="16" t="s">
        <v>116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7"/>
      <c r="B107" s="8"/>
      <c r="C107" s="13" t="s">
        <v>117</v>
      </c>
      <c r="D107" s="1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7"/>
      <c r="B108" s="8"/>
      <c r="C108" s="13" t="s">
        <v>118</v>
      </c>
      <c r="D108" s="1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7"/>
      <c r="B109" s="8"/>
      <c r="C109" s="13" t="s">
        <v>119</v>
      </c>
      <c r="D109" s="1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0" customHeight="1">
      <c r="A110" s="7"/>
      <c r="B110" s="8"/>
      <c r="C110" s="13" t="s">
        <v>120</v>
      </c>
      <c r="D110" s="1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0" customHeight="1">
      <c r="A111" s="7"/>
      <c r="B111" s="8"/>
      <c r="C111" s="13" t="s">
        <v>121</v>
      </c>
      <c r="D111" s="1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7"/>
      <c r="B112" s="8"/>
      <c r="C112" s="13" t="s">
        <v>122</v>
      </c>
      <c r="D112" s="1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75" customHeight="1">
      <c r="A113" s="7"/>
      <c r="B113" s="12" t="s">
        <v>8</v>
      </c>
      <c r="C113" s="9" t="s">
        <v>9</v>
      </c>
      <c r="D113" s="9" t="s">
        <v>123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7" t="s">
        <v>124</v>
      </c>
      <c r="B114" s="8"/>
      <c r="C114" s="8" t="s">
        <v>125</v>
      </c>
      <c r="D114" s="19" t="s">
        <v>116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7"/>
      <c r="B115" s="8"/>
      <c r="C115" s="8" t="s">
        <v>126</v>
      </c>
      <c r="D115" s="2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7"/>
      <c r="B116" s="8"/>
      <c r="C116" s="8" t="s">
        <v>127</v>
      </c>
      <c r="D116" s="2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7"/>
      <c r="B117" s="8"/>
      <c r="C117" s="8" t="s">
        <v>128</v>
      </c>
      <c r="D117" s="2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75" customHeight="1">
      <c r="A118" s="7"/>
      <c r="B118" s="12" t="s">
        <v>8</v>
      </c>
      <c r="C118" s="9" t="s">
        <v>9</v>
      </c>
      <c r="D118" s="22" t="s">
        <v>22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12"/>
      <c r="B119" s="8"/>
      <c r="C119" s="9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12"/>
      <c r="B120" s="8"/>
      <c r="C120" s="9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23"/>
      <c r="C121" s="4"/>
      <c r="D121" s="2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23"/>
      <c r="C122" s="4"/>
      <c r="D122" s="2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23"/>
      <c r="C123" s="4"/>
      <c r="D123" s="2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23"/>
      <c r="C124" s="4"/>
      <c r="D124" s="2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23"/>
      <c r="C125" s="4"/>
      <c r="D125" s="2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23"/>
      <c r="C126" s="4"/>
      <c r="D126" s="2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23"/>
      <c r="C127" s="4"/>
      <c r="D127" s="2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23"/>
      <c r="C128" s="4"/>
      <c r="D128" s="2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23"/>
      <c r="C129" s="4"/>
      <c r="D129" s="2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23"/>
      <c r="C130" s="4"/>
      <c r="D130" s="2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23"/>
      <c r="C131" s="4"/>
      <c r="D131" s="2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23"/>
      <c r="C132" s="4"/>
      <c r="D132" s="2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23"/>
      <c r="C133" s="4"/>
      <c r="D133" s="2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23"/>
      <c r="C134" s="4"/>
      <c r="D134" s="2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23"/>
      <c r="C135" s="4"/>
      <c r="D135" s="2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23"/>
      <c r="C136" s="4"/>
      <c r="D136" s="2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23"/>
      <c r="C137" s="4"/>
      <c r="D137" s="2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23"/>
      <c r="C138" s="4"/>
      <c r="D138" s="2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23"/>
      <c r="C139" s="4"/>
      <c r="D139" s="2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23"/>
      <c r="C140" s="4"/>
      <c r="D140" s="2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23"/>
      <c r="C141" s="4"/>
      <c r="D141" s="2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23"/>
      <c r="C142" s="4"/>
      <c r="D142" s="2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23"/>
      <c r="C143" s="4"/>
      <c r="D143" s="2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23"/>
      <c r="C144" s="4"/>
      <c r="D144" s="2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23"/>
      <c r="C145" s="4"/>
      <c r="D145" s="2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23"/>
      <c r="C146" s="4"/>
      <c r="D146" s="2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23"/>
      <c r="C147" s="4"/>
      <c r="D147" s="2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23"/>
      <c r="C148" s="4"/>
      <c r="D148" s="2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23"/>
      <c r="C149" s="4"/>
      <c r="D149" s="2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23"/>
      <c r="C150" s="4"/>
      <c r="D150" s="2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23"/>
      <c r="C151" s="4"/>
      <c r="D151" s="2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23"/>
      <c r="C152" s="4"/>
      <c r="D152" s="2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23"/>
      <c r="C153" s="4"/>
      <c r="D153" s="2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23"/>
      <c r="C154" s="4"/>
      <c r="D154" s="2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23"/>
      <c r="C155" s="4"/>
      <c r="D155" s="2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23"/>
      <c r="C156" s="4"/>
      <c r="D156" s="2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23"/>
      <c r="C157" s="4"/>
      <c r="D157" s="2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23"/>
      <c r="C158" s="4"/>
      <c r="D158" s="2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23"/>
      <c r="C159" s="4"/>
      <c r="D159" s="2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23"/>
      <c r="C160" s="4"/>
      <c r="D160" s="2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23"/>
      <c r="C161" s="4"/>
      <c r="D161" s="2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23"/>
      <c r="C162" s="4"/>
      <c r="D162" s="2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23"/>
      <c r="C163" s="4"/>
      <c r="D163" s="2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23"/>
      <c r="C164" s="4"/>
      <c r="D164" s="2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23"/>
      <c r="C165" s="4"/>
      <c r="D165" s="2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23"/>
      <c r="C166" s="4"/>
      <c r="D166" s="2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23"/>
      <c r="C167" s="4"/>
      <c r="D167" s="2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23"/>
      <c r="C168" s="4"/>
      <c r="D168" s="2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23"/>
      <c r="C169" s="4"/>
      <c r="D169" s="2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23"/>
      <c r="C170" s="4"/>
      <c r="D170" s="2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23"/>
      <c r="C171" s="4"/>
      <c r="D171" s="2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23"/>
      <c r="C172" s="4"/>
      <c r="D172" s="2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23"/>
      <c r="C173" s="4"/>
      <c r="D173" s="2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23"/>
      <c r="C174" s="4"/>
      <c r="D174" s="2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23"/>
      <c r="C175" s="4"/>
      <c r="D175" s="2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23"/>
      <c r="C176" s="4"/>
      <c r="D176" s="2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23"/>
      <c r="C177" s="4"/>
      <c r="D177" s="2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23"/>
      <c r="C178" s="4"/>
      <c r="D178" s="2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23"/>
      <c r="C179" s="4"/>
      <c r="D179" s="2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23"/>
      <c r="C180" s="4"/>
      <c r="D180" s="2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23"/>
      <c r="C181" s="4"/>
      <c r="D181" s="2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23"/>
      <c r="C182" s="4"/>
      <c r="D182" s="2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23"/>
      <c r="C183" s="4"/>
      <c r="D183" s="2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23"/>
      <c r="C184" s="4"/>
      <c r="D184" s="2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23"/>
      <c r="C185" s="4"/>
      <c r="D185" s="2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23"/>
      <c r="C186" s="4"/>
      <c r="D186" s="2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23"/>
      <c r="C187" s="4"/>
      <c r="D187" s="2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23"/>
      <c r="C188" s="4"/>
      <c r="D188" s="2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23"/>
      <c r="C189" s="4"/>
      <c r="D189" s="2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23"/>
      <c r="C190" s="4"/>
      <c r="D190" s="2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23"/>
      <c r="C191" s="4"/>
      <c r="D191" s="2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23"/>
      <c r="C192" s="4"/>
      <c r="D192" s="2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23"/>
      <c r="C193" s="4"/>
      <c r="D193" s="2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23"/>
      <c r="C194" s="4"/>
      <c r="D194" s="2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23"/>
      <c r="C195" s="4"/>
      <c r="D195" s="2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23"/>
      <c r="C196" s="4"/>
      <c r="D196" s="2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23"/>
      <c r="C197" s="4"/>
      <c r="D197" s="2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23"/>
      <c r="C198" s="4"/>
      <c r="D198" s="2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23"/>
      <c r="C199" s="4"/>
      <c r="D199" s="2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23"/>
      <c r="C200" s="4"/>
      <c r="D200" s="2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23"/>
      <c r="C201" s="4"/>
      <c r="D201" s="2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23"/>
      <c r="C202" s="4"/>
      <c r="D202" s="2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23"/>
      <c r="C203" s="4"/>
      <c r="D203" s="2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23"/>
      <c r="C204" s="4"/>
      <c r="D204" s="2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23"/>
      <c r="C205" s="4"/>
      <c r="D205" s="2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23"/>
      <c r="C206" s="4"/>
      <c r="D206" s="2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23"/>
      <c r="C207" s="4"/>
      <c r="D207" s="2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23"/>
      <c r="C208" s="4"/>
      <c r="D208" s="2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23"/>
      <c r="C209" s="4"/>
      <c r="D209" s="2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23"/>
      <c r="C210" s="4"/>
      <c r="D210" s="2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23"/>
      <c r="C211" s="4"/>
      <c r="D211" s="2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23"/>
      <c r="C212" s="4"/>
      <c r="D212" s="2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23"/>
      <c r="C213" s="4"/>
      <c r="D213" s="2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23"/>
      <c r="C214" s="4"/>
      <c r="D214" s="2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23"/>
      <c r="C215" s="4"/>
      <c r="D215" s="2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23"/>
      <c r="C216" s="4"/>
      <c r="D216" s="2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23"/>
      <c r="C217" s="4"/>
      <c r="D217" s="2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23"/>
      <c r="C218" s="4"/>
      <c r="D218" s="2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23"/>
      <c r="C219" s="4"/>
      <c r="D219" s="2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23"/>
      <c r="C220" s="4"/>
      <c r="D220" s="2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23"/>
      <c r="C221" s="4"/>
      <c r="D221" s="2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23"/>
      <c r="C222" s="4"/>
      <c r="D222" s="2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23"/>
      <c r="C223" s="4"/>
      <c r="D223" s="2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23"/>
      <c r="C224" s="4"/>
      <c r="D224" s="2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23"/>
      <c r="C225" s="4"/>
      <c r="D225" s="2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23"/>
      <c r="C226" s="4"/>
      <c r="D226" s="2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23"/>
      <c r="C227" s="4"/>
      <c r="D227" s="2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23"/>
      <c r="C228" s="4"/>
      <c r="D228" s="2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23"/>
      <c r="C229" s="4"/>
      <c r="D229" s="2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23"/>
      <c r="C230" s="4"/>
      <c r="D230" s="2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23"/>
      <c r="C231" s="4"/>
      <c r="D231" s="2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23"/>
      <c r="C232" s="4"/>
      <c r="D232" s="2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23"/>
      <c r="C233" s="4"/>
      <c r="D233" s="2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23"/>
      <c r="C234" s="4"/>
      <c r="D234" s="2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23"/>
      <c r="C235" s="4"/>
      <c r="D235" s="2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23"/>
      <c r="C236" s="4"/>
      <c r="D236" s="2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23"/>
      <c r="C237" s="4"/>
      <c r="D237" s="2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23"/>
      <c r="C238" s="4"/>
      <c r="D238" s="2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23"/>
      <c r="C239" s="4"/>
      <c r="D239" s="2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23"/>
      <c r="C240" s="4"/>
      <c r="D240" s="2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23"/>
      <c r="C241" s="4"/>
      <c r="D241" s="2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23"/>
      <c r="C242" s="4"/>
      <c r="D242" s="2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23"/>
      <c r="C243" s="4"/>
      <c r="D243" s="2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23"/>
      <c r="C244" s="4"/>
      <c r="D244" s="2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23"/>
      <c r="C245" s="4"/>
      <c r="D245" s="2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23"/>
      <c r="C246" s="4"/>
      <c r="D246" s="2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23"/>
      <c r="C247" s="4"/>
      <c r="D247" s="2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23"/>
      <c r="C248" s="4"/>
      <c r="D248" s="2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23"/>
      <c r="C249" s="4"/>
      <c r="D249" s="2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23"/>
      <c r="C250" s="4"/>
      <c r="D250" s="2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23"/>
      <c r="C251" s="4"/>
      <c r="D251" s="2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23"/>
      <c r="C252" s="4"/>
      <c r="D252" s="2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23"/>
      <c r="C253" s="4"/>
      <c r="D253" s="2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23"/>
      <c r="C254" s="4"/>
      <c r="D254" s="2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23"/>
      <c r="C255" s="4"/>
      <c r="D255" s="2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23"/>
      <c r="C256" s="4"/>
      <c r="D256" s="2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23"/>
      <c r="C257" s="4"/>
      <c r="D257" s="2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23"/>
      <c r="C258" s="4"/>
      <c r="D258" s="2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23"/>
      <c r="C259" s="4"/>
      <c r="D259" s="2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23"/>
      <c r="C260" s="4"/>
      <c r="D260" s="2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23"/>
      <c r="C261" s="4"/>
      <c r="D261" s="2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23"/>
      <c r="C262" s="4"/>
      <c r="D262" s="2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23"/>
      <c r="C263" s="4"/>
      <c r="D263" s="2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23"/>
      <c r="C264" s="4"/>
      <c r="D264" s="2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23"/>
      <c r="C265" s="4"/>
      <c r="D265" s="2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23"/>
      <c r="C266" s="4"/>
      <c r="D266" s="2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23"/>
      <c r="C267" s="4"/>
      <c r="D267" s="2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23"/>
      <c r="C268" s="4"/>
      <c r="D268" s="2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23"/>
      <c r="C269" s="4"/>
      <c r="D269" s="2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23"/>
      <c r="C270" s="4"/>
      <c r="D270" s="2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23"/>
      <c r="C271" s="4"/>
      <c r="D271" s="2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23"/>
      <c r="C272" s="4"/>
      <c r="D272" s="2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23"/>
      <c r="C273" s="4"/>
      <c r="D273" s="2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23"/>
      <c r="C274" s="4"/>
      <c r="D274" s="2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23"/>
      <c r="C275" s="4"/>
      <c r="D275" s="2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23"/>
      <c r="C276" s="4"/>
      <c r="D276" s="2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23"/>
      <c r="C277" s="4"/>
      <c r="D277" s="2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23"/>
      <c r="C278" s="4"/>
      <c r="D278" s="2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23"/>
      <c r="C279" s="4"/>
      <c r="D279" s="2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23"/>
      <c r="C280" s="4"/>
      <c r="D280" s="2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23"/>
      <c r="C281" s="4"/>
      <c r="D281" s="2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23"/>
      <c r="C282" s="4"/>
      <c r="D282" s="2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23"/>
      <c r="C283" s="4"/>
      <c r="D283" s="2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23"/>
      <c r="C284" s="4"/>
      <c r="D284" s="2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23"/>
      <c r="C285" s="4"/>
      <c r="D285" s="2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23"/>
      <c r="C286" s="4"/>
      <c r="D286" s="2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23"/>
      <c r="C287" s="4"/>
      <c r="D287" s="2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23"/>
      <c r="C288" s="4"/>
      <c r="D288" s="2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23"/>
      <c r="C289" s="4"/>
      <c r="D289" s="2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23"/>
      <c r="C290" s="4"/>
      <c r="D290" s="2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23"/>
      <c r="C291" s="4"/>
      <c r="D291" s="2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23"/>
      <c r="C292" s="4"/>
      <c r="D292" s="2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23"/>
      <c r="C293" s="4"/>
      <c r="D293" s="2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23"/>
      <c r="C294" s="4"/>
      <c r="D294" s="2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23"/>
      <c r="C295" s="4"/>
      <c r="D295" s="2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23"/>
      <c r="C296" s="4"/>
      <c r="D296" s="2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23"/>
      <c r="C297" s="4"/>
      <c r="D297" s="2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23"/>
      <c r="C298" s="4"/>
      <c r="D298" s="2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23"/>
      <c r="C299" s="4"/>
      <c r="D299" s="2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23"/>
      <c r="C300" s="4"/>
      <c r="D300" s="2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23"/>
      <c r="C301" s="4"/>
      <c r="D301" s="2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23"/>
      <c r="C302" s="4"/>
      <c r="D302" s="2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23"/>
      <c r="C303" s="4"/>
      <c r="D303" s="2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23"/>
      <c r="C304" s="4"/>
      <c r="D304" s="2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23"/>
      <c r="C305" s="4"/>
      <c r="D305" s="2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23"/>
      <c r="C306" s="4"/>
      <c r="D306" s="2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23"/>
      <c r="C307" s="4"/>
      <c r="D307" s="2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23"/>
      <c r="C308" s="4"/>
      <c r="D308" s="2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23"/>
      <c r="C309" s="4"/>
      <c r="D309" s="2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23"/>
      <c r="C310" s="4"/>
      <c r="D310" s="2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23"/>
      <c r="C311" s="4"/>
      <c r="D311" s="2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23"/>
      <c r="C312" s="4"/>
      <c r="D312" s="2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23"/>
      <c r="C313" s="4"/>
      <c r="D313" s="2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23"/>
      <c r="C314" s="4"/>
      <c r="D314" s="2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23"/>
      <c r="C315" s="4"/>
      <c r="D315" s="2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23"/>
      <c r="C316" s="4"/>
      <c r="D316" s="2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23"/>
      <c r="C317" s="4"/>
      <c r="D317" s="2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23"/>
      <c r="C318" s="4"/>
      <c r="D318" s="2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23"/>
      <c r="C319" s="4"/>
      <c r="D319" s="2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23"/>
      <c r="C320" s="4"/>
      <c r="D320" s="2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23"/>
      <c r="C321" s="4"/>
      <c r="D321" s="2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23"/>
      <c r="C322" s="4"/>
      <c r="D322" s="2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23"/>
      <c r="C323" s="4"/>
      <c r="D323" s="2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23"/>
      <c r="C324" s="4"/>
      <c r="D324" s="2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23"/>
      <c r="C325" s="4"/>
      <c r="D325" s="2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23"/>
      <c r="C326" s="4"/>
      <c r="D326" s="2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23"/>
      <c r="C327" s="4"/>
      <c r="D327" s="2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23"/>
      <c r="C328" s="4"/>
      <c r="D328" s="2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23"/>
      <c r="C329" s="4"/>
      <c r="D329" s="2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23"/>
      <c r="C330" s="4"/>
      <c r="D330" s="2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23"/>
      <c r="C331" s="4"/>
      <c r="D331" s="2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23"/>
      <c r="C332" s="4"/>
      <c r="D332" s="2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23"/>
      <c r="C333" s="4"/>
      <c r="D333" s="2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23"/>
      <c r="C334" s="4"/>
      <c r="D334" s="2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23"/>
      <c r="C335" s="4"/>
      <c r="D335" s="2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23"/>
      <c r="C336" s="4"/>
      <c r="D336" s="2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23"/>
      <c r="C337" s="4"/>
      <c r="D337" s="2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23"/>
      <c r="C338" s="4"/>
      <c r="D338" s="2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23"/>
      <c r="C339" s="4"/>
      <c r="D339" s="2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23"/>
      <c r="C340" s="4"/>
      <c r="D340" s="2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23"/>
      <c r="C341" s="4"/>
      <c r="D341" s="2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23"/>
      <c r="C342" s="4"/>
      <c r="D342" s="2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23"/>
      <c r="C343" s="4"/>
      <c r="D343" s="2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23"/>
      <c r="C344" s="4"/>
      <c r="D344" s="2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23"/>
      <c r="C345" s="4"/>
      <c r="D345" s="2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23"/>
      <c r="C346" s="4"/>
      <c r="D346" s="2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23"/>
      <c r="C347" s="4"/>
      <c r="D347" s="2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23"/>
      <c r="C348" s="4"/>
      <c r="D348" s="2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23"/>
      <c r="C349" s="4"/>
      <c r="D349" s="2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23"/>
      <c r="C350" s="4"/>
      <c r="D350" s="2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23"/>
      <c r="C351" s="4"/>
      <c r="D351" s="2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23"/>
      <c r="C352" s="4"/>
      <c r="D352" s="2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23"/>
      <c r="C353" s="4"/>
      <c r="D353" s="2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23"/>
      <c r="C354" s="4"/>
      <c r="D354" s="2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23"/>
      <c r="C355" s="4"/>
      <c r="D355" s="2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23"/>
      <c r="C356" s="4"/>
      <c r="D356" s="2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23"/>
      <c r="C357" s="4"/>
      <c r="D357" s="2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23"/>
      <c r="C358" s="4"/>
      <c r="D358" s="2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23"/>
      <c r="C359" s="4"/>
      <c r="D359" s="2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23"/>
      <c r="C360" s="4"/>
      <c r="D360" s="2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23"/>
      <c r="C361" s="4"/>
      <c r="D361" s="2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23"/>
      <c r="C362" s="4"/>
      <c r="D362" s="2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23"/>
      <c r="C363" s="4"/>
      <c r="D363" s="2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23"/>
      <c r="C364" s="4"/>
      <c r="D364" s="2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23"/>
      <c r="C365" s="4"/>
      <c r="D365" s="2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23"/>
      <c r="C366" s="4"/>
      <c r="D366" s="2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23"/>
      <c r="C367" s="4"/>
      <c r="D367" s="2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23"/>
      <c r="C368" s="4"/>
      <c r="D368" s="2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23"/>
      <c r="C369" s="4"/>
      <c r="D369" s="2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23"/>
      <c r="C370" s="4"/>
      <c r="D370" s="2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23"/>
      <c r="C371" s="4"/>
      <c r="D371" s="2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23"/>
      <c r="C372" s="4"/>
      <c r="D372" s="2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23"/>
      <c r="C373" s="4"/>
      <c r="D373" s="2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23"/>
      <c r="C374" s="4"/>
      <c r="D374" s="2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23"/>
      <c r="C375" s="4"/>
      <c r="D375" s="2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23"/>
      <c r="C376" s="4"/>
      <c r="D376" s="2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23"/>
      <c r="C377" s="4"/>
      <c r="D377" s="2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23"/>
      <c r="C378" s="4"/>
      <c r="D378" s="2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23"/>
      <c r="C379" s="4"/>
      <c r="D379" s="2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23"/>
      <c r="C380" s="4"/>
      <c r="D380" s="2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23"/>
      <c r="C381" s="4"/>
      <c r="D381" s="2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23"/>
      <c r="C382" s="4"/>
      <c r="D382" s="2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23"/>
      <c r="C383" s="4"/>
      <c r="D383" s="2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23"/>
      <c r="C384" s="4"/>
      <c r="D384" s="2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23"/>
      <c r="C385" s="4"/>
      <c r="D385" s="2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23"/>
      <c r="C386" s="4"/>
      <c r="D386" s="2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23"/>
      <c r="C387" s="4"/>
      <c r="D387" s="2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23"/>
      <c r="C388" s="4"/>
      <c r="D388" s="2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23"/>
      <c r="C389" s="4"/>
      <c r="D389" s="2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23"/>
      <c r="C390" s="4"/>
      <c r="D390" s="2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23"/>
      <c r="C391" s="4"/>
      <c r="D391" s="2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23"/>
      <c r="C392" s="4"/>
      <c r="D392" s="2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23"/>
      <c r="C393" s="4"/>
      <c r="D393" s="2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23"/>
      <c r="C394" s="4"/>
      <c r="D394" s="2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23"/>
      <c r="C395" s="4"/>
      <c r="D395" s="2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23"/>
      <c r="C396" s="4"/>
      <c r="D396" s="2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23"/>
      <c r="C397" s="4"/>
      <c r="D397" s="2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23"/>
      <c r="C398" s="4"/>
      <c r="D398" s="2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23"/>
      <c r="C399" s="4"/>
      <c r="D399" s="2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23"/>
      <c r="C400" s="4"/>
      <c r="D400" s="2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23"/>
      <c r="C401" s="4"/>
      <c r="D401" s="2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23"/>
      <c r="C402" s="4"/>
      <c r="D402" s="2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23"/>
      <c r="C403" s="4"/>
      <c r="D403" s="2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23"/>
      <c r="C404" s="4"/>
      <c r="D404" s="2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23"/>
      <c r="C405" s="4"/>
      <c r="D405" s="2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23"/>
      <c r="C406" s="4"/>
      <c r="D406" s="2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23"/>
      <c r="C407" s="4"/>
      <c r="D407" s="2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23"/>
      <c r="C408" s="4"/>
      <c r="D408" s="2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23"/>
      <c r="C409" s="4"/>
      <c r="D409" s="2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23"/>
      <c r="C410" s="4"/>
      <c r="D410" s="2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23"/>
      <c r="C411" s="4"/>
      <c r="D411" s="2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23"/>
      <c r="C412" s="4"/>
      <c r="D412" s="2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23"/>
      <c r="C413" s="4"/>
      <c r="D413" s="2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23"/>
      <c r="C414" s="4"/>
      <c r="D414" s="2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23"/>
      <c r="C415" s="4"/>
      <c r="D415" s="2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23"/>
      <c r="C416" s="4"/>
      <c r="D416" s="2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23"/>
      <c r="C417" s="4"/>
      <c r="D417" s="2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23"/>
      <c r="C418" s="4"/>
      <c r="D418" s="2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23"/>
      <c r="C419" s="4"/>
      <c r="D419" s="2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23"/>
      <c r="C420" s="4"/>
      <c r="D420" s="2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23"/>
      <c r="C421" s="4"/>
      <c r="D421" s="2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23"/>
      <c r="C422" s="4"/>
      <c r="D422" s="2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23"/>
      <c r="C423" s="4"/>
      <c r="D423" s="2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23"/>
      <c r="C424" s="4"/>
      <c r="D424" s="2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23"/>
      <c r="C425" s="4"/>
      <c r="D425" s="2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23"/>
      <c r="C426" s="4"/>
      <c r="D426" s="2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23"/>
      <c r="C427" s="4"/>
      <c r="D427" s="2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23"/>
      <c r="C428" s="4"/>
      <c r="D428" s="2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23"/>
      <c r="C429" s="4"/>
      <c r="D429" s="2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23"/>
      <c r="C430" s="4"/>
      <c r="D430" s="2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23"/>
      <c r="C431" s="4"/>
      <c r="D431" s="2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23"/>
      <c r="C432" s="4"/>
      <c r="D432" s="2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23"/>
      <c r="C433" s="4"/>
      <c r="D433" s="2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23"/>
      <c r="C434" s="4"/>
      <c r="D434" s="2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23"/>
      <c r="C435" s="4"/>
      <c r="D435" s="2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23"/>
      <c r="C436" s="4"/>
      <c r="D436" s="2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23"/>
      <c r="C437" s="4"/>
      <c r="D437" s="2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23"/>
      <c r="C438" s="4"/>
      <c r="D438" s="2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23"/>
      <c r="C439" s="4"/>
      <c r="D439" s="2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23"/>
      <c r="C440" s="4"/>
      <c r="D440" s="2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23"/>
      <c r="C441" s="4"/>
      <c r="D441" s="2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23"/>
      <c r="C442" s="4"/>
      <c r="D442" s="2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23"/>
      <c r="C443" s="4"/>
      <c r="D443" s="2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23"/>
      <c r="C444" s="4"/>
      <c r="D444" s="2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23"/>
      <c r="C445" s="4"/>
      <c r="D445" s="2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23"/>
      <c r="C446" s="4"/>
      <c r="D446" s="2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23"/>
      <c r="C447" s="4"/>
      <c r="D447" s="2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23"/>
      <c r="C448" s="4"/>
      <c r="D448" s="2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23"/>
      <c r="C449" s="4"/>
      <c r="D449" s="2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23"/>
      <c r="C450" s="4"/>
      <c r="D450" s="2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23"/>
      <c r="C451" s="4"/>
      <c r="D451" s="2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23"/>
      <c r="C452" s="4"/>
      <c r="D452" s="2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23"/>
      <c r="C453" s="4"/>
      <c r="D453" s="2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23"/>
      <c r="C454" s="4"/>
      <c r="D454" s="2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23"/>
      <c r="C455" s="4"/>
      <c r="D455" s="2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23"/>
      <c r="C456" s="4"/>
      <c r="D456" s="2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23"/>
      <c r="C457" s="4"/>
      <c r="D457" s="2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23"/>
      <c r="C458" s="4"/>
      <c r="D458" s="2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23"/>
      <c r="C459" s="4"/>
      <c r="D459" s="2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23"/>
      <c r="C460" s="4"/>
      <c r="D460" s="2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23"/>
      <c r="C461" s="4"/>
      <c r="D461" s="2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23"/>
      <c r="C462" s="4"/>
      <c r="D462" s="2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23"/>
      <c r="C463" s="4"/>
      <c r="D463" s="2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23"/>
      <c r="C464" s="4"/>
      <c r="D464" s="2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23"/>
      <c r="C465" s="4"/>
      <c r="D465" s="2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23"/>
      <c r="C466" s="4"/>
      <c r="D466" s="2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23"/>
      <c r="C467" s="4"/>
      <c r="D467" s="2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23"/>
      <c r="C468" s="4"/>
      <c r="D468" s="2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23"/>
      <c r="C469" s="4"/>
      <c r="D469" s="2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23"/>
      <c r="C470" s="4"/>
      <c r="D470" s="2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23"/>
      <c r="C471" s="4"/>
      <c r="D471" s="2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23"/>
      <c r="C472" s="4"/>
      <c r="D472" s="2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23"/>
      <c r="C473" s="4"/>
      <c r="D473" s="2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23"/>
      <c r="C474" s="4"/>
      <c r="D474" s="2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23"/>
      <c r="C475" s="4"/>
      <c r="D475" s="2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23"/>
      <c r="C476" s="4"/>
      <c r="D476" s="2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23"/>
      <c r="C477" s="4"/>
      <c r="D477" s="2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23"/>
      <c r="C478" s="4"/>
      <c r="D478" s="2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23"/>
      <c r="C479" s="4"/>
      <c r="D479" s="2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23"/>
      <c r="C480" s="4"/>
      <c r="D480" s="2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23"/>
      <c r="C481" s="4"/>
      <c r="D481" s="2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23"/>
      <c r="C482" s="4"/>
      <c r="D482" s="2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23"/>
      <c r="C483" s="4"/>
      <c r="D483" s="2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23"/>
      <c r="C484" s="4"/>
      <c r="D484" s="2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23"/>
      <c r="C485" s="4"/>
      <c r="D485" s="2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23"/>
      <c r="C486" s="4"/>
      <c r="D486" s="2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23"/>
      <c r="C487" s="4"/>
      <c r="D487" s="2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23"/>
      <c r="C488" s="4"/>
      <c r="D488" s="2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23"/>
      <c r="C489" s="4"/>
      <c r="D489" s="2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23"/>
      <c r="C490" s="4"/>
      <c r="D490" s="2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23"/>
      <c r="C491" s="4"/>
      <c r="D491" s="2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23"/>
      <c r="C492" s="4"/>
      <c r="D492" s="2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23"/>
      <c r="C493" s="4"/>
      <c r="D493" s="2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23"/>
      <c r="C494" s="4"/>
      <c r="D494" s="2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23"/>
      <c r="C495" s="4"/>
      <c r="D495" s="2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23"/>
      <c r="C496" s="4"/>
      <c r="D496" s="2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23"/>
      <c r="C497" s="4"/>
      <c r="D497" s="2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23"/>
      <c r="C498" s="4"/>
      <c r="D498" s="2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23"/>
      <c r="C499" s="4"/>
      <c r="D499" s="2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23"/>
      <c r="C500" s="4"/>
      <c r="D500" s="2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23"/>
      <c r="C501" s="4"/>
      <c r="D501" s="2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23"/>
      <c r="C502" s="4"/>
      <c r="D502" s="2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23"/>
      <c r="C503" s="4"/>
      <c r="D503" s="2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23"/>
      <c r="C504" s="4"/>
      <c r="D504" s="2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23"/>
      <c r="C505" s="4"/>
      <c r="D505" s="2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23"/>
      <c r="C506" s="4"/>
      <c r="D506" s="2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23"/>
      <c r="C507" s="4"/>
      <c r="D507" s="2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23"/>
      <c r="C508" s="4"/>
      <c r="D508" s="2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23"/>
      <c r="C509" s="4"/>
      <c r="D509" s="2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23"/>
      <c r="C510" s="4"/>
      <c r="D510" s="2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23"/>
      <c r="C511" s="4"/>
      <c r="D511" s="2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23"/>
      <c r="C512" s="4"/>
      <c r="D512" s="2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23"/>
      <c r="C513" s="4"/>
      <c r="D513" s="2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23"/>
      <c r="C514" s="4"/>
      <c r="D514" s="2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23"/>
      <c r="C515" s="4"/>
      <c r="D515" s="2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23"/>
      <c r="C516" s="4"/>
      <c r="D516" s="2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23"/>
      <c r="C517" s="4"/>
      <c r="D517" s="2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23"/>
      <c r="C518" s="4"/>
      <c r="D518" s="2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23"/>
      <c r="C519" s="4"/>
      <c r="D519" s="2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23"/>
      <c r="C520" s="4"/>
      <c r="D520" s="2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23"/>
      <c r="C521" s="4"/>
      <c r="D521" s="2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23"/>
      <c r="C522" s="4"/>
      <c r="D522" s="2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23"/>
      <c r="C523" s="4"/>
      <c r="D523" s="2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23"/>
      <c r="C524" s="4"/>
      <c r="D524" s="2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23"/>
      <c r="C525" s="4"/>
      <c r="D525" s="2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23"/>
      <c r="C526" s="4"/>
      <c r="D526" s="2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23"/>
      <c r="C527" s="4"/>
      <c r="D527" s="2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23"/>
      <c r="C528" s="4"/>
      <c r="D528" s="2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23"/>
      <c r="C529" s="4"/>
      <c r="D529" s="2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23"/>
      <c r="C530" s="4"/>
      <c r="D530" s="2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23"/>
      <c r="C531" s="4"/>
      <c r="D531" s="2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23"/>
      <c r="C532" s="4"/>
      <c r="D532" s="2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23"/>
      <c r="C533" s="4"/>
      <c r="D533" s="2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23"/>
      <c r="C534" s="4"/>
      <c r="D534" s="2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23"/>
      <c r="C535" s="4"/>
      <c r="D535" s="2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23"/>
      <c r="C536" s="4"/>
      <c r="D536" s="2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23"/>
      <c r="C537" s="4"/>
      <c r="D537" s="2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23"/>
      <c r="C538" s="4"/>
      <c r="D538" s="2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23"/>
      <c r="C539" s="4"/>
      <c r="D539" s="2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23"/>
      <c r="C540" s="4"/>
      <c r="D540" s="2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23"/>
      <c r="C541" s="4"/>
      <c r="D541" s="2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23"/>
      <c r="C542" s="4"/>
      <c r="D542" s="2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23"/>
      <c r="C543" s="4"/>
      <c r="D543" s="2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23"/>
      <c r="C544" s="4"/>
      <c r="D544" s="2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23"/>
      <c r="C545" s="4"/>
      <c r="D545" s="2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23"/>
      <c r="C546" s="4"/>
      <c r="D546" s="2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23"/>
      <c r="C547" s="4"/>
      <c r="D547" s="2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23"/>
      <c r="C548" s="4"/>
      <c r="D548" s="2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23"/>
      <c r="C549" s="4"/>
      <c r="D549" s="2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23"/>
      <c r="C550" s="4"/>
      <c r="D550" s="2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23"/>
      <c r="C551" s="4"/>
      <c r="D551" s="2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23"/>
      <c r="C552" s="4"/>
      <c r="D552" s="2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23"/>
      <c r="C553" s="4"/>
      <c r="D553" s="2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23"/>
      <c r="C554" s="4"/>
      <c r="D554" s="2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23"/>
      <c r="C555" s="4"/>
      <c r="D555" s="2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23"/>
      <c r="C556" s="4"/>
      <c r="D556" s="2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23"/>
      <c r="C557" s="4"/>
      <c r="D557" s="2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23"/>
      <c r="C558" s="4"/>
      <c r="D558" s="2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23"/>
      <c r="C559" s="4"/>
      <c r="D559" s="2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23"/>
      <c r="C560" s="4"/>
      <c r="D560" s="2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23"/>
      <c r="C561" s="4"/>
      <c r="D561" s="2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23"/>
      <c r="C562" s="4"/>
      <c r="D562" s="2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23"/>
      <c r="C563" s="4"/>
      <c r="D563" s="2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23"/>
      <c r="C564" s="4"/>
      <c r="D564" s="2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23"/>
      <c r="C565" s="4"/>
      <c r="D565" s="2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23"/>
      <c r="C566" s="4"/>
      <c r="D566" s="2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23"/>
      <c r="C567" s="4"/>
      <c r="D567" s="2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23"/>
      <c r="C568" s="4"/>
      <c r="D568" s="2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23"/>
      <c r="C569" s="4"/>
      <c r="D569" s="2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23"/>
      <c r="C570" s="4"/>
      <c r="D570" s="2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23"/>
      <c r="C571" s="4"/>
      <c r="D571" s="2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23"/>
      <c r="C572" s="4"/>
      <c r="D572" s="2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23"/>
      <c r="C573" s="4"/>
      <c r="D573" s="2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23"/>
      <c r="C574" s="4"/>
      <c r="D574" s="2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23"/>
      <c r="C575" s="4"/>
      <c r="D575" s="2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23"/>
      <c r="C576" s="4"/>
      <c r="D576" s="2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23"/>
      <c r="C577" s="4"/>
      <c r="D577" s="2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23"/>
      <c r="C578" s="4"/>
      <c r="D578" s="2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23"/>
      <c r="C579" s="4"/>
      <c r="D579" s="2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23"/>
      <c r="C580" s="4"/>
      <c r="D580" s="2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23"/>
      <c r="C581" s="4"/>
      <c r="D581" s="2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23"/>
      <c r="C582" s="4"/>
      <c r="D582" s="2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23"/>
      <c r="C583" s="4"/>
      <c r="D583" s="2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23"/>
      <c r="C584" s="4"/>
      <c r="D584" s="2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23"/>
      <c r="C585" s="4"/>
      <c r="D585" s="2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23"/>
      <c r="C586" s="4"/>
      <c r="D586" s="2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23"/>
      <c r="C587" s="4"/>
      <c r="D587" s="2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23"/>
      <c r="C588" s="4"/>
      <c r="D588" s="2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23"/>
      <c r="C589" s="4"/>
      <c r="D589" s="2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23"/>
      <c r="C590" s="4"/>
      <c r="D590" s="2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23"/>
      <c r="C591" s="4"/>
      <c r="D591" s="2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23"/>
      <c r="C592" s="4"/>
      <c r="D592" s="2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23"/>
      <c r="C593" s="4"/>
      <c r="D593" s="2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23"/>
      <c r="C594" s="4"/>
      <c r="D594" s="2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23"/>
      <c r="C595" s="4"/>
      <c r="D595" s="2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23"/>
      <c r="C596" s="4"/>
      <c r="D596" s="2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23"/>
      <c r="C597" s="4"/>
      <c r="D597" s="2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23"/>
      <c r="C598" s="4"/>
      <c r="D598" s="2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23"/>
      <c r="C599" s="4"/>
      <c r="D599" s="2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23"/>
      <c r="C600" s="4"/>
      <c r="D600" s="2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23"/>
      <c r="C601" s="4"/>
      <c r="D601" s="2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23"/>
      <c r="C602" s="4"/>
      <c r="D602" s="2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23"/>
      <c r="C603" s="4"/>
      <c r="D603" s="2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23"/>
      <c r="C604" s="4"/>
      <c r="D604" s="2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23"/>
      <c r="C605" s="4"/>
      <c r="D605" s="2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23"/>
      <c r="C606" s="4"/>
      <c r="D606" s="2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23"/>
      <c r="C607" s="4"/>
      <c r="D607" s="2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23"/>
      <c r="C608" s="4"/>
      <c r="D608" s="2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23"/>
      <c r="C609" s="4"/>
      <c r="D609" s="2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23"/>
      <c r="C610" s="4"/>
      <c r="D610" s="2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23"/>
      <c r="C611" s="4"/>
      <c r="D611" s="2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23"/>
      <c r="C612" s="4"/>
      <c r="D612" s="2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23"/>
      <c r="C613" s="4"/>
      <c r="D613" s="2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23"/>
      <c r="C614" s="4"/>
      <c r="D614" s="2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23"/>
      <c r="C615" s="4"/>
      <c r="D615" s="2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23"/>
      <c r="C616" s="4"/>
      <c r="D616" s="2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23"/>
      <c r="C617" s="4"/>
      <c r="D617" s="2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23"/>
      <c r="C618" s="4"/>
      <c r="D618" s="2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23"/>
      <c r="C619" s="4"/>
      <c r="D619" s="2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23"/>
      <c r="C620" s="4"/>
      <c r="D620" s="2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23"/>
      <c r="C621" s="4"/>
      <c r="D621" s="2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23"/>
      <c r="C622" s="4"/>
      <c r="D622" s="2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23"/>
      <c r="C623" s="4"/>
      <c r="D623" s="2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23"/>
      <c r="C624" s="4"/>
      <c r="D624" s="2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23"/>
      <c r="C625" s="4"/>
      <c r="D625" s="2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23"/>
      <c r="C626" s="4"/>
      <c r="D626" s="2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23"/>
      <c r="C627" s="4"/>
      <c r="D627" s="2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23"/>
      <c r="C628" s="4"/>
      <c r="D628" s="2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23"/>
      <c r="C629" s="4"/>
      <c r="D629" s="2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23"/>
      <c r="C630" s="4"/>
      <c r="D630" s="2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23"/>
      <c r="C631" s="4"/>
      <c r="D631" s="2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23"/>
      <c r="C632" s="4"/>
      <c r="D632" s="2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23"/>
      <c r="C633" s="4"/>
      <c r="D633" s="2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23"/>
      <c r="C634" s="4"/>
      <c r="D634" s="2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23"/>
      <c r="C635" s="4"/>
      <c r="D635" s="2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23"/>
      <c r="C636" s="4"/>
      <c r="D636" s="2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23"/>
      <c r="C637" s="4"/>
      <c r="D637" s="2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23"/>
      <c r="C638" s="4"/>
      <c r="D638" s="2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23"/>
      <c r="C639" s="4"/>
      <c r="D639" s="2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23"/>
      <c r="C640" s="4"/>
      <c r="D640" s="2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23"/>
      <c r="C641" s="4"/>
      <c r="D641" s="2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23"/>
      <c r="C642" s="4"/>
      <c r="D642" s="2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23"/>
      <c r="C643" s="4"/>
      <c r="D643" s="2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23"/>
      <c r="C644" s="4"/>
      <c r="D644" s="2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23"/>
      <c r="C645" s="4"/>
      <c r="D645" s="2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23"/>
      <c r="C646" s="4"/>
      <c r="D646" s="2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23"/>
      <c r="C647" s="4"/>
      <c r="D647" s="2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23"/>
      <c r="C648" s="4"/>
      <c r="D648" s="2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23"/>
      <c r="C649" s="4"/>
      <c r="D649" s="2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23"/>
      <c r="C650" s="4"/>
      <c r="D650" s="2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23"/>
      <c r="C651" s="4"/>
      <c r="D651" s="2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23"/>
      <c r="C652" s="4"/>
      <c r="D652" s="2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23"/>
      <c r="C653" s="4"/>
      <c r="D653" s="2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23"/>
      <c r="C654" s="4"/>
      <c r="D654" s="2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23"/>
      <c r="C655" s="4"/>
      <c r="D655" s="2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23"/>
      <c r="C656" s="4"/>
      <c r="D656" s="2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23"/>
      <c r="C657" s="4"/>
      <c r="D657" s="2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23"/>
      <c r="C658" s="4"/>
      <c r="D658" s="2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23"/>
      <c r="C659" s="4"/>
      <c r="D659" s="2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23"/>
      <c r="C660" s="4"/>
      <c r="D660" s="2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23"/>
      <c r="C661" s="4"/>
      <c r="D661" s="2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23"/>
      <c r="C662" s="4"/>
      <c r="D662" s="2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23"/>
      <c r="C663" s="4"/>
      <c r="D663" s="2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23"/>
      <c r="C664" s="4"/>
      <c r="D664" s="2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23"/>
      <c r="C665" s="4"/>
      <c r="D665" s="2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23"/>
      <c r="C666" s="4"/>
      <c r="D666" s="2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23"/>
      <c r="C667" s="4"/>
      <c r="D667" s="2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23"/>
      <c r="C668" s="4"/>
      <c r="D668" s="2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23"/>
      <c r="C669" s="4"/>
      <c r="D669" s="2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23"/>
      <c r="C670" s="4"/>
      <c r="D670" s="2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23"/>
      <c r="C671" s="4"/>
      <c r="D671" s="2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23"/>
      <c r="C672" s="4"/>
      <c r="D672" s="2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23"/>
      <c r="C673" s="4"/>
      <c r="D673" s="2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23"/>
      <c r="C674" s="4"/>
      <c r="D674" s="2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23"/>
      <c r="C675" s="4"/>
      <c r="D675" s="2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23"/>
      <c r="C676" s="4"/>
      <c r="D676" s="2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23"/>
      <c r="C677" s="4"/>
      <c r="D677" s="2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23"/>
      <c r="C678" s="4"/>
      <c r="D678" s="2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23"/>
      <c r="C679" s="4"/>
      <c r="D679" s="2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23"/>
      <c r="C680" s="4"/>
      <c r="D680" s="2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23"/>
      <c r="C681" s="4"/>
      <c r="D681" s="2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23"/>
      <c r="C682" s="4"/>
      <c r="D682" s="2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23"/>
      <c r="C683" s="4"/>
      <c r="D683" s="2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23"/>
      <c r="C684" s="4"/>
      <c r="D684" s="2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23"/>
      <c r="C685" s="4"/>
      <c r="D685" s="2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23"/>
      <c r="C686" s="4"/>
      <c r="D686" s="2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23"/>
      <c r="C687" s="4"/>
      <c r="D687" s="2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23"/>
      <c r="C688" s="4"/>
      <c r="D688" s="2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23"/>
      <c r="C689" s="4"/>
      <c r="D689" s="2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23"/>
      <c r="C690" s="4"/>
      <c r="D690" s="2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23"/>
      <c r="C691" s="4"/>
      <c r="D691" s="2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23"/>
      <c r="C692" s="4"/>
      <c r="D692" s="2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23"/>
      <c r="C693" s="4"/>
      <c r="D693" s="2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23"/>
      <c r="C694" s="4"/>
      <c r="D694" s="2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23"/>
      <c r="C695" s="4"/>
      <c r="D695" s="2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23"/>
      <c r="C696" s="4"/>
      <c r="D696" s="2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23"/>
      <c r="C697" s="4"/>
      <c r="D697" s="2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23"/>
      <c r="C698" s="4"/>
      <c r="D698" s="2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23"/>
      <c r="C699" s="4"/>
      <c r="D699" s="2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23"/>
      <c r="C700" s="4"/>
      <c r="D700" s="2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23"/>
      <c r="C701" s="4"/>
      <c r="D701" s="2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23"/>
      <c r="C702" s="4"/>
      <c r="D702" s="2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23"/>
      <c r="C703" s="4"/>
      <c r="D703" s="2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23"/>
      <c r="C704" s="4"/>
      <c r="D704" s="2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23"/>
      <c r="C705" s="4"/>
      <c r="D705" s="2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23"/>
      <c r="C706" s="4"/>
      <c r="D706" s="2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23"/>
      <c r="C707" s="4"/>
      <c r="D707" s="2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23"/>
      <c r="C708" s="4"/>
      <c r="D708" s="2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23"/>
      <c r="C709" s="4"/>
      <c r="D709" s="2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23"/>
      <c r="C710" s="4"/>
      <c r="D710" s="2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23"/>
      <c r="C711" s="4"/>
      <c r="D711" s="2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23"/>
      <c r="C712" s="4"/>
      <c r="D712" s="2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23"/>
      <c r="C713" s="4"/>
      <c r="D713" s="2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23"/>
      <c r="C714" s="4"/>
      <c r="D714" s="2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23"/>
      <c r="C715" s="4"/>
      <c r="D715" s="2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23"/>
      <c r="C716" s="4"/>
      <c r="D716" s="2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23"/>
      <c r="C717" s="4"/>
      <c r="D717" s="2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23"/>
      <c r="C718" s="4"/>
      <c r="D718" s="2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23"/>
      <c r="C719" s="4"/>
      <c r="D719" s="2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23"/>
      <c r="C720" s="4"/>
      <c r="D720" s="2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23"/>
      <c r="C721" s="4"/>
      <c r="D721" s="2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23"/>
      <c r="C722" s="4"/>
      <c r="D722" s="2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23"/>
      <c r="C723" s="4"/>
      <c r="D723" s="2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23"/>
      <c r="C724" s="4"/>
      <c r="D724" s="2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23"/>
      <c r="C725" s="4"/>
      <c r="D725" s="2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23"/>
      <c r="C726" s="4"/>
      <c r="D726" s="2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23"/>
      <c r="C727" s="4"/>
      <c r="D727" s="2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23"/>
      <c r="C728" s="4"/>
      <c r="D728" s="2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23"/>
      <c r="C729" s="4"/>
      <c r="D729" s="2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23"/>
      <c r="C730" s="4"/>
      <c r="D730" s="2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23"/>
      <c r="C731" s="4"/>
      <c r="D731" s="2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23"/>
      <c r="C732" s="4"/>
      <c r="D732" s="2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23"/>
      <c r="C733" s="4"/>
      <c r="D733" s="2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23"/>
      <c r="C734" s="4"/>
      <c r="D734" s="2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23"/>
      <c r="C735" s="4"/>
      <c r="D735" s="2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23"/>
      <c r="C736" s="4"/>
      <c r="D736" s="2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23"/>
      <c r="C737" s="4"/>
      <c r="D737" s="2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23"/>
      <c r="C738" s="4"/>
      <c r="D738" s="2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23"/>
      <c r="C739" s="4"/>
      <c r="D739" s="2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23"/>
      <c r="C740" s="4"/>
      <c r="D740" s="2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23"/>
      <c r="C741" s="4"/>
      <c r="D741" s="2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23"/>
      <c r="C742" s="4"/>
      <c r="D742" s="2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23"/>
      <c r="C743" s="4"/>
      <c r="D743" s="2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23"/>
      <c r="C744" s="4"/>
      <c r="D744" s="2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23"/>
      <c r="C745" s="4"/>
      <c r="D745" s="2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23"/>
      <c r="C746" s="4"/>
      <c r="D746" s="2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23"/>
      <c r="C747" s="4"/>
      <c r="D747" s="2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23"/>
      <c r="C748" s="4"/>
      <c r="D748" s="2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23"/>
      <c r="C749" s="4"/>
      <c r="D749" s="2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23"/>
      <c r="C750" s="4"/>
      <c r="D750" s="2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23"/>
      <c r="C751" s="4"/>
      <c r="D751" s="2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23"/>
      <c r="C752" s="4"/>
      <c r="D752" s="2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23"/>
      <c r="C753" s="4"/>
      <c r="D753" s="2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23"/>
      <c r="C754" s="4"/>
      <c r="D754" s="2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23"/>
      <c r="C755" s="4"/>
      <c r="D755" s="2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23"/>
      <c r="C756" s="4"/>
      <c r="D756" s="2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23"/>
      <c r="C757" s="4"/>
      <c r="D757" s="2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23"/>
      <c r="C758" s="4"/>
      <c r="D758" s="2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23"/>
      <c r="C759" s="4"/>
      <c r="D759" s="2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23"/>
      <c r="C760" s="4"/>
      <c r="D760" s="2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23"/>
      <c r="C761" s="4"/>
      <c r="D761" s="2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23"/>
      <c r="C762" s="4"/>
      <c r="D762" s="2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23"/>
      <c r="C763" s="4"/>
      <c r="D763" s="2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23"/>
      <c r="C764" s="4"/>
      <c r="D764" s="2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23"/>
      <c r="C765" s="4"/>
      <c r="D765" s="2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23"/>
      <c r="C766" s="4"/>
      <c r="D766" s="2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23"/>
      <c r="C767" s="4"/>
      <c r="D767" s="2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23"/>
      <c r="C768" s="4"/>
      <c r="D768" s="2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23"/>
      <c r="C769" s="4"/>
      <c r="D769" s="2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23"/>
      <c r="C770" s="4"/>
      <c r="D770" s="2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23"/>
      <c r="C771" s="4"/>
      <c r="D771" s="2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23"/>
      <c r="C772" s="4"/>
      <c r="D772" s="2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23"/>
      <c r="C773" s="4"/>
      <c r="D773" s="2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23"/>
      <c r="C774" s="4"/>
      <c r="D774" s="2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23"/>
      <c r="C775" s="4"/>
      <c r="D775" s="2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23"/>
      <c r="C776" s="4"/>
      <c r="D776" s="2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23"/>
      <c r="C777" s="4"/>
      <c r="D777" s="2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23"/>
      <c r="C778" s="4"/>
      <c r="D778" s="2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23"/>
      <c r="C779" s="4"/>
      <c r="D779" s="2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23"/>
      <c r="C780" s="4"/>
      <c r="D780" s="2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23"/>
      <c r="C781" s="4"/>
      <c r="D781" s="2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23"/>
      <c r="C782" s="4"/>
      <c r="D782" s="2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23"/>
      <c r="C783" s="4"/>
      <c r="D783" s="2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23"/>
      <c r="C784" s="4"/>
      <c r="D784" s="2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23"/>
      <c r="C785" s="4"/>
      <c r="D785" s="2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23"/>
      <c r="C786" s="4"/>
      <c r="D786" s="2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23"/>
      <c r="C787" s="4"/>
      <c r="D787" s="2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23"/>
      <c r="C788" s="4"/>
      <c r="D788" s="2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23"/>
      <c r="C789" s="4"/>
      <c r="D789" s="2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23"/>
      <c r="C790" s="4"/>
      <c r="D790" s="2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23"/>
      <c r="C791" s="4"/>
      <c r="D791" s="2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23"/>
      <c r="C792" s="4"/>
      <c r="D792" s="2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23"/>
      <c r="C793" s="4"/>
      <c r="D793" s="2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23"/>
      <c r="C794" s="4"/>
      <c r="D794" s="2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23"/>
      <c r="C795" s="4"/>
      <c r="D795" s="2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23"/>
      <c r="C796" s="4"/>
      <c r="D796" s="2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23"/>
      <c r="C797" s="4"/>
      <c r="D797" s="2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23"/>
      <c r="C798" s="4"/>
      <c r="D798" s="2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23"/>
      <c r="C799" s="4"/>
      <c r="D799" s="2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23"/>
      <c r="C800" s="4"/>
      <c r="D800" s="2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23"/>
      <c r="C801" s="4"/>
      <c r="D801" s="2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23"/>
      <c r="C802" s="4"/>
      <c r="D802" s="2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23"/>
      <c r="C803" s="4"/>
      <c r="D803" s="2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23"/>
      <c r="C804" s="4"/>
      <c r="D804" s="2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23"/>
      <c r="C805" s="4"/>
      <c r="D805" s="2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23"/>
      <c r="C806" s="4"/>
      <c r="D806" s="2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23"/>
      <c r="C807" s="4"/>
      <c r="D807" s="2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23"/>
      <c r="C808" s="4"/>
      <c r="D808" s="2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23"/>
      <c r="C809" s="4"/>
      <c r="D809" s="2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23"/>
      <c r="C810" s="4"/>
      <c r="D810" s="2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23"/>
      <c r="C811" s="4"/>
      <c r="D811" s="2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23"/>
      <c r="C812" s="4"/>
      <c r="D812" s="2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23"/>
      <c r="C813" s="4"/>
      <c r="D813" s="2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23"/>
      <c r="C814" s="4"/>
      <c r="D814" s="2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23"/>
      <c r="C815" s="4"/>
      <c r="D815" s="2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23"/>
      <c r="C816" s="4"/>
      <c r="D816" s="2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23"/>
      <c r="C817" s="4"/>
      <c r="D817" s="2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23"/>
      <c r="C818" s="4"/>
      <c r="D818" s="2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23"/>
      <c r="C819" s="4"/>
      <c r="D819" s="2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23"/>
      <c r="C820" s="4"/>
      <c r="D820" s="2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23"/>
      <c r="C821" s="4"/>
      <c r="D821" s="2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23"/>
      <c r="C822" s="4"/>
      <c r="D822" s="2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23"/>
      <c r="C823" s="4"/>
      <c r="D823" s="2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23"/>
      <c r="C824" s="4"/>
      <c r="D824" s="2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23"/>
      <c r="C825" s="4"/>
      <c r="D825" s="2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23"/>
      <c r="C826" s="4"/>
      <c r="D826" s="2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23"/>
      <c r="C827" s="4"/>
      <c r="D827" s="2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23"/>
      <c r="C828" s="4"/>
      <c r="D828" s="2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23"/>
      <c r="C829" s="4"/>
      <c r="D829" s="2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23"/>
      <c r="C830" s="4"/>
      <c r="D830" s="2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23"/>
      <c r="C831" s="4"/>
      <c r="D831" s="2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23"/>
      <c r="C832" s="4"/>
      <c r="D832" s="2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23"/>
      <c r="C833" s="4"/>
      <c r="D833" s="2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23"/>
      <c r="C834" s="4"/>
      <c r="D834" s="2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23"/>
      <c r="C835" s="4"/>
      <c r="D835" s="2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23"/>
      <c r="C836" s="4"/>
      <c r="D836" s="2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23"/>
      <c r="C837" s="4"/>
      <c r="D837" s="2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23"/>
      <c r="C838" s="4"/>
      <c r="D838" s="2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23"/>
      <c r="C839" s="4"/>
      <c r="D839" s="2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23"/>
      <c r="C840" s="4"/>
      <c r="D840" s="2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23"/>
      <c r="C841" s="4"/>
      <c r="D841" s="2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23"/>
      <c r="C842" s="4"/>
      <c r="D842" s="2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23"/>
      <c r="C843" s="4"/>
      <c r="D843" s="2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23"/>
      <c r="C844" s="4"/>
      <c r="D844" s="2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23"/>
      <c r="C845" s="4"/>
      <c r="D845" s="2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23"/>
      <c r="C846" s="4"/>
      <c r="D846" s="2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23"/>
      <c r="C847" s="4"/>
      <c r="D847" s="2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23"/>
      <c r="C848" s="4"/>
      <c r="D848" s="2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23"/>
      <c r="C849" s="4"/>
      <c r="D849" s="2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23"/>
      <c r="C850" s="4"/>
      <c r="D850" s="2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23"/>
      <c r="C851" s="4"/>
      <c r="D851" s="2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23"/>
      <c r="C852" s="4"/>
      <c r="D852" s="2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23"/>
      <c r="C853" s="4"/>
      <c r="D853" s="2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23"/>
      <c r="C854" s="4"/>
      <c r="D854" s="2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23"/>
      <c r="C855" s="4"/>
      <c r="D855" s="2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23"/>
      <c r="C856" s="4"/>
      <c r="D856" s="2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23"/>
      <c r="C857" s="4"/>
      <c r="D857" s="2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23"/>
      <c r="C858" s="4"/>
      <c r="D858" s="2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23"/>
      <c r="C859" s="4"/>
      <c r="D859" s="2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23"/>
      <c r="C860" s="4"/>
      <c r="D860" s="2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23"/>
      <c r="C861" s="4"/>
      <c r="D861" s="2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23"/>
      <c r="C862" s="4"/>
      <c r="D862" s="2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23"/>
      <c r="C863" s="4"/>
      <c r="D863" s="2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23"/>
      <c r="C864" s="4"/>
      <c r="D864" s="2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23"/>
      <c r="C865" s="4"/>
      <c r="D865" s="2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23"/>
      <c r="C866" s="4"/>
      <c r="D866" s="2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23"/>
      <c r="C867" s="4"/>
      <c r="D867" s="2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23"/>
      <c r="C868" s="4"/>
      <c r="D868" s="2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23"/>
      <c r="C869" s="4"/>
      <c r="D869" s="2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23"/>
      <c r="C870" s="4"/>
      <c r="D870" s="2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23"/>
      <c r="C871" s="4"/>
      <c r="D871" s="2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23"/>
      <c r="C872" s="4"/>
      <c r="D872" s="2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23"/>
      <c r="C873" s="4"/>
      <c r="D873" s="2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23"/>
      <c r="C874" s="4"/>
      <c r="D874" s="2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23"/>
      <c r="C875" s="4"/>
      <c r="D875" s="2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23"/>
      <c r="C876" s="4"/>
      <c r="D876" s="2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23"/>
      <c r="C877" s="4"/>
      <c r="D877" s="2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23"/>
      <c r="C878" s="4"/>
      <c r="D878" s="2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23"/>
      <c r="C879" s="4"/>
      <c r="D879" s="2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23"/>
      <c r="C880" s="4"/>
      <c r="D880" s="2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23"/>
      <c r="C881" s="4"/>
      <c r="D881" s="2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23"/>
      <c r="C882" s="4"/>
      <c r="D882" s="2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23"/>
      <c r="C883" s="4"/>
      <c r="D883" s="2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23"/>
      <c r="C884" s="4"/>
      <c r="D884" s="2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23"/>
      <c r="C885" s="4"/>
      <c r="D885" s="2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23"/>
      <c r="C886" s="4"/>
      <c r="D886" s="2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23"/>
      <c r="C887" s="4"/>
      <c r="D887" s="2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23"/>
      <c r="C888" s="4"/>
      <c r="D888" s="2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23"/>
      <c r="C889" s="4"/>
      <c r="D889" s="2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23"/>
      <c r="C890" s="4"/>
      <c r="D890" s="2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23"/>
      <c r="C891" s="4"/>
      <c r="D891" s="2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23"/>
      <c r="C892" s="4"/>
      <c r="D892" s="2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23"/>
      <c r="C893" s="4"/>
      <c r="D893" s="2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23"/>
      <c r="C894" s="4"/>
      <c r="D894" s="2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23"/>
      <c r="C895" s="4"/>
      <c r="D895" s="2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23"/>
      <c r="C896" s="4"/>
      <c r="D896" s="2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23"/>
      <c r="C897" s="4"/>
      <c r="D897" s="2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23"/>
      <c r="C898" s="4"/>
      <c r="D898" s="2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23"/>
      <c r="C899" s="4"/>
      <c r="D899" s="2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23"/>
      <c r="C900" s="4"/>
      <c r="D900" s="2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23"/>
      <c r="C901" s="4"/>
      <c r="D901" s="2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23"/>
      <c r="C902" s="4"/>
      <c r="D902" s="2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23"/>
      <c r="C903" s="4"/>
      <c r="D903" s="2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23"/>
      <c r="C904" s="4"/>
      <c r="D904" s="2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23"/>
      <c r="C905" s="4"/>
      <c r="D905" s="2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23"/>
      <c r="C906" s="4"/>
      <c r="D906" s="2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23"/>
      <c r="C907" s="4"/>
      <c r="D907" s="2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23"/>
      <c r="C908" s="4"/>
      <c r="D908" s="2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23"/>
      <c r="C909" s="4"/>
      <c r="D909" s="2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23"/>
      <c r="C910" s="4"/>
      <c r="D910" s="2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23"/>
      <c r="C911" s="4"/>
      <c r="D911" s="2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23"/>
      <c r="C912" s="4"/>
      <c r="D912" s="2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23"/>
      <c r="C913" s="4"/>
      <c r="D913" s="2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23"/>
      <c r="C914" s="4"/>
      <c r="D914" s="2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23"/>
      <c r="C915" s="4"/>
      <c r="D915" s="2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23"/>
      <c r="C916" s="4"/>
      <c r="D916" s="2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23"/>
      <c r="C917" s="4"/>
      <c r="D917" s="2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23"/>
      <c r="C918" s="4"/>
      <c r="D918" s="2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23"/>
      <c r="C919" s="4"/>
      <c r="D919" s="2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23"/>
      <c r="C920" s="4"/>
      <c r="D920" s="2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23"/>
      <c r="C921" s="4"/>
      <c r="D921" s="2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23"/>
      <c r="C922" s="4"/>
      <c r="D922" s="2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23"/>
      <c r="C923" s="4"/>
      <c r="D923" s="2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23"/>
      <c r="C924" s="4"/>
      <c r="D924" s="2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23"/>
      <c r="C925" s="4"/>
      <c r="D925" s="2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23"/>
      <c r="C926" s="4"/>
      <c r="D926" s="2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23"/>
      <c r="C927" s="4"/>
      <c r="D927" s="2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23"/>
      <c r="C928" s="4"/>
      <c r="D928" s="2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23"/>
      <c r="C929" s="4"/>
      <c r="D929" s="2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23"/>
      <c r="C930" s="4"/>
      <c r="D930" s="2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23"/>
      <c r="C931" s="4"/>
      <c r="D931" s="2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23"/>
      <c r="C932" s="4"/>
      <c r="D932" s="2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23"/>
      <c r="C933" s="4"/>
      <c r="D933" s="2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23"/>
      <c r="C934" s="4"/>
      <c r="D934" s="2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23"/>
      <c r="C935" s="4"/>
      <c r="D935" s="2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23"/>
      <c r="C936" s="4"/>
      <c r="D936" s="2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23"/>
      <c r="C937" s="4"/>
      <c r="D937" s="2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23"/>
      <c r="C938" s="4"/>
      <c r="D938" s="2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23"/>
      <c r="C939" s="4"/>
      <c r="D939" s="2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23"/>
      <c r="C940" s="4"/>
      <c r="D940" s="2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23"/>
      <c r="C941" s="4"/>
      <c r="D941" s="2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23"/>
      <c r="C942" s="4"/>
      <c r="D942" s="2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23"/>
      <c r="C943" s="4"/>
      <c r="D943" s="2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23"/>
      <c r="C944" s="4"/>
      <c r="D944" s="2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23"/>
      <c r="C945" s="4"/>
      <c r="D945" s="2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23"/>
      <c r="C946" s="4"/>
      <c r="D946" s="2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23"/>
      <c r="C947" s="4"/>
      <c r="D947" s="2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23"/>
      <c r="C948" s="4"/>
      <c r="D948" s="2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23"/>
      <c r="C949" s="4"/>
      <c r="D949" s="2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23"/>
      <c r="C950" s="4"/>
      <c r="D950" s="2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23"/>
      <c r="C951" s="4"/>
      <c r="D951" s="2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23"/>
      <c r="C952" s="4"/>
      <c r="D952" s="2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23"/>
      <c r="C953" s="4"/>
      <c r="D953" s="2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23"/>
      <c r="C954" s="4"/>
      <c r="D954" s="2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23"/>
      <c r="C955" s="4"/>
      <c r="D955" s="2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23"/>
      <c r="C956" s="4"/>
      <c r="D956" s="2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23"/>
      <c r="C957" s="4"/>
      <c r="D957" s="2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23"/>
      <c r="C958" s="4"/>
      <c r="D958" s="2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23"/>
      <c r="C959" s="4"/>
      <c r="D959" s="2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23"/>
      <c r="C960" s="4"/>
      <c r="D960" s="2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23"/>
      <c r="C961" s="4"/>
      <c r="D961" s="2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23"/>
      <c r="C962" s="4"/>
      <c r="D962" s="2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23"/>
      <c r="C963" s="4"/>
      <c r="D963" s="2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23"/>
      <c r="C964" s="4"/>
      <c r="D964" s="2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23"/>
      <c r="C965" s="4"/>
      <c r="D965" s="2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23"/>
      <c r="C966" s="4"/>
      <c r="D966" s="2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23"/>
      <c r="C967" s="4"/>
      <c r="D967" s="2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23"/>
      <c r="C968" s="4"/>
      <c r="D968" s="2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23"/>
      <c r="C969" s="4"/>
      <c r="D969" s="2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23"/>
      <c r="C970" s="4"/>
      <c r="D970" s="2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23"/>
      <c r="C971" s="4"/>
      <c r="D971" s="2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23"/>
      <c r="C972" s="4"/>
      <c r="D972" s="2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23"/>
      <c r="C973" s="4"/>
      <c r="D973" s="2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23"/>
      <c r="C974" s="4"/>
      <c r="D974" s="2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23"/>
      <c r="C975" s="4"/>
      <c r="D975" s="2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23"/>
      <c r="C976" s="4"/>
      <c r="D976" s="2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23"/>
      <c r="C977" s="4"/>
      <c r="D977" s="2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23"/>
      <c r="C978" s="4"/>
      <c r="D978" s="2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23"/>
      <c r="C979" s="4"/>
      <c r="D979" s="2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23"/>
      <c r="C980" s="4"/>
      <c r="D980" s="2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23"/>
      <c r="C981" s="4"/>
      <c r="D981" s="2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23"/>
      <c r="C982" s="4"/>
      <c r="D982" s="2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23"/>
      <c r="C983" s="4"/>
      <c r="D983" s="2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23"/>
      <c r="C984" s="4"/>
      <c r="D984" s="2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23"/>
      <c r="C985" s="4"/>
      <c r="D985" s="2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23"/>
      <c r="C986" s="4"/>
      <c r="D986" s="2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23"/>
      <c r="C987" s="4"/>
      <c r="D987" s="2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23"/>
      <c r="C988" s="4"/>
      <c r="D988" s="2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23"/>
      <c r="C989" s="4"/>
      <c r="D989" s="2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23"/>
      <c r="C990" s="4"/>
      <c r="D990" s="2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23"/>
      <c r="C991" s="4"/>
      <c r="D991" s="2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23"/>
      <c r="C992" s="4"/>
      <c r="D992" s="2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23"/>
      <c r="C993" s="4"/>
      <c r="D993" s="2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23"/>
      <c r="C994" s="4"/>
      <c r="D994" s="2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23"/>
      <c r="C995" s="4"/>
      <c r="D995" s="2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23"/>
      <c r="C996" s="4"/>
      <c r="D996" s="2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23"/>
      <c r="C997" s="4"/>
      <c r="D997" s="2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23"/>
      <c r="C998" s="4"/>
      <c r="D998" s="2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23"/>
      <c r="C999" s="4"/>
      <c r="D999" s="2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23"/>
      <c r="C1000" s="4"/>
      <c r="D1000" s="2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D$120"/>
  <mergeCells count="1">
    <mergeCell ref="A1:D1"/>
  </mergeCells>
  <hyperlinks>
    <hyperlink r:id="rId1" ref="D3"/>
    <hyperlink r:id="rId2" ref="D67"/>
  </hyperlinks>
  <printOptions/>
  <pageMargins bottom="0.75" footer="0.0" header="0.0" left="0.7" right="0.7" top="0.75"/>
  <pageSetup orientation="landscape"/>
  <headerFooter>
    <oddFooter>&amp;L18e-BM/DT/FSOFT v1/1&amp;CInternal use&amp;R&amp;P/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6" width="8.0"/>
  </cols>
  <sheetData>
    <row r="1" ht="12.0" customHeight="1">
      <c r="A1" s="27" t="str">
        <f>IF(#REF!,"AAAAAH7b/wA=",0)</f>
        <v>#REF!</v>
      </c>
      <c r="B1" s="27" t="str">
        <f>AND(#REF!,"AAAAAH7b/wE=")</f>
        <v>#REF!</v>
      </c>
      <c r="C1" s="27" t="str">
        <f>AND(#REF!,"AAAAAH7b/wI=")</f>
        <v>#REF!</v>
      </c>
      <c r="D1" s="27" t="str">
        <f>AND(#REF!,"AAAAAH7b/wM=")</f>
        <v>#REF!</v>
      </c>
      <c r="E1" s="27" t="str">
        <f>AND(#REF!,"AAAAAH7b/wQ=")</f>
        <v>#REF!</v>
      </c>
      <c r="F1" s="27" t="str">
        <f>AND(#REF!,"AAAAAH7b/wU=")</f>
        <v>#REF!</v>
      </c>
      <c r="G1" s="27" t="str">
        <f>AND(#REF!,"AAAAAH7b/wY=")</f>
        <v>#REF!</v>
      </c>
      <c r="H1" s="27" t="str">
        <f>AND(#REF!,"AAAAAH7b/wc=")</f>
        <v>#REF!</v>
      </c>
      <c r="I1" s="27" t="str">
        <f>IF(#REF!,"AAAAAH7b/wg=",0)</f>
        <v>#REF!</v>
      </c>
      <c r="J1" s="27" t="str">
        <f>AND(#REF!,"AAAAAH7b/wk=")</f>
        <v>#REF!</v>
      </c>
      <c r="K1" s="27" t="str">
        <f>AND(#REF!,"AAAAAH7b/wo=")</f>
        <v>#REF!</v>
      </c>
      <c r="L1" s="27" t="str">
        <f>AND(#REF!,"AAAAAH7b/ws=")</f>
        <v>#REF!</v>
      </c>
      <c r="M1" s="27" t="str">
        <f>AND(#REF!,"AAAAAH7b/ww=")</f>
        <v>#REF!</v>
      </c>
      <c r="N1" s="27" t="str">
        <f>AND(#REF!,"AAAAAH7b/w0=")</f>
        <v>#REF!</v>
      </c>
      <c r="O1" s="27" t="str">
        <f>AND(#REF!,"AAAAAH7b/w4=")</f>
        <v>#REF!</v>
      </c>
      <c r="P1" s="27" t="str">
        <f>AND(#REF!,"AAAAAH7b/w8=")</f>
        <v>#REF!</v>
      </c>
      <c r="Q1" s="27" t="str">
        <f>IF(#REF!,"AAAAAH7b/xA=",0)</f>
        <v>#REF!</v>
      </c>
      <c r="R1" s="27" t="str">
        <f>AND(#REF!,"AAAAAH7b/xE=")</f>
        <v>#REF!</v>
      </c>
      <c r="S1" s="27" t="str">
        <f>AND(#REF!,"AAAAAH7b/xI=")</f>
        <v>#REF!</v>
      </c>
      <c r="T1" s="27" t="str">
        <f>AND(#REF!,"AAAAAH7b/xM=")</f>
        <v>#REF!</v>
      </c>
      <c r="U1" s="27" t="str">
        <f>AND(#REF!,"AAAAAH7b/xQ=")</f>
        <v>#REF!</v>
      </c>
      <c r="V1" s="27" t="str">
        <f>AND(#REF!,"AAAAAH7b/xU=")</f>
        <v>#REF!</v>
      </c>
      <c r="W1" s="27" t="str">
        <f>AND(#REF!,"AAAAAH7b/xY=")</f>
        <v>#REF!</v>
      </c>
      <c r="X1" s="27" t="str">
        <f>AND(#REF!,"AAAAAH7b/xc=")</f>
        <v>#REF!</v>
      </c>
      <c r="Y1" s="27" t="str">
        <f>IF(#REF!,"AAAAAH7b/xg=",0)</f>
        <v>#REF!</v>
      </c>
      <c r="Z1" s="27" t="str">
        <f>AND(#REF!,"AAAAAH7b/xk=")</f>
        <v>#REF!</v>
      </c>
      <c r="AA1" s="27" t="str">
        <f>AND(#REF!,"AAAAAH7b/xo=")</f>
        <v>#REF!</v>
      </c>
      <c r="AB1" s="27" t="str">
        <f>AND(#REF!,"AAAAAH7b/xs=")</f>
        <v>#REF!</v>
      </c>
      <c r="AC1" s="27" t="str">
        <f>AND(#REF!,"AAAAAH7b/xw=")</f>
        <v>#REF!</v>
      </c>
      <c r="AD1" s="27" t="str">
        <f>AND(#REF!,"AAAAAH7b/x0=")</f>
        <v>#REF!</v>
      </c>
      <c r="AE1" s="27" t="str">
        <f>AND(#REF!,"AAAAAH7b/x4=")</f>
        <v>#REF!</v>
      </c>
      <c r="AF1" s="27" t="str">
        <f>AND(#REF!,"AAAAAH7b/x8=")</f>
        <v>#REF!</v>
      </c>
      <c r="AG1" s="27" t="str">
        <f>IF(#REF!,"AAAAAH7b/yA=",0)</f>
        <v>#REF!</v>
      </c>
      <c r="AH1" s="27" t="str">
        <f>AND(#REF!,"AAAAAH7b/yE=")</f>
        <v>#REF!</v>
      </c>
      <c r="AI1" s="27" t="str">
        <f>AND(#REF!,"AAAAAH7b/yI=")</f>
        <v>#REF!</v>
      </c>
      <c r="AJ1" s="27" t="str">
        <f>AND(#REF!,"AAAAAH7b/yM=")</f>
        <v>#REF!</v>
      </c>
      <c r="AK1" s="27" t="str">
        <f>AND(#REF!,"AAAAAH7b/yQ=")</f>
        <v>#REF!</v>
      </c>
      <c r="AL1" s="27" t="str">
        <f>AND(#REF!,"AAAAAH7b/yU=")</f>
        <v>#REF!</v>
      </c>
      <c r="AM1" s="27" t="str">
        <f>AND(#REF!,"AAAAAH7b/yY=")</f>
        <v>#REF!</v>
      </c>
      <c r="AN1" s="27" t="str">
        <f>AND(#REF!,"AAAAAH7b/yc=")</f>
        <v>#REF!</v>
      </c>
      <c r="AO1" s="27" t="str">
        <f>IF(#REF!,"AAAAAH7b/yg=",0)</f>
        <v>#REF!</v>
      </c>
      <c r="AP1" s="27" t="str">
        <f>AND(#REF!,"AAAAAH7b/yk=")</f>
        <v>#REF!</v>
      </c>
      <c r="AQ1" s="27" t="str">
        <f>AND(#REF!,"AAAAAH7b/yo=")</f>
        <v>#REF!</v>
      </c>
      <c r="AR1" s="27" t="str">
        <f>AND(#REF!,"AAAAAH7b/ys=")</f>
        <v>#REF!</v>
      </c>
      <c r="AS1" s="27" t="str">
        <f>AND(#REF!,"AAAAAH7b/yw=")</f>
        <v>#REF!</v>
      </c>
      <c r="AT1" s="27" t="str">
        <f>AND(#REF!,"AAAAAH7b/y0=")</f>
        <v>#REF!</v>
      </c>
      <c r="AU1" s="27" t="str">
        <f>AND(#REF!,"AAAAAH7b/y4=")</f>
        <v>#REF!</v>
      </c>
      <c r="AV1" s="27" t="str">
        <f>AND(#REF!,"AAAAAH7b/y8=")</f>
        <v>#REF!</v>
      </c>
      <c r="AW1" s="27" t="str">
        <f>IF(#REF!,"AAAAAH7b/zA=",0)</f>
        <v>#REF!</v>
      </c>
      <c r="AX1" s="27" t="str">
        <f>AND(#REF!,"AAAAAH7b/zE=")</f>
        <v>#REF!</v>
      </c>
      <c r="AY1" s="27" t="str">
        <f>AND(#REF!,"AAAAAH7b/zI=")</f>
        <v>#REF!</v>
      </c>
      <c r="AZ1" s="27" t="str">
        <f>AND(#REF!,"AAAAAH7b/zM=")</f>
        <v>#REF!</v>
      </c>
      <c r="BA1" s="27" t="str">
        <f>AND(#REF!,"AAAAAH7b/zQ=")</f>
        <v>#REF!</v>
      </c>
      <c r="BB1" s="27" t="str">
        <f>AND(#REF!,"AAAAAH7b/zU=")</f>
        <v>#REF!</v>
      </c>
      <c r="BC1" s="27" t="str">
        <f>AND(#REF!,"AAAAAH7b/zY=")</f>
        <v>#REF!</v>
      </c>
      <c r="BD1" s="27" t="str">
        <f>AND(#REF!,"AAAAAH7b/zc=")</f>
        <v>#REF!</v>
      </c>
      <c r="BE1" s="27" t="str">
        <f>IF(#REF!,"AAAAAH7b/zg=",0)</f>
        <v>#REF!</v>
      </c>
      <c r="BF1" s="27" t="str">
        <f>AND(#REF!,"AAAAAH7b/zk=")</f>
        <v>#REF!</v>
      </c>
      <c r="BG1" s="27" t="str">
        <f>AND(#REF!,"AAAAAH7b/zo=")</f>
        <v>#REF!</v>
      </c>
      <c r="BH1" s="27" t="str">
        <f>AND(#REF!,"AAAAAH7b/zs=")</f>
        <v>#REF!</v>
      </c>
      <c r="BI1" s="27" t="str">
        <f>AND(#REF!,"AAAAAH7b/zw=")</f>
        <v>#REF!</v>
      </c>
      <c r="BJ1" s="27" t="str">
        <f>AND(#REF!,"AAAAAH7b/z0=")</f>
        <v>#REF!</v>
      </c>
      <c r="BK1" s="27" t="str">
        <f>AND(#REF!,"AAAAAH7b/z4=")</f>
        <v>#REF!</v>
      </c>
      <c r="BL1" s="27" t="str">
        <f>AND(#REF!,"AAAAAH7b/z8=")</f>
        <v>#REF!</v>
      </c>
      <c r="BM1" s="27" t="str">
        <f>IF(#REF!,"AAAAAH7b/0A=",0)</f>
        <v>#REF!</v>
      </c>
      <c r="BN1" s="27" t="str">
        <f>AND(#REF!,"AAAAAH7b/0E=")</f>
        <v>#REF!</v>
      </c>
      <c r="BO1" s="27" t="str">
        <f>AND(#REF!,"AAAAAH7b/0I=")</f>
        <v>#REF!</v>
      </c>
      <c r="BP1" s="27" t="str">
        <f>AND(#REF!,"AAAAAH7b/0M=")</f>
        <v>#REF!</v>
      </c>
      <c r="BQ1" s="27" t="str">
        <f>AND(#REF!,"AAAAAH7b/0Q=")</f>
        <v>#REF!</v>
      </c>
      <c r="BR1" s="27" t="str">
        <f>AND(#REF!,"AAAAAH7b/0U=")</f>
        <v>#REF!</v>
      </c>
      <c r="BS1" s="27" t="str">
        <f>AND(#REF!,"AAAAAH7b/0Y=")</f>
        <v>#REF!</v>
      </c>
      <c r="BT1" s="27" t="str">
        <f>AND(#REF!,"AAAAAH7b/0c=")</f>
        <v>#REF!</v>
      </c>
      <c r="BU1" s="27" t="str">
        <f>IF(#REF!,"AAAAAH7b/0g=",0)</f>
        <v>#REF!</v>
      </c>
      <c r="BV1" s="27" t="str">
        <f>AND(#REF!,"AAAAAH7b/0k=")</f>
        <v>#REF!</v>
      </c>
      <c r="BW1" s="27" t="str">
        <f>AND(#REF!,"AAAAAH7b/0o=")</f>
        <v>#REF!</v>
      </c>
      <c r="BX1" s="27" t="str">
        <f>AND(#REF!,"AAAAAH7b/0s=")</f>
        <v>#REF!</v>
      </c>
      <c r="BY1" s="27" t="str">
        <f>AND(#REF!,"AAAAAH7b/0w=")</f>
        <v>#REF!</v>
      </c>
      <c r="BZ1" s="27" t="str">
        <f>AND(#REF!,"AAAAAH7b/00=")</f>
        <v>#REF!</v>
      </c>
      <c r="CA1" s="27" t="str">
        <f>AND(#REF!,"AAAAAH7b/04=")</f>
        <v>#REF!</v>
      </c>
      <c r="CB1" s="27" t="str">
        <f>AND(#REF!,"AAAAAH7b/08=")</f>
        <v>#REF!</v>
      </c>
      <c r="CC1" s="27" t="str">
        <f>IF(#REF!,"AAAAAH7b/1A=",0)</f>
        <v>#REF!</v>
      </c>
      <c r="CD1" s="27" t="str">
        <f>AND(#REF!,"AAAAAH7b/1E=")</f>
        <v>#REF!</v>
      </c>
      <c r="CE1" s="27" t="str">
        <f>AND(#REF!,"AAAAAH7b/1I=")</f>
        <v>#REF!</v>
      </c>
      <c r="CF1" s="27" t="str">
        <f>AND(#REF!,"AAAAAH7b/1M=")</f>
        <v>#REF!</v>
      </c>
      <c r="CG1" s="27" t="str">
        <f>AND(#REF!,"AAAAAH7b/1Q=")</f>
        <v>#REF!</v>
      </c>
      <c r="CH1" s="27" t="str">
        <f>AND(#REF!,"AAAAAH7b/1U=")</f>
        <v>#REF!</v>
      </c>
      <c r="CI1" s="27" t="str">
        <f>AND(#REF!,"AAAAAH7b/1Y=")</f>
        <v>#REF!</v>
      </c>
      <c r="CJ1" s="27" t="str">
        <f>AND(#REF!,"AAAAAH7b/1c=")</f>
        <v>#REF!</v>
      </c>
      <c r="CK1" s="27" t="str">
        <f>IF(#REF!,"AAAAAH7b/1g=",0)</f>
        <v>#REF!</v>
      </c>
      <c r="CL1" s="27" t="str">
        <f>AND(#REF!,"AAAAAH7b/1k=")</f>
        <v>#REF!</v>
      </c>
      <c r="CM1" s="27" t="str">
        <f>AND(#REF!,"AAAAAH7b/1o=")</f>
        <v>#REF!</v>
      </c>
      <c r="CN1" s="27" t="str">
        <f>AND(#REF!,"AAAAAH7b/1s=")</f>
        <v>#REF!</v>
      </c>
      <c r="CO1" s="27" t="str">
        <f>AND(#REF!,"AAAAAH7b/1w=")</f>
        <v>#REF!</v>
      </c>
      <c r="CP1" s="27" t="str">
        <f>AND(#REF!,"AAAAAH7b/10=")</f>
        <v>#REF!</v>
      </c>
      <c r="CQ1" s="27" t="str">
        <f>AND(#REF!,"AAAAAH7b/14=")</f>
        <v>#REF!</v>
      </c>
      <c r="CR1" s="27" t="str">
        <f>AND(#REF!,"AAAAAH7b/18=")</f>
        <v>#REF!</v>
      </c>
      <c r="CS1" s="27" t="str">
        <f>IF(#REF!,"AAAAAH7b/2A=",0)</f>
        <v>#REF!</v>
      </c>
      <c r="CT1" s="27" t="str">
        <f>AND(#REF!,"AAAAAH7b/2E=")</f>
        <v>#REF!</v>
      </c>
      <c r="CU1" s="27" t="str">
        <f>AND(#REF!,"AAAAAH7b/2I=")</f>
        <v>#REF!</v>
      </c>
      <c r="CV1" s="27" t="str">
        <f>AND(#REF!,"AAAAAH7b/2M=")</f>
        <v>#REF!</v>
      </c>
      <c r="CW1" s="27" t="str">
        <f>AND(#REF!,"AAAAAH7b/2Q=")</f>
        <v>#REF!</v>
      </c>
      <c r="CX1" s="27" t="str">
        <f>AND(#REF!,"AAAAAH7b/2U=")</f>
        <v>#REF!</v>
      </c>
      <c r="CY1" s="27" t="str">
        <f>AND(#REF!,"AAAAAH7b/2Y=")</f>
        <v>#REF!</v>
      </c>
      <c r="CZ1" s="27" t="str">
        <f>AND(#REF!,"AAAAAH7b/2c=")</f>
        <v>#REF!</v>
      </c>
      <c r="DA1" s="27" t="str">
        <f>IF(#REF!,"AAAAAH7b/2g=",0)</f>
        <v>#REF!</v>
      </c>
      <c r="DB1" s="27" t="str">
        <f>AND(#REF!,"AAAAAH7b/2k=")</f>
        <v>#REF!</v>
      </c>
      <c r="DC1" s="27" t="str">
        <f>AND(#REF!,"AAAAAH7b/2o=")</f>
        <v>#REF!</v>
      </c>
      <c r="DD1" s="27" t="str">
        <f>AND(#REF!,"AAAAAH7b/2s=")</f>
        <v>#REF!</v>
      </c>
      <c r="DE1" s="27" t="str">
        <f>AND(#REF!,"AAAAAH7b/2w=")</f>
        <v>#REF!</v>
      </c>
      <c r="DF1" s="27" t="str">
        <f>AND(#REF!,"AAAAAH7b/20=")</f>
        <v>#REF!</v>
      </c>
      <c r="DG1" s="27" t="str">
        <f>AND(#REF!,"AAAAAH7b/24=")</f>
        <v>#REF!</v>
      </c>
      <c r="DH1" s="27" t="str">
        <f>AND(#REF!,"AAAAAH7b/28=")</f>
        <v>#REF!</v>
      </c>
      <c r="DI1" s="27" t="str">
        <f>IF(#REF!,"AAAAAH7b/3A=",0)</f>
        <v>#REF!</v>
      </c>
      <c r="DJ1" s="27" t="str">
        <f>AND(#REF!,"AAAAAH7b/3E=")</f>
        <v>#REF!</v>
      </c>
      <c r="DK1" s="27" t="str">
        <f>AND(#REF!,"AAAAAH7b/3I=")</f>
        <v>#REF!</v>
      </c>
      <c r="DL1" s="27" t="str">
        <f>AND(#REF!,"AAAAAH7b/3M=")</f>
        <v>#REF!</v>
      </c>
      <c r="DM1" s="27" t="str">
        <f>AND(#REF!,"AAAAAH7b/3Q=")</f>
        <v>#REF!</v>
      </c>
      <c r="DN1" s="27" t="str">
        <f>AND(#REF!,"AAAAAH7b/3U=")</f>
        <v>#REF!</v>
      </c>
      <c r="DO1" s="27" t="str">
        <f>AND(#REF!,"AAAAAH7b/3Y=")</f>
        <v>#REF!</v>
      </c>
      <c r="DP1" s="27" t="str">
        <f>AND(#REF!,"AAAAAH7b/3c=")</f>
        <v>#REF!</v>
      </c>
      <c r="DQ1" s="27" t="str">
        <f>IF(#REF!,"AAAAAH7b/3g=",0)</f>
        <v>#REF!</v>
      </c>
      <c r="DR1" s="27" t="str">
        <f>AND(#REF!,"AAAAAH7b/3k=")</f>
        <v>#REF!</v>
      </c>
      <c r="DS1" s="27" t="str">
        <f>AND(#REF!,"AAAAAH7b/3o=")</f>
        <v>#REF!</v>
      </c>
      <c r="DT1" s="27" t="str">
        <f>AND(#REF!,"AAAAAH7b/3s=")</f>
        <v>#REF!</v>
      </c>
      <c r="DU1" s="27" t="str">
        <f>AND(#REF!,"AAAAAH7b/3w=")</f>
        <v>#REF!</v>
      </c>
      <c r="DV1" s="27" t="str">
        <f>AND(#REF!,"AAAAAH7b/30=")</f>
        <v>#REF!</v>
      </c>
      <c r="DW1" s="27" t="str">
        <f>AND(#REF!,"AAAAAH7b/34=")</f>
        <v>#REF!</v>
      </c>
      <c r="DX1" s="27" t="str">
        <f>AND(#REF!,"AAAAAH7b/38=")</f>
        <v>#REF!</v>
      </c>
      <c r="DY1" s="27" t="str">
        <f>IF(#REF!,"AAAAAH7b/4A=",0)</f>
        <v>#REF!</v>
      </c>
      <c r="DZ1" s="27" t="str">
        <f>AND(#REF!,"AAAAAH7b/4E=")</f>
        <v>#REF!</v>
      </c>
      <c r="EA1" s="27" t="str">
        <f>AND(#REF!,"AAAAAH7b/4I=")</f>
        <v>#REF!</v>
      </c>
      <c r="EB1" s="27" t="str">
        <f>AND(#REF!,"AAAAAH7b/4M=")</f>
        <v>#REF!</v>
      </c>
      <c r="EC1" s="27" t="str">
        <f>AND(#REF!,"AAAAAH7b/4Q=")</f>
        <v>#REF!</v>
      </c>
      <c r="ED1" s="27" t="str">
        <f>AND(#REF!,"AAAAAH7b/4U=")</f>
        <v>#REF!</v>
      </c>
      <c r="EE1" s="27" t="str">
        <f>AND(#REF!,"AAAAAH7b/4Y=")</f>
        <v>#REF!</v>
      </c>
      <c r="EF1" s="27" t="str">
        <f>AND(#REF!,"AAAAAH7b/4c=")</f>
        <v>#REF!</v>
      </c>
      <c r="EG1" s="27" t="str">
        <f>IF(#REF!,"AAAAAH7b/4g=",0)</f>
        <v>#REF!</v>
      </c>
      <c r="EH1" s="27" t="str">
        <f>AND(#REF!,"AAAAAH7b/4k=")</f>
        <v>#REF!</v>
      </c>
      <c r="EI1" s="27" t="str">
        <f>AND(#REF!,"AAAAAH7b/4o=")</f>
        <v>#REF!</v>
      </c>
      <c r="EJ1" s="27" t="str">
        <f>AND(#REF!,"AAAAAH7b/4s=")</f>
        <v>#REF!</v>
      </c>
      <c r="EK1" s="27" t="str">
        <f>AND(#REF!,"AAAAAH7b/4w=")</f>
        <v>#REF!</v>
      </c>
      <c r="EL1" s="27" t="str">
        <f>AND(#REF!,"AAAAAH7b/40=")</f>
        <v>#REF!</v>
      </c>
      <c r="EM1" s="27" t="str">
        <f>AND(#REF!,"AAAAAH7b/44=")</f>
        <v>#REF!</v>
      </c>
      <c r="EN1" s="27" t="str">
        <f>AND(#REF!,"AAAAAH7b/48=")</f>
        <v>#REF!</v>
      </c>
      <c r="EO1" s="27" t="str">
        <f>IF(#REF!,"AAAAAH7b/5A=",0)</f>
        <v>#REF!</v>
      </c>
      <c r="EP1" s="27" t="str">
        <f>AND(#REF!,"AAAAAH7b/5E=")</f>
        <v>#REF!</v>
      </c>
      <c r="EQ1" s="27" t="str">
        <f>AND(#REF!,"AAAAAH7b/5I=")</f>
        <v>#REF!</v>
      </c>
      <c r="ER1" s="27" t="str">
        <f>AND(#REF!,"AAAAAH7b/5M=")</f>
        <v>#REF!</v>
      </c>
      <c r="ES1" s="27" t="str">
        <f>AND(#REF!,"AAAAAH7b/5Q=")</f>
        <v>#REF!</v>
      </c>
      <c r="ET1" s="27" t="str">
        <f>AND(#REF!,"AAAAAH7b/5U=")</f>
        <v>#REF!</v>
      </c>
      <c r="EU1" s="27" t="str">
        <f>AND(#REF!,"AAAAAH7b/5Y=")</f>
        <v>#REF!</v>
      </c>
      <c r="EV1" s="27" t="str">
        <f>AND(#REF!,"AAAAAH7b/5c=")</f>
        <v>#REF!</v>
      </c>
      <c r="EW1" s="27" t="str">
        <f>IF(#REF!,"AAAAAH7b/5g=",0)</f>
        <v>#REF!</v>
      </c>
      <c r="EX1" s="27" t="str">
        <f>AND(#REF!,"AAAAAH7b/5k=")</f>
        <v>#REF!</v>
      </c>
      <c r="EY1" s="27" t="str">
        <f>AND(#REF!,"AAAAAH7b/5o=")</f>
        <v>#REF!</v>
      </c>
      <c r="EZ1" s="27" t="str">
        <f>AND(#REF!,"AAAAAH7b/5s=")</f>
        <v>#REF!</v>
      </c>
      <c r="FA1" s="27" t="str">
        <f>AND(#REF!,"AAAAAH7b/5w=")</f>
        <v>#REF!</v>
      </c>
      <c r="FB1" s="27" t="str">
        <f>AND(#REF!,"AAAAAH7b/50=")</f>
        <v>#REF!</v>
      </c>
      <c r="FC1" s="27" t="str">
        <f>AND(#REF!,"AAAAAH7b/54=")</f>
        <v>#REF!</v>
      </c>
      <c r="FD1" s="27" t="str">
        <f>AND(#REF!,"AAAAAH7b/58=")</f>
        <v>#REF!</v>
      </c>
      <c r="FE1" s="27" t="str">
        <f>IF(#REF!,"AAAAAH7b/6A=",0)</f>
        <v>#REF!</v>
      </c>
      <c r="FF1" s="27" t="str">
        <f>AND(#REF!,"AAAAAH7b/6E=")</f>
        <v>#REF!</v>
      </c>
      <c r="FG1" s="27" t="str">
        <f>AND(#REF!,"AAAAAH7b/6I=")</f>
        <v>#REF!</v>
      </c>
      <c r="FH1" s="27" t="str">
        <f>AND(#REF!,"AAAAAH7b/6M=")</f>
        <v>#REF!</v>
      </c>
      <c r="FI1" s="27" t="str">
        <f>AND(#REF!,"AAAAAH7b/6Q=")</f>
        <v>#REF!</v>
      </c>
      <c r="FJ1" s="27" t="str">
        <f>AND(#REF!,"AAAAAH7b/6U=")</f>
        <v>#REF!</v>
      </c>
      <c r="FK1" s="27" t="str">
        <f>AND(#REF!,"AAAAAH7b/6Y=")</f>
        <v>#REF!</v>
      </c>
      <c r="FL1" s="27" t="str">
        <f>AND(#REF!,"AAAAAH7b/6c=")</f>
        <v>#REF!</v>
      </c>
      <c r="FM1" s="27" t="str">
        <f>IF(#REF!,"AAAAAH7b/6g=",0)</f>
        <v>#REF!</v>
      </c>
      <c r="FN1" s="27" t="str">
        <f>AND(#REF!,"AAAAAH7b/6k=")</f>
        <v>#REF!</v>
      </c>
      <c r="FO1" s="27" t="str">
        <f>AND(#REF!,"AAAAAH7b/6o=")</f>
        <v>#REF!</v>
      </c>
      <c r="FP1" s="27" t="str">
        <f>AND(#REF!,"AAAAAH7b/6s=")</f>
        <v>#REF!</v>
      </c>
      <c r="FQ1" s="27" t="str">
        <f>AND(#REF!,"AAAAAH7b/6w=")</f>
        <v>#REF!</v>
      </c>
      <c r="FR1" s="27" t="str">
        <f>AND(#REF!,"AAAAAH7b/60=")</f>
        <v>#REF!</v>
      </c>
      <c r="FS1" s="27" t="str">
        <f>AND(#REF!,"AAAAAH7b/64=")</f>
        <v>#REF!</v>
      </c>
      <c r="FT1" s="27" t="str">
        <f>AND(#REF!,"AAAAAH7b/68=")</f>
        <v>#REF!</v>
      </c>
      <c r="FU1" s="27" t="str">
        <f>IF(#REF!,"AAAAAH7b/7A=",0)</f>
        <v>#REF!</v>
      </c>
      <c r="FV1" s="27" t="str">
        <f>AND(#REF!,"AAAAAH7b/7E=")</f>
        <v>#REF!</v>
      </c>
      <c r="FW1" s="27" t="str">
        <f>AND(#REF!,"AAAAAH7b/7I=")</f>
        <v>#REF!</v>
      </c>
      <c r="FX1" s="27" t="str">
        <f>AND(#REF!,"AAAAAH7b/7M=")</f>
        <v>#REF!</v>
      </c>
      <c r="FY1" s="27" t="str">
        <f>AND(#REF!,"AAAAAH7b/7Q=")</f>
        <v>#REF!</v>
      </c>
      <c r="FZ1" s="27" t="str">
        <f>AND(#REF!,"AAAAAH7b/7U=")</f>
        <v>#REF!</v>
      </c>
      <c r="GA1" s="27" t="str">
        <f>AND(#REF!,"AAAAAH7b/7Y=")</f>
        <v>#REF!</v>
      </c>
      <c r="GB1" s="27" t="str">
        <f>AND(#REF!,"AAAAAH7b/7c=")</f>
        <v>#REF!</v>
      </c>
      <c r="GC1" s="27" t="str">
        <f>IF(#REF!,"AAAAAH7b/7g=",0)</f>
        <v>#REF!</v>
      </c>
      <c r="GD1" s="27" t="str">
        <f>AND(#REF!,"AAAAAH7b/7k=")</f>
        <v>#REF!</v>
      </c>
      <c r="GE1" s="27" t="str">
        <f>AND(#REF!,"AAAAAH7b/7o=")</f>
        <v>#REF!</v>
      </c>
      <c r="GF1" s="27" t="str">
        <f>AND(#REF!,"AAAAAH7b/7s=")</f>
        <v>#REF!</v>
      </c>
      <c r="GG1" s="27" t="str">
        <f>AND(#REF!,"AAAAAH7b/7w=")</f>
        <v>#REF!</v>
      </c>
      <c r="GH1" s="27" t="str">
        <f>AND(#REF!,"AAAAAH7b/70=")</f>
        <v>#REF!</v>
      </c>
      <c r="GI1" s="27" t="str">
        <f>AND(#REF!,"AAAAAH7b/74=")</f>
        <v>#REF!</v>
      </c>
      <c r="GJ1" s="27" t="str">
        <f>AND(#REF!,"AAAAAH7b/78=")</f>
        <v>#REF!</v>
      </c>
      <c r="GK1" s="27" t="str">
        <f>IF(#REF!,"AAAAAH7b/8A=",0)</f>
        <v>#REF!</v>
      </c>
      <c r="GL1" s="27" t="str">
        <f>AND(#REF!,"AAAAAH7b/8E=")</f>
        <v>#REF!</v>
      </c>
      <c r="GM1" s="27" t="str">
        <f>AND(#REF!,"AAAAAH7b/8I=")</f>
        <v>#REF!</v>
      </c>
      <c r="GN1" s="27" t="str">
        <f>AND(#REF!,"AAAAAH7b/8M=")</f>
        <v>#REF!</v>
      </c>
      <c r="GO1" s="27" t="str">
        <f>AND(#REF!,"AAAAAH7b/8Q=")</f>
        <v>#REF!</v>
      </c>
      <c r="GP1" s="27" t="str">
        <f>AND(#REF!,"AAAAAH7b/8U=")</f>
        <v>#REF!</v>
      </c>
      <c r="GQ1" s="27" t="str">
        <f>AND(#REF!,"AAAAAH7b/8Y=")</f>
        <v>#REF!</v>
      </c>
      <c r="GR1" s="27" t="str">
        <f>AND(#REF!,"AAAAAH7b/8c=")</f>
        <v>#REF!</v>
      </c>
      <c r="GS1" s="27" t="str">
        <f>IF(#REF!,"AAAAAH7b/8g=",0)</f>
        <v>#REF!</v>
      </c>
      <c r="GT1" s="27" t="str">
        <f>AND(#REF!,"AAAAAH7b/8k=")</f>
        <v>#REF!</v>
      </c>
      <c r="GU1" s="27" t="str">
        <f>AND(#REF!,"AAAAAH7b/8o=")</f>
        <v>#REF!</v>
      </c>
      <c r="GV1" s="27" t="str">
        <f>AND(#REF!,"AAAAAH7b/8s=")</f>
        <v>#REF!</v>
      </c>
      <c r="GW1" s="27" t="str">
        <f>AND(#REF!,"AAAAAH7b/8w=")</f>
        <v>#REF!</v>
      </c>
      <c r="GX1" s="27" t="str">
        <f>AND(#REF!,"AAAAAH7b/80=")</f>
        <v>#REF!</v>
      </c>
      <c r="GY1" s="27" t="str">
        <f>AND(#REF!,"AAAAAH7b/84=")</f>
        <v>#REF!</v>
      </c>
      <c r="GZ1" s="27" t="str">
        <f>AND(#REF!,"AAAAAH7b/88=")</f>
        <v>#REF!</v>
      </c>
      <c r="HA1" s="27" t="str">
        <f>IF(#REF!,"AAAAAH7b/9A=",0)</f>
        <v>#REF!</v>
      </c>
      <c r="HB1" s="27" t="str">
        <f>AND(#REF!,"AAAAAH7b/9E=")</f>
        <v>#REF!</v>
      </c>
      <c r="HC1" s="27" t="str">
        <f>AND(#REF!,"AAAAAH7b/9I=")</f>
        <v>#REF!</v>
      </c>
      <c r="HD1" s="27" t="str">
        <f>AND(#REF!,"AAAAAH7b/9M=")</f>
        <v>#REF!</v>
      </c>
      <c r="HE1" s="27" t="str">
        <f>AND(#REF!,"AAAAAH7b/9Q=")</f>
        <v>#REF!</v>
      </c>
      <c r="HF1" s="27" t="str">
        <f>AND(#REF!,"AAAAAH7b/9U=")</f>
        <v>#REF!</v>
      </c>
      <c r="HG1" s="27" t="str">
        <f>AND(#REF!,"AAAAAH7b/9Y=")</f>
        <v>#REF!</v>
      </c>
      <c r="HH1" s="27" t="str">
        <f>AND(#REF!,"AAAAAH7b/9c=")</f>
        <v>#REF!</v>
      </c>
      <c r="HI1" s="27" t="str">
        <f>IF(#REF!,"AAAAAH7b/9g=",0)</f>
        <v>#REF!</v>
      </c>
      <c r="HJ1" s="27" t="str">
        <f>AND(#REF!,"AAAAAH7b/9k=")</f>
        <v>#REF!</v>
      </c>
      <c r="HK1" s="27" t="str">
        <f>AND(#REF!,"AAAAAH7b/9o=")</f>
        <v>#REF!</v>
      </c>
      <c r="HL1" s="27" t="str">
        <f>AND(#REF!,"AAAAAH7b/9s=")</f>
        <v>#REF!</v>
      </c>
      <c r="HM1" s="27" t="str">
        <f>AND(#REF!,"AAAAAH7b/9w=")</f>
        <v>#REF!</v>
      </c>
      <c r="HN1" s="27" t="str">
        <f>AND(#REF!,"AAAAAH7b/90=")</f>
        <v>#REF!</v>
      </c>
      <c r="HO1" s="27" t="str">
        <f>AND(#REF!,"AAAAAH7b/94=")</f>
        <v>#REF!</v>
      </c>
      <c r="HP1" s="27" t="str">
        <f>AND(#REF!,"AAAAAH7b/98=")</f>
        <v>#REF!</v>
      </c>
      <c r="HQ1" s="27" t="str">
        <f>IF(#REF!,"AAAAAH7b/+A=",0)</f>
        <v>#REF!</v>
      </c>
      <c r="HR1" s="27" t="str">
        <f>AND(#REF!,"AAAAAH7b/+E=")</f>
        <v>#REF!</v>
      </c>
      <c r="HS1" s="27" t="str">
        <f>AND(#REF!,"AAAAAH7b/+I=")</f>
        <v>#REF!</v>
      </c>
      <c r="HT1" s="27" t="str">
        <f>AND(#REF!,"AAAAAH7b/+M=")</f>
        <v>#REF!</v>
      </c>
      <c r="HU1" s="27" t="str">
        <f>AND(#REF!,"AAAAAH7b/+Q=")</f>
        <v>#REF!</v>
      </c>
      <c r="HV1" s="27" t="str">
        <f>AND(#REF!,"AAAAAH7b/+U=")</f>
        <v>#REF!</v>
      </c>
      <c r="HW1" s="27" t="str">
        <f>AND(#REF!,"AAAAAH7b/+Y=")</f>
        <v>#REF!</v>
      </c>
      <c r="HX1" s="27" t="str">
        <f>AND(#REF!,"AAAAAH7b/+c=")</f>
        <v>#REF!</v>
      </c>
      <c r="HY1" s="27" t="str">
        <f>IF(#REF!,"AAAAAH7b/+g=",0)</f>
        <v>#REF!</v>
      </c>
      <c r="HZ1" s="27" t="str">
        <f>AND(#REF!,"AAAAAH7b/+k=")</f>
        <v>#REF!</v>
      </c>
      <c r="IA1" s="27" t="str">
        <f>AND(#REF!,"AAAAAH7b/+o=")</f>
        <v>#REF!</v>
      </c>
      <c r="IB1" s="27" t="str">
        <f>AND(#REF!,"AAAAAH7b/+s=")</f>
        <v>#REF!</v>
      </c>
      <c r="IC1" s="27" t="str">
        <f>AND(#REF!,"AAAAAH7b/+w=")</f>
        <v>#REF!</v>
      </c>
      <c r="ID1" s="27" t="str">
        <f>AND(#REF!,"AAAAAH7b/+0=")</f>
        <v>#REF!</v>
      </c>
      <c r="IE1" s="27" t="str">
        <f>AND(#REF!,"AAAAAH7b/+4=")</f>
        <v>#REF!</v>
      </c>
      <c r="IF1" s="27" t="str">
        <f>AND(#REF!,"AAAAAH7b/+8=")</f>
        <v>#REF!</v>
      </c>
      <c r="IG1" s="27" t="str">
        <f>IF(#REF!,"AAAAAH7b//A=",0)</f>
        <v>#REF!</v>
      </c>
      <c r="IH1" s="27" t="str">
        <f>AND(#REF!,"AAAAAH7b//E=")</f>
        <v>#REF!</v>
      </c>
      <c r="II1" s="27" t="str">
        <f>AND(#REF!,"AAAAAH7b//I=")</f>
        <v>#REF!</v>
      </c>
      <c r="IJ1" s="27" t="str">
        <f>AND(#REF!,"AAAAAH7b//M=")</f>
        <v>#REF!</v>
      </c>
      <c r="IK1" s="27" t="str">
        <f>AND(#REF!,"AAAAAH7b//Q=")</f>
        <v>#REF!</v>
      </c>
      <c r="IL1" s="27" t="str">
        <f>AND(#REF!,"AAAAAH7b//U=")</f>
        <v>#REF!</v>
      </c>
      <c r="IM1" s="27" t="str">
        <f>AND(#REF!,"AAAAAH7b//Y=")</f>
        <v>#REF!</v>
      </c>
      <c r="IN1" s="27" t="str">
        <f>AND(#REF!,"AAAAAH7b//c=")</f>
        <v>#REF!</v>
      </c>
      <c r="IO1" s="27" t="str">
        <f>IF(#REF!,"AAAAAH7b//g=",0)</f>
        <v>#REF!</v>
      </c>
      <c r="IP1" s="27" t="str">
        <f>AND(#REF!,"AAAAAH7b//k=")</f>
        <v>#REF!</v>
      </c>
      <c r="IQ1" s="27" t="str">
        <f>AND(#REF!,"AAAAAH7b//o=")</f>
        <v>#REF!</v>
      </c>
      <c r="IR1" s="27" t="str">
        <f>AND(#REF!,"AAAAAH7b//s=")</f>
        <v>#REF!</v>
      </c>
      <c r="IS1" s="27" t="str">
        <f>AND(#REF!,"AAAAAH7b//w=")</f>
        <v>#REF!</v>
      </c>
      <c r="IT1" s="27" t="str">
        <f>AND(#REF!,"AAAAAH7b//0=")</f>
        <v>#REF!</v>
      </c>
      <c r="IU1" s="27" t="str">
        <f>AND(#REF!,"AAAAAH7b//4=")</f>
        <v>#REF!</v>
      </c>
      <c r="IV1" s="27" t="str">
        <f>AND(#REF!,"AAAAAH7b//8=")</f>
        <v>#REF!</v>
      </c>
    </row>
    <row r="2" ht="12.0" customHeight="1">
      <c r="A2" s="27" t="str">
        <f>IF(#REF!,"AAAAAH/vfwA=",0)</f>
        <v>#REF!</v>
      </c>
      <c r="B2" s="27" t="str">
        <f>AND(#REF!,"AAAAAH/vfwE=")</f>
        <v>#REF!</v>
      </c>
      <c r="C2" s="27" t="str">
        <f>AND(#REF!,"AAAAAH/vfwI=")</f>
        <v>#REF!</v>
      </c>
      <c r="D2" s="27" t="str">
        <f>AND(#REF!,"AAAAAH/vfwM=")</f>
        <v>#REF!</v>
      </c>
      <c r="E2" s="27" t="str">
        <f>AND(#REF!,"AAAAAH/vfwQ=")</f>
        <v>#REF!</v>
      </c>
      <c r="F2" s="27" t="str">
        <f>AND(#REF!,"AAAAAH/vfwU=")</f>
        <v>#REF!</v>
      </c>
      <c r="G2" s="27" t="str">
        <f>AND(#REF!,"AAAAAH/vfwY=")</f>
        <v>#REF!</v>
      </c>
      <c r="H2" s="27" t="str">
        <f>AND(#REF!,"AAAAAH/vfwc=")</f>
        <v>#REF!</v>
      </c>
      <c r="I2" s="27" t="str">
        <f>IF(#REF!,"AAAAAH/vfwg=",0)</f>
        <v>#REF!</v>
      </c>
      <c r="J2" s="27" t="str">
        <f>AND(#REF!,"AAAAAH/vfwk=")</f>
        <v>#REF!</v>
      </c>
      <c r="K2" s="27" t="str">
        <f>AND(#REF!,"AAAAAH/vfwo=")</f>
        <v>#REF!</v>
      </c>
      <c r="L2" s="27" t="str">
        <f>AND(#REF!,"AAAAAH/vfws=")</f>
        <v>#REF!</v>
      </c>
      <c r="M2" s="27" t="str">
        <f>AND(#REF!,"AAAAAH/vfww=")</f>
        <v>#REF!</v>
      </c>
      <c r="N2" s="27" t="str">
        <f>AND(#REF!,"AAAAAH/vfw0=")</f>
        <v>#REF!</v>
      </c>
      <c r="O2" s="27" t="str">
        <f>AND(#REF!,"AAAAAH/vfw4=")</f>
        <v>#REF!</v>
      </c>
      <c r="P2" s="27" t="str">
        <f>AND(#REF!,"AAAAAH/vfw8=")</f>
        <v>#REF!</v>
      </c>
      <c r="Q2" s="27" t="str">
        <f>IF(#REF!,"AAAAAH/vfxA=",0)</f>
        <v>#REF!</v>
      </c>
      <c r="R2" s="27" t="str">
        <f>IF(#REF!,"AAAAAH/vfxE=",0)</f>
        <v>#REF!</v>
      </c>
      <c r="S2" s="27" t="str">
        <f>IF(#REF!,"AAAAAH/vfxI=",0)</f>
        <v>#REF!</v>
      </c>
      <c r="T2" s="27" t="str">
        <f>IF(#REF!,"AAAAAH/vfxM=",0)</f>
        <v>#REF!</v>
      </c>
      <c r="U2" s="27" t="str">
        <f>IF(#REF!,"AAAAAH/vfxQ=",0)</f>
        <v>#REF!</v>
      </c>
      <c r="V2" s="27" t="str">
        <f>IF(#REF!,"AAAAAH/vfxU=",0)</f>
        <v>#REF!</v>
      </c>
      <c r="W2" s="27" t="str">
        <f>IF(#REF!,"AAAAAH/vfxY=",0)</f>
        <v>#REF!</v>
      </c>
      <c r="X2" s="27" t="str">
        <f>IF(#REF!,"AAAAAH/vfxc=",0)</f>
        <v>#REF!</v>
      </c>
      <c r="Y2" s="27" t="str">
        <f>IF(#REF!,"AAAAAH/vfxg=",0)</f>
        <v>#REF!</v>
      </c>
      <c r="Z2" s="27" t="str">
        <f>AND(#REF!,"AAAAAH/vfxk=")</f>
        <v>#REF!</v>
      </c>
      <c r="AA2" s="27" t="str">
        <f>AND(#REF!,"AAAAAH/vfxo=")</f>
        <v>#REF!</v>
      </c>
      <c r="AB2" s="27" t="str">
        <f>AND(#REF!,"AAAAAH/vfxs=")</f>
        <v>#REF!</v>
      </c>
      <c r="AC2" s="27" t="str">
        <f>AND(#REF!,"AAAAAH/vfxw=")</f>
        <v>#REF!</v>
      </c>
      <c r="AD2" s="27" t="str">
        <f>AND(#REF!,"AAAAAH/vfx0=")</f>
        <v>#REF!</v>
      </c>
      <c r="AE2" s="27" t="str">
        <f>AND(#REF!,"AAAAAH/vfx4=")</f>
        <v>#REF!</v>
      </c>
      <c r="AF2" s="27" t="str">
        <f>IF(#REF!,"AAAAAH/vfx8=",0)</f>
        <v>#REF!</v>
      </c>
      <c r="AG2" s="27" t="str">
        <f>AND(#REF!,"AAAAAH/vfyA=")</f>
        <v>#REF!</v>
      </c>
      <c r="AH2" s="27" t="str">
        <f>AND(#REF!,"AAAAAH/vfyE=")</f>
        <v>#REF!</v>
      </c>
      <c r="AI2" s="27" t="str">
        <f>AND(#REF!,"AAAAAH/vfyI=")</f>
        <v>#REF!</v>
      </c>
      <c r="AJ2" s="27" t="str">
        <f>AND(#REF!,"AAAAAH/vfyM=")</f>
        <v>#REF!</v>
      </c>
      <c r="AK2" s="27" t="str">
        <f>AND(#REF!,"AAAAAH/vfyQ=")</f>
        <v>#REF!</v>
      </c>
      <c r="AL2" s="27" t="str">
        <f>AND(#REF!,"AAAAAH/vfyU=")</f>
        <v>#REF!</v>
      </c>
      <c r="AM2" s="27" t="str">
        <f>IF(#REF!,"AAAAAH/vfyY=",0)</f>
        <v>#REF!</v>
      </c>
      <c r="AN2" s="27" t="str">
        <f>AND(#REF!,"AAAAAH/vfyc=")</f>
        <v>#REF!</v>
      </c>
      <c r="AO2" s="27" t="str">
        <f>AND(#REF!,"AAAAAH/vfyg=")</f>
        <v>#REF!</v>
      </c>
      <c r="AP2" s="27" t="str">
        <f>AND(#REF!,"AAAAAH/vfyk=")</f>
        <v>#REF!</v>
      </c>
      <c r="AQ2" s="27" t="str">
        <f>AND(#REF!,"AAAAAH/vfyo=")</f>
        <v>#REF!</v>
      </c>
      <c r="AR2" s="27" t="str">
        <f>AND(#REF!,"AAAAAH/vfys=")</f>
        <v>#REF!</v>
      </c>
      <c r="AS2" s="27" t="str">
        <f>AND(#REF!,"AAAAAH/vfyw=")</f>
        <v>#REF!</v>
      </c>
      <c r="AT2" s="27" t="str">
        <f>IF(#REF!,"AAAAAH/vfy0=",0)</f>
        <v>#REF!</v>
      </c>
      <c r="AU2" s="27" t="str">
        <f>AND(#REF!,"AAAAAH/vfy4=")</f>
        <v>#REF!</v>
      </c>
      <c r="AV2" s="27" t="str">
        <f>AND(#REF!,"AAAAAH/vfy8=")</f>
        <v>#REF!</v>
      </c>
      <c r="AW2" s="27" t="str">
        <f>AND(#REF!,"AAAAAH/vfzA=")</f>
        <v>#REF!</v>
      </c>
      <c r="AX2" s="27" t="str">
        <f>AND(#REF!,"AAAAAH/vfzE=")</f>
        <v>#REF!</v>
      </c>
      <c r="AY2" s="27" t="str">
        <f>AND(#REF!,"AAAAAH/vfzI=")</f>
        <v>#REF!</v>
      </c>
      <c r="AZ2" s="27" t="str">
        <f>AND(#REF!,"AAAAAH/vfzM=")</f>
        <v>#REF!</v>
      </c>
      <c r="BA2" s="27" t="str">
        <f>IF(#REF!,"AAAAAH/vfzQ=",0)</f>
        <v>#REF!</v>
      </c>
      <c r="BB2" s="27" t="str">
        <f>AND(#REF!,"AAAAAH/vfzU=")</f>
        <v>#REF!</v>
      </c>
      <c r="BC2" s="27" t="str">
        <f>AND(#REF!,"AAAAAH/vfzY=")</f>
        <v>#REF!</v>
      </c>
      <c r="BD2" s="27" t="str">
        <f>AND(#REF!,"AAAAAH/vfzc=")</f>
        <v>#REF!</v>
      </c>
      <c r="BE2" s="27" t="str">
        <f>AND(#REF!,"AAAAAH/vfzg=")</f>
        <v>#REF!</v>
      </c>
      <c r="BF2" s="27" t="str">
        <f>AND(#REF!,"AAAAAH/vfzk=")</f>
        <v>#REF!</v>
      </c>
      <c r="BG2" s="27" t="str">
        <f>AND(#REF!,"AAAAAH/vfzo=")</f>
        <v>#REF!</v>
      </c>
      <c r="BH2" s="27" t="str">
        <f>IF(#REF!,"AAAAAH/vfzs=",0)</f>
        <v>#REF!</v>
      </c>
      <c r="BI2" s="27" t="str">
        <f>AND(#REF!,"AAAAAH/vfzw=")</f>
        <v>#REF!</v>
      </c>
      <c r="BJ2" s="27" t="str">
        <f>AND(#REF!,"AAAAAH/vfz0=")</f>
        <v>#REF!</v>
      </c>
      <c r="BK2" s="27" t="str">
        <f>AND(#REF!,"AAAAAH/vfz4=")</f>
        <v>#REF!</v>
      </c>
      <c r="BL2" s="27" t="str">
        <f>AND(#REF!,"AAAAAH/vfz8=")</f>
        <v>#REF!</v>
      </c>
      <c r="BM2" s="27" t="str">
        <f>AND(#REF!,"AAAAAH/vf0A=")</f>
        <v>#REF!</v>
      </c>
      <c r="BN2" s="27" t="str">
        <f>AND(#REF!,"AAAAAH/vf0E=")</f>
        <v>#REF!</v>
      </c>
      <c r="BO2" s="27" t="str">
        <f>IF(#REF!,"AAAAAH/vf0I=",0)</f>
        <v>#REF!</v>
      </c>
      <c r="BP2" s="27" t="str">
        <f>AND(#REF!,"AAAAAH/vf0M=")</f>
        <v>#REF!</v>
      </c>
      <c r="BQ2" s="27" t="str">
        <f>AND(#REF!,"AAAAAH/vf0Q=")</f>
        <v>#REF!</v>
      </c>
      <c r="BR2" s="27" t="str">
        <f>AND(#REF!,"AAAAAH/vf0U=")</f>
        <v>#REF!</v>
      </c>
      <c r="BS2" s="27" t="str">
        <f>AND(#REF!,"AAAAAH/vf0Y=")</f>
        <v>#REF!</v>
      </c>
      <c r="BT2" s="27" t="str">
        <f>AND(#REF!,"AAAAAH/vf0c=")</f>
        <v>#REF!</v>
      </c>
      <c r="BU2" s="27" t="str">
        <f>AND(#REF!,"AAAAAH/vf0g=")</f>
        <v>#REF!</v>
      </c>
      <c r="BV2" s="27" t="str">
        <f>IF(#REF!,"AAAAAH/vf0k=",0)</f>
        <v>#REF!</v>
      </c>
      <c r="BW2" s="27" t="str">
        <f>AND(#REF!,"AAAAAH/vf0o=")</f>
        <v>#REF!</v>
      </c>
      <c r="BX2" s="27" t="str">
        <f>AND(#REF!,"AAAAAH/vf0s=")</f>
        <v>#REF!</v>
      </c>
      <c r="BY2" s="27" t="str">
        <f>AND(#REF!,"AAAAAH/vf0w=")</f>
        <v>#REF!</v>
      </c>
      <c r="BZ2" s="27" t="str">
        <f>AND(#REF!,"AAAAAH/vf00=")</f>
        <v>#REF!</v>
      </c>
      <c r="CA2" s="27" t="str">
        <f>AND(#REF!,"AAAAAH/vf04=")</f>
        <v>#REF!</v>
      </c>
      <c r="CB2" s="27" t="str">
        <f>AND(#REF!,"AAAAAH/vf08=")</f>
        <v>#REF!</v>
      </c>
      <c r="CC2" s="27" t="str">
        <f>IF(#REF!,"AAAAAH/vf1A=",0)</f>
        <v>#REF!</v>
      </c>
      <c r="CD2" s="27" t="str">
        <f>AND(#REF!,"AAAAAH/vf1E=")</f>
        <v>#REF!</v>
      </c>
      <c r="CE2" s="27" t="str">
        <f>AND(#REF!,"AAAAAH/vf1I=")</f>
        <v>#REF!</v>
      </c>
      <c r="CF2" s="27" t="str">
        <f>AND(#REF!,"AAAAAH/vf1M=")</f>
        <v>#REF!</v>
      </c>
      <c r="CG2" s="27" t="str">
        <f>AND(#REF!,"AAAAAH/vf1Q=")</f>
        <v>#REF!</v>
      </c>
      <c r="CH2" s="27" t="str">
        <f>AND(#REF!,"AAAAAH/vf1U=")</f>
        <v>#REF!</v>
      </c>
      <c r="CI2" s="27" t="str">
        <f>AND(#REF!,"AAAAAH/vf1Y=")</f>
        <v>#REF!</v>
      </c>
      <c r="CJ2" s="27" t="str">
        <f>IF(#REF!,"AAAAAH/vf1c=",0)</f>
        <v>#REF!</v>
      </c>
      <c r="CK2" s="27" t="str">
        <f>AND(#REF!,"AAAAAH/vf1g=")</f>
        <v>#REF!</v>
      </c>
      <c r="CL2" s="27" t="str">
        <f>AND(#REF!,"AAAAAH/vf1k=")</f>
        <v>#REF!</v>
      </c>
      <c r="CM2" s="27" t="str">
        <f>AND(#REF!,"AAAAAH/vf1o=")</f>
        <v>#REF!</v>
      </c>
      <c r="CN2" s="27" t="str">
        <f>AND(#REF!,"AAAAAH/vf1s=")</f>
        <v>#REF!</v>
      </c>
      <c r="CO2" s="27" t="str">
        <f>AND(#REF!,"AAAAAH/vf1w=")</f>
        <v>#REF!</v>
      </c>
      <c r="CP2" s="27" t="str">
        <f>AND(#REF!,"AAAAAH/vf10=")</f>
        <v>#REF!</v>
      </c>
      <c r="CQ2" s="27" t="str">
        <f>IF(#REF!,"AAAAAH/vf14=",0)</f>
        <v>#REF!</v>
      </c>
      <c r="CR2" s="27" t="str">
        <f>AND(#REF!,"AAAAAH/vf18=")</f>
        <v>#REF!</v>
      </c>
      <c r="CS2" s="27" t="str">
        <f>AND(#REF!,"AAAAAH/vf2A=")</f>
        <v>#REF!</v>
      </c>
      <c r="CT2" s="27" t="str">
        <f>AND(#REF!,"AAAAAH/vf2E=")</f>
        <v>#REF!</v>
      </c>
      <c r="CU2" s="27" t="str">
        <f>AND(#REF!,"AAAAAH/vf2I=")</f>
        <v>#REF!</v>
      </c>
      <c r="CV2" s="27" t="str">
        <f>AND(#REF!,"AAAAAH/vf2M=")</f>
        <v>#REF!</v>
      </c>
      <c r="CW2" s="27" t="str">
        <f>AND(#REF!,"AAAAAH/vf2Q=")</f>
        <v>#REF!</v>
      </c>
      <c r="CX2" s="27" t="str">
        <f>IF(#REF!,"AAAAAH/vf2U=",0)</f>
        <v>#REF!</v>
      </c>
      <c r="CY2" s="27" t="str">
        <f>AND(#REF!,"AAAAAH/vf2Y=")</f>
        <v>#REF!</v>
      </c>
      <c r="CZ2" s="27" t="str">
        <f>AND(#REF!,"AAAAAH/vf2c=")</f>
        <v>#REF!</v>
      </c>
      <c r="DA2" s="27" t="str">
        <f>AND(#REF!,"AAAAAH/vf2g=")</f>
        <v>#REF!</v>
      </c>
      <c r="DB2" s="27" t="str">
        <f>AND(#REF!,"AAAAAH/vf2k=")</f>
        <v>#REF!</v>
      </c>
      <c r="DC2" s="27" t="str">
        <f>AND(#REF!,"AAAAAH/vf2o=")</f>
        <v>#REF!</v>
      </c>
      <c r="DD2" s="27" t="str">
        <f>AND(#REF!,"AAAAAH/vf2s=")</f>
        <v>#REF!</v>
      </c>
      <c r="DE2" s="27" t="str">
        <f>IF(#REF!,"AAAAAH/vf2w=",0)</f>
        <v>#REF!</v>
      </c>
      <c r="DF2" s="27" t="str">
        <f>AND(#REF!,"AAAAAH/vf20=")</f>
        <v>#REF!</v>
      </c>
      <c r="DG2" s="27" t="str">
        <f>AND(#REF!,"AAAAAH/vf24=")</f>
        <v>#REF!</v>
      </c>
      <c r="DH2" s="27" t="str">
        <f>AND(#REF!,"AAAAAH/vf28=")</f>
        <v>#REF!</v>
      </c>
      <c r="DI2" s="27" t="str">
        <f>AND(#REF!,"AAAAAH/vf3A=")</f>
        <v>#REF!</v>
      </c>
      <c r="DJ2" s="27" t="str">
        <f>AND(#REF!,"AAAAAH/vf3E=")</f>
        <v>#REF!</v>
      </c>
      <c r="DK2" s="27" t="str">
        <f>AND(#REF!,"AAAAAH/vf3I=")</f>
        <v>#REF!</v>
      </c>
      <c r="DL2" s="27" t="str">
        <f>IF(#REF!,"AAAAAH/vf3M=",0)</f>
        <v>#REF!</v>
      </c>
      <c r="DM2" s="27" t="str">
        <f>AND(#REF!,"AAAAAH/vf3Q=")</f>
        <v>#REF!</v>
      </c>
      <c r="DN2" s="27" t="str">
        <f>AND(#REF!,"AAAAAH/vf3U=")</f>
        <v>#REF!</v>
      </c>
      <c r="DO2" s="27" t="str">
        <f>AND(#REF!,"AAAAAH/vf3Y=")</f>
        <v>#REF!</v>
      </c>
      <c r="DP2" s="27" t="str">
        <f>AND(#REF!,"AAAAAH/vf3c=")</f>
        <v>#REF!</v>
      </c>
      <c r="DQ2" s="27" t="str">
        <f>AND(#REF!,"AAAAAH/vf3g=")</f>
        <v>#REF!</v>
      </c>
      <c r="DR2" s="27" t="str">
        <f>AND(#REF!,"AAAAAH/vf3k=")</f>
        <v>#REF!</v>
      </c>
      <c r="DS2" s="27" t="str">
        <f>IF(#REF!,"AAAAAH/vf3o=",0)</f>
        <v>#REF!</v>
      </c>
      <c r="DT2" s="27" t="str">
        <f>AND(#REF!,"AAAAAH/vf3s=")</f>
        <v>#REF!</v>
      </c>
      <c r="DU2" s="27" t="str">
        <f>AND(#REF!,"AAAAAH/vf3w=")</f>
        <v>#REF!</v>
      </c>
      <c r="DV2" s="27" t="str">
        <f>AND(#REF!,"AAAAAH/vf30=")</f>
        <v>#REF!</v>
      </c>
      <c r="DW2" s="27" t="str">
        <f>AND(#REF!,"AAAAAH/vf34=")</f>
        <v>#REF!</v>
      </c>
      <c r="DX2" s="27" t="str">
        <f>AND(#REF!,"AAAAAH/vf38=")</f>
        <v>#REF!</v>
      </c>
      <c r="DY2" s="27" t="str">
        <f>AND(#REF!,"AAAAAH/vf4A=")</f>
        <v>#REF!</v>
      </c>
      <c r="DZ2" s="27" t="str">
        <f>IF(#REF!,"AAAAAH/vf4E=",0)</f>
        <v>#REF!</v>
      </c>
      <c r="EA2" s="27" t="str">
        <f>AND(#REF!,"AAAAAH/vf4I=")</f>
        <v>#REF!</v>
      </c>
      <c r="EB2" s="27" t="str">
        <f>AND(#REF!,"AAAAAH/vf4M=")</f>
        <v>#REF!</v>
      </c>
      <c r="EC2" s="27" t="str">
        <f>AND(#REF!,"AAAAAH/vf4Q=")</f>
        <v>#REF!</v>
      </c>
      <c r="ED2" s="27" t="str">
        <f>AND(#REF!,"AAAAAH/vf4U=")</f>
        <v>#REF!</v>
      </c>
      <c r="EE2" s="27" t="str">
        <f>AND(#REF!,"AAAAAH/vf4Y=")</f>
        <v>#REF!</v>
      </c>
      <c r="EF2" s="27" t="str">
        <f>AND(#REF!,"AAAAAH/vf4c=")</f>
        <v>#REF!</v>
      </c>
      <c r="EG2" s="27" t="str">
        <f>IF(#REF!,"AAAAAH/vf4g=",0)</f>
        <v>#REF!</v>
      </c>
      <c r="EH2" s="27" t="str">
        <f>AND(#REF!,"AAAAAH/vf4k=")</f>
        <v>#REF!</v>
      </c>
      <c r="EI2" s="27" t="str">
        <f>AND(#REF!,"AAAAAH/vf4o=")</f>
        <v>#REF!</v>
      </c>
      <c r="EJ2" s="27" t="str">
        <f>AND(#REF!,"AAAAAH/vf4s=")</f>
        <v>#REF!</v>
      </c>
      <c r="EK2" s="27" t="str">
        <f>AND(#REF!,"AAAAAH/vf4w=")</f>
        <v>#REF!</v>
      </c>
      <c r="EL2" s="27" t="str">
        <f>AND(#REF!,"AAAAAH/vf40=")</f>
        <v>#REF!</v>
      </c>
      <c r="EM2" s="27" t="str">
        <f>AND(#REF!,"AAAAAH/vf44=")</f>
        <v>#REF!</v>
      </c>
      <c r="EN2" s="27" t="str">
        <f>IF(#REF!,"AAAAAH/vf48=",0)</f>
        <v>#REF!</v>
      </c>
      <c r="EO2" s="27" t="str">
        <f>AND(#REF!,"AAAAAH/vf5A=")</f>
        <v>#REF!</v>
      </c>
      <c r="EP2" s="27" t="str">
        <f>AND(#REF!,"AAAAAH/vf5E=")</f>
        <v>#REF!</v>
      </c>
      <c r="EQ2" s="27" t="str">
        <f>AND(#REF!,"AAAAAH/vf5I=")</f>
        <v>#REF!</v>
      </c>
      <c r="ER2" s="27" t="str">
        <f>AND(#REF!,"AAAAAH/vf5M=")</f>
        <v>#REF!</v>
      </c>
      <c r="ES2" s="27" t="str">
        <f>AND(#REF!,"AAAAAH/vf5Q=")</f>
        <v>#REF!</v>
      </c>
      <c r="ET2" s="27" t="str">
        <f>AND(#REF!,"AAAAAH/vf5U=")</f>
        <v>#REF!</v>
      </c>
      <c r="EU2" s="27" t="str">
        <f>IF(#REF!,"AAAAAH/vf5Y=",0)</f>
        <v>#REF!</v>
      </c>
      <c r="EV2" s="27" t="str">
        <f>AND(#REF!,"AAAAAH/vf5c=")</f>
        <v>#REF!</v>
      </c>
      <c r="EW2" s="27" t="str">
        <f>AND(#REF!,"AAAAAH/vf5g=")</f>
        <v>#REF!</v>
      </c>
      <c r="EX2" s="27" t="str">
        <f>AND(#REF!,"AAAAAH/vf5k=")</f>
        <v>#REF!</v>
      </c>
      <c r="EY2" s="27" t="str">
        <f>AND(#REF!,"AAAAAH/vf5o=")</f>
        <v>#REF!</v>
      </c>
      <c r="EZ2" s="27" t="str">
        <f>AND(#REF!,"AAAAAH/vf5s=")</f>
        <v>#REF!</v>
      </c>
      <c r="FA2" s="27" t="str">
        <f>AND(#REF!,"AAAAAH/vf5w=")</f>
        <v>#REF!</v>
      </c>
      <c r="FB2" s="27" t="str">
        <f>IF(#REF!,"AAAAAH/vf50=",0)</f>
        <v>#REF!</v>
      </c>
      <c r="FC2" s="27" t="str">
        <f>AND(#REF!,"AAAAAH/vf54=")</f>
        <v>#REF!</v>
      </c>
      <c r="FD2" s="27" t="str">
        <f>AND(#REF!,"AAAAAH/vf58=")</f>
        <v>#REF!</v>
      </c>
      <c r="FE2" s="27" t="str">
        <f>AND(#REF!,"AAAAAH/vf6A=")</f>
        <v>#REF!</v>
      </c>
      <c r="FF2" s="27" t="str">
        <f>AND(#REF!,"AAAAAH/vf6E=")</f>
        <v>#REF!</v>
      </c>
      <c r="FG2" s="27" t="str">
        <f>AND(#REF!,"AAAAAH/vf6I=")</f>
        <v>#REF!</v>
      </c>
      <c r="FH2" s="27" t="str">
        <f>AND(#REF!,"AAAAAH/vf6M=")</f>
        <v>#REF!</v>
      </c>
      <c r="FI2" s="27" t="str">
        <f>IF(#REF!,"AAAAAH/vf6Q=",0)</f>
        <v>#REF!</v>
      </c>
      <c r="FJ2" s="27" t="str">
        <f>AND(#REF!,"AAAAAH/vf6U=")</f>
        <v>#REF!</v>
      </c>
      <c r="FK2" s="27" t="str">
        <f>AND(#REF!,"AAAAAH/vf6Y=")</f>
        <v>#REF!</v>
      </c>
      <c r="FL2" s="27" t="str">
        <f>AND(#REF!,"AAAAAH/vf6c=")</f>
        <v>#REF!</v>
      </c>
      <c r="FM2" s="27" t="str">
        <f>AND(#REF!,"AAAAAH/vf6g=")</f>
        <v>#REF!</v>
      </c>
      <c r="FN2" s="27" t="str">
        <f>AND(#REF!,"AAAAAH/vf6k=")</f>
        <v>#REF!</v>
      </c>
      <c r="FO2" s="27" t="str">
        <f>AND(#REF!,"AAAAAH/vf6o=")</f>
        <v>#REF!</v>
      </c>
      <c r="FP2" s="27" t="str">
        <f>IF(#REF!,"AAAAAH/vf6s=",0)</f>
        <v>#REF!</v>
      </c>
      <c r="FQ2" s="27" t="str">
        <f>AND(#REF!,"AAAAAH/vf6w=")</f>
        <v>#REF!</v>
      </c>
      <c r="FR2" s="27" t="str">
        <f>AND(#REF!,"AAAAAH/vf60=")</f>
        <v>#REF!</v>
      </c>
      <c r="FS2" s="27" t="str">
        <f>AND(#REF!,"AAAAAH/vf64=")</f>
        <v>#REF!</v>
      </c>
      <c r="FT2" s="27" t="str">
        <f>AND(#REF!,"AAAAAH/vf68=")</f>
        <v>#REF!</v>
      </c>
      <c r="FU2" s="27" t="str">
        <f>AND(#REF!,"AAAAAH/vf7A=")</f>
        <v>#REF!</v>
      </c>
      <c r="FV2" s="27" t="str">
        <f>AND(#REF!,"AAAAAH/vf7E=")</f>
        <v>#REF!</v>
      </c>
      <c r="FW2" s="27" t="str">
        <f>IF(#REF!,"AAAAAH/vf7I=",0)</f>
        <v>#REF!</v>
      </c>
      <c r="FX2" s="27" t="str">
        <f>AND(#REF!,"AAAAAH/vf7M=")</f>
        <v>#REF!</v>
      </c>
      <c r="FY2" s="27" t="str">
        <f>AND(#REF!,"AAAAAH/vf7Q=")</f>
        <v>#REF!</v>
      </c>
      <c r="FZ2" s="27" t="str">
        <f>AND(#REF!,"AAAAAH/vf7U=")</f>
        <v>#REF!</v>
      </c>
      <c r="GA2" s="27" t="str">
        <f>AND(#REF!,"AAAAAH/vf7Y=")</f>
        <v>#REF!</v>
      </c>
      <c r="GB2" s="27" t="str">
        <f>AND(#REF!,"AAAAAH/vf7c=")</f>
        <v>#REF!</v>
      </c>
      <c r="GC2" s="27" t="str">
        <f>AND(#REF!,"AAAAAH/vf7g=")</f>
        <v>#REF!</v>
      </c>
      <c r="GD2" s="27" t="str">
        <f>IF(#REF!,"AAAAAH/vf7k=",0)</f>
        <v>#REF!</v>
      </c>
      <c r="GE2" s="27" t="str">
        <f>AND(#REF!,"AAAAAH/vf7o=")</f>
        <v>#REF!</v>
      </c>
      <c r="GF2" s="27" t="str">
        <f>AND(#REF!,"AAAAAH/vf7s=")</f>
        <v>#REF!</v>
      </c>
      <c r="GG2" s="27" t="str">
        <f>AND(#REF!,"AAAAAH/vf7w=")</f>
        <v>#REF!</v>
      </c>
      <c r="GH2" s="27" t="str">
        <f>AND(#REF!,"AAAAAH/vf70=")</f>
        <v>#REF!</v>
      </c>
      <c r="GI2" s="27" t="str">
        <f>AND(#REF!,"AAAAAH/vf74=")</f>
        <v>#REF!</v>
      </c>
      <c r="GJ2" s="27" t="str">
        <f>AND(#REF!,"AAAAAH/vf78=")</f>
        <v>#REF!</v>
      </c>
      <c r="GK2" s="27" t="str">
        <f>IF(#REF!,"AAAAAH/vf8A=",0)</f>
        <v>#REF!</v>
      </c>
      <c r="GL2" s="27" t="str">
        <f>AND(#REF!,"AAAAAH/vf8E=")</f>
        <v>#REF!</v>
      </c>
      <c r="GM2" s="27" t="str">
        <f>AND(#REF!,"AAAAAH/vf8I=")</f>
        <v>#REF!</v>
      </c>
      <c r="GN2" s="27" t="str">
        <f>AND(#REF!,"AAAAAH/vf8M=")</f>
        <v>#REF!</v>
      </c>
      <c r="GO2" s="27" t="str">
        <f>AND(#REF!,"AAAAAH/vf8Q=")</f>
        <v>#REF!</v>
      </c>
      <c r="GP2" s="27" t="str">
        <f>AND(#REF!,"AAAAAH/vf8U=")</f>
        <v>#REF!</v>
      </c>
      <c r="GQ2" s="27" t="str">
        <f>AND(#REF!,"AAAAAH/vf8Y=")</f>
        <v>#REF!</v>
      </c>
      <c r="GR2" s="27" t="str">
        <f>IF(#REF!,"AAAAAH/vf8c=",0)</f>
        <v>#REF!</v>
      </c>
      <c r="GS2" s="27" t="str">
        <f>AND(#REF!,"AAAAAH/vf8g=")</f>
        <v>#REF!</v>
      </c>
      <c r="GT2" s="27" t="str">
        <f>AND(#REF!,"AAAAAH/vf8k=")</f>
        <v>#REF!</v>
      </c>
      <c r="GU2" s="27" t="str">
        <f>AND(#REF!,"AAAAAH/vf8o=")</f>
        <v>#REF!</v>
      </c>
      <c r="GV2" s="27" t="str">
        <f>AND(#REF!,"AAAAAH/vf8s=")</f>
        <v>#REF!</v>
      </c>
      <c r="GW2" s="27" t="str">
        <f>AND(#REF!,"AAAAAH/vf8w=")</f>
        <v>#REF!</v>
      </c>
      <c r="GX2" s="27" t="str">
        <f>AND(#REF!,"AAAAAH/vf80=")</f>
        <v>#REF!</v>
      </c>
      <c r="GY2" s="27" t="str">
        <f>IF(#REF!,"AAAAAH/vf84=",0)</f>
        <v>#REF!</v>
      </c>
      <c r="GZ2" s="27" t="str">
        <f>AND(#REF!,"AAAAAH/vf88=")</f>
        <v>#REF!</v>
      </c>
      <c r="HA2" s="27" t="str">
        <f>AND(#REF!,"AAAAAH/vf9A=")</f>
        <v>#REF!</v>
      </c>
      <c r="HB2" s="27" t="str">
        <f>AND(#REF!,"AAAAAH/vf9E=")</f>
        <v>#REF!</v>
      </c>
      <c r="HC2" s="27" t="str">
        <f>AND(#REF!,"AAAAAH/vf9I=")</f>
        <v>#REF!</v>
      </c>
      <c r="HD2" s="27" t="str">
        <f>AND(#REF!,"AAAAAH/vf9M=")</f>
        <v>#REF!</v>
      </c>
      <c r="HE2" s="27" t="str">
        <f>AND(#REF!,"AAAAAH/vf9Q=")</f>
        <v>#REF!</v>
      </c>
      <c r="HF2" s="27" t="str">
        <f>IF(#REF!,"AAAAAH/vf9U=",0)</f>
        <v>#REF!</v>
      </c>
      <c r="HG2" s="27" t="str">
        <f>AND(#REF!,"AAAAAH/vf9Y=")</f>
        <v>#REF!</v>
      </c>
      <c r="HH2" s="27" t="str">
        <f>AND(#REF!,"AAAAAH/vf9c=")</f>
        <v>#REF!</v>
      </c>
      <c r="HI2" s="27" t="str">
        <f>AND(#REF!,"AAAAAH/vf9g=")</f>
        <v>#REF!</v>
      </c>
      <c r="HJ2" s="27" t="str">
        <f>AND(#REF!,"AAAAAH/vf9k=")</f>
        <v>#REF!</v>
      </c>
      <c r="HK2" s="27" t="str">
        <f>AND(#REF!,"AAAAAH/vf9o=")</f>
        <v>#REF!</v>
      </c>
      <c r="HL2" s="27" t="str">
        <f>AND(#REF!,"AAAAAH/vf9s=")</f>
        <v>#REF!</v>
      </c>
      <c r="HM2" s="27" t="str">
        <f>IF(#REF!,"AAAAAH/vf9w=",0)</f>
        <v>#REF!</v>
      </c>
      <c r="HN2" s="27" t="str">
        <f>AND(#REF!,"AAAAAH/vf90=")</f>
        <v>#REF!</v>
      </c>
      <c r="HO2" s="27" t="str">
        <f>AND(#REF!,"AAAAAH/vf94=")</f>
        <v>#REF!</v>
      </c>
      <c r="HP2" s="27" t="str">
        <f>AND(#REF!,"AAAAAH/vf98=")</f>
        <v>#REF!</v>
      </c>
      <c r="HQ2" s="27" t="str">
        <f>AND(#REF!,"AAAAAH/vf+A=")</f>
        <v>#REF!</v>
      </c>
      <c r="HR2" s="27" t="str">
        <f>AND(#REF!,"AAAAAH/vf+E=")</f>
        <v>#REF!</v>
      </c>
      <c r="HS2" s="27" t="str">
        <f>AND(#REF!,"AAAAAH/vf+I=")</f>
        <v>#REF!</v>
      </c>
      <c r="HT2" s="27" t="str">
        <f>IF(#REF!,"AAAAAH/vf+M=",0)</f>
        <v>#REF!</v>
      </c>
      <c r="HU2" s="27" t="str">
        <f>AND(#REF!,"AAAAAH/vf+Q=")</f>
        <v>#REF!</v>
      </c>
      <c r="HV2" s="27" t="str">
        <f>AND(#REF!,"AAAAAH/vf+U=")</f>
        <v>#REF!</v>
      </c>
      <c r="HW2" s="27" t="str">
        <f>AND(#REF!,"AAAAAH/vf+Y=")</f>
        <v>#REF!</v>
      </c>
      <c r="HX2" s="27" t="str">
        <f>AND(#REF!,"AAAAAH/vf+c=")</f>
        <v>#REF!</v>
      </c>
      <c r="HY2" s="27" t="str">
        <f>AND(#REF!,"AAAAAH/vf+g=")</f>
        <v>#REF!</v>
      </c>
      <c r="HZ2" s="27" t="str">
        <f>AND(#REF!,"AAAAAH/vf+k=")</f>
        <v>#REF!</v>
      </c>
      <c r="IA2" s="27" t="str">
        <f>IF(#REF!,"AAAAAH/vf+o=",0)</f>
        <v>#REF!</v>
      </c>
      <c r="IB2" s="27" t="str">
        <f>AND(#REF!,"AAAAAH/vf+s=")</f>
        <v>#REF!</v>
      </c>
      <c r="IC2" s="27" t="str">
        <f>AND(#REF!,"AAAAAH/vf+w=")</f>
        <v>#REF!</v>
      </c>
      <c r="ID2" s="27" t="str">
        <f>AND(#REF!,"AAAAAH/vf+0=")</f>
        <v>#REF!</v>
      </c>
      <c r="IE2" s="27" t="str">
        <f>AND(#REF!,"AAAAAH/vf+4=")</f>
        <v>#REF!</v>
      </c>
      <c r="IF2" s="27" t="str">
        <f>AND(#REF!,"AAAAAH/vf+8=")</f>
        <v>#REF!</v>
      </c>
      <c r="IG2" s="27" t="str">
        <f>AND(#REF!,"AAAAAH/vf/A=")</f>
        <v>#REF!</v>
      </c>
      <c r="IH2" s="27" t="str">
        <f>IF(#REF!,"AAAAAH/vf/E=",0)</f>
        <v>#REF!</v>
      </c>
      <c r="II2" s="27" t="str">
        <f>AND(#REF!,"AAAAAH/vf/I=")</f>
        <v>#REF!</v>
      </c>
      <c r="IJ2" s="27" t="str">
        <f>AND(#REF!,"AAAAAH/vf/M=")</f>
        <v>#REF!</v>
      </c>
      <c r="IK2" s="27" t="str">
        <f>AND(#REF!,"AAAAAH/vf/Q=")</f>
        <v>#REF!</v>
      </c>
      <c r="IL2" s="27" t="str">
        <f>AND(#REF!,"AAAAAH/vf/U=")</f>
        <v>#REF!</v>
      </c>
      <c r="IM2" s="27" t="str">
        <f>AND(#REF!,"AAAAAH/vf/Y=")</f>
        <v>#REF!</v>
      </c>
      <c r="IN2" s="27" t="str">
        <f>AND(#REF!,"AAAAAH/vf/c=")</f>
        <v>#REF!</v>
      </c>
      <c r="IO2" s="27" t="str">
        <f>IF(#REF!,"AAAAAH/vf/g=",0)</f>
        <v>#REF!</v>
      </c>
      <c r="IP2" s="27" t="str">
        <f>AND(#REF!,"AAAAAH/vf/k=")</f>
        <v>#REF!</v>
      </c>
      <c r="IQ2" s="27" t="str">
        <f>AND(#REF!,"AAAAAH/vf/o=")</f>
        <v>#REF!</v>
      </c>
      <c r="IR2" s="27" t="str">
        <f>AND(#REF!,"AAAAAH/vf/s=")</f>
        <v>#REF!</v>
      </c>
      <c r="IS2" s="27" t="str">
        <f>AND(#REF!,"AAAAAH/vf/w=")</f>
        <v>#REF!</v>
      </c>
      <c r="IT2" s="27" t="str">
        <f>AND(#REF!,"AAAAAH/vf/0=")</f>
        <v>#REF!</v>
      </c>
      <c r="IU2" s="27" t="str">
        <f>AND(#REF!,"AAAAAH/vf/4=")</f>
        <v>#REF!</v>
      </c>
      <c r="IV2" s="27" t="str">
        <f>IF(#REF!,"AAAAAH/vf/8=",0)</f>
        <v>#REF!</v>
      </c>
    </row>
    <row r="3" ht="12.0" customHeight="1">
      <c r="A3" s="27" t="str">
        <f>AND(#REF!,"AAAAABPz/wA=")</f>
        <v>#REF!</v>
      </c>
      <c r="B3" s="27" t="str">
        <f>AND(#REF!,"AAAAABPz/wE=")</f>
        <v>#REF!</v>
      </c>
      <c r="C3" s="27" t="str">
        <f>AND(#REF!,"AAAAABPz/wI=")</f>
        <v>#REF!</v>
      </c>
      <c r="D3" s="27" t="str">
        <f>AND(#REF!,"AAAAABPz/wM=")</f>
        <v>#REF!</v>
      </c>
      <c r="E3" s="27" t="str">
        <f>AND(#REF!,"AAAAABPz/wQ=")</f>
        <v>#REF!</v>
      </c>
      <c r="F3" s="27" t="str">
        <f>AND(#REF!,"AAAAABPz/wU=")</f>
        <v>#REF!</v>
      </c>
      <c r="G3" s="27" t="str">
        <f>IF(#REF!,"AAAAABPz/wY=",0)</f>
        <v>#REF!</v>
      </c>
      <c r="H3" s="27" t="str">
        <f>AND(#REF!,"AAAAABPz/wc=")</f>
        <v>#REF!</v>
      </c>
      <c r="I3" s="27" t="str">
        <f>AND(#REF!,"AAAAABPz/wg=")</f>
        <v>#REF!</v>
      </c>
      <c r="J3" s="27" t="str">
        <f>AND(#REF!,"AAAAABPz/wk=")</f>
        <v>#REF!</v>
      </c>
      <c r="K3" s="27" t="str">
        <f>AND(#REF!,"AAAAABPz/wo=")</f>
        <v>#REF!</v>
      </c>
      <c r="L3" s="27" t="str">
        <f>AND(#REF!,"AAAAABPz/ws=")</f>
        <v>#REF!</v>
      </c>
      <c r="M3" s="27" t="str">
        <f>AND(#REF!,"AAAAABPz/ww=")</f>
        <v>#REF!</v>
      </c>
      <c r="N3" s="27" t="str">
        <f>IF(#REF!,"AAAAABPz/w0=",0)</f>
        <v>#REF!</v>
      </c>
      <c r="O3" s="27" t="str">
        <f>AND(#REF!,"AAAAABPz/w4=")</f>
        <v>#REF!</v>
      </c>
      <c r="P3" s="27" t="str">
        <f>AND(#REF!,"AAAAABPz/w8=")</f>
        <v>#REF!</v>
      </c>
      <c r="Q3" s="27" t="str">
        <f>AND(#REF!,"AAAAABPz/xA=")</f>
        <v>#REF!</v>
      </c>
      <c r="R3" s="27" t="str">
        <f>AND(#REF!,"AAAAABPz/xE=")</f>
        <v>#REF!</v>
      </c>
      <c r="S3" s="27" t="str">
        <f>AND(#REF!,"AAAAABPz/xI=")</f>
        <v>#REF!</v>
      </c>
      <c r="T3" s="27" t="str">
        <f>AND(#REF!,"AAAAABPz/xM=")</f>
        <v>#REF!</v>
      </c>
      <c r="U3" s="27" t="str">
        <f>IF(#REF!,"AAAAABPz/xQ=",0)</f>
        <v>#REF!</v>
      </c>
      <c r="V3" s="27" t="str">
        <f>AND(#REF!,"AAAAABPz/xU=")</f>
        <v>#REF!</v>
      </c>
      <c r="W3" s="27" t="str">
        <f>AND(#REF!,"AAAAABPz/xY=")</f>
        <v>#REF!</v>
      </c>
      <c r="X3" s="27" t="str">
        <f>AND(#REF!,"AAAAABPz/xc=")</f>
        <v>#REF!</v>
      </c>
      <c r="Y3" s="27" t="str">
        <f>AND(#REF!,"AAAAABPz/xg=")</f>
        <v>#REF!</v>
      </c>
      <c r="Z3" s="27" t="str">
        <f>AND(#REF!,"AAAAABPz/xk=")</f>
        <v>#REF!</v>
      </c>
      <c r="AA3" s="27" t="str">
        <f>AND(#REF!,"AAAAABPz/xo=")</f>
        <v>#REF!</v>
      </c>
      <c r="AB3" s="27" t="str">
        <f>IF(#REF!,"AAAAABPz/xs=",0)</f>
        <v>#REF!</v>
      </c>
      <c r="AC3" s="27" t="str">
        <f>AND(#REF!,"AAAAABPz/xw=")</f>
        <v>#REF!</v>
      </c>
      <c r="AD3" s="27" t="str">
        <f>AND(#REF!,"AAAAABPz/x0=")</f>
        <v>#REF!</v>
      </c>
      <c r="AE3" s="27" t="str">
        <f>AND(#REF!,"AAAAABPz/x4=")</f>
        <v>#REF!</v>
      </c>
      <c r="AF3" s="27" t="str">
        <f>AND(#REF!,"AAAAABPz/x8=")</f>
        <v>#REF!</v>
      </c>
      <c r="AG3" s="27" t="str">
        <f>AND(#REF!,"AAAAABPz/yA=")</f>
        <v>#REF!</v>
      </c>
      <c r="AH3" s="27" t="str">
        <f>AND(#REF!,"AAAAABPz/yE=")</f>
        <v>#REF!</v>
      </c>
      <c r="AI3" s="27" t="str">
        <f>IF(#REF!,"AAAAABPz/yI=",0)</f>
        <v>#REF!</v>
      </c>
      <c r="AJ3" s="27" t="str">
        <f>AND(#REF!,"AAAAABPz/yM=")</f>
        <v>#REF!</v>
      </c>
      <c r="AK3" s="27" t="str">
        <f>AND(#REF!,"AAAAABPz/yQ=")</f>
        <v>#REF!</v>
      </c>
      <c r="AL3" s="27" t="str">
        <f>AND(#REF!,"AAAAABPz/yU=")</f>
        <v>#REF!</v>
      </c>
      <c r="AM3" s="27" t="str">
        <f>AND(#REF!,"AAAAABPz/yY=")</f>
        <v>#REF!</v>
      </c>
      <c r="AN3" s="27" t="str">
        <f>AND(#REF!,"AAAAABPz/yc=")</f>
        <v>#REF!</v>
      </c>
      <c r="AO3" s="27" t="str">
        <f>AND(#REF!,"AAAAABPz/yg=")</f>
        <v>#REF!</v>
      </c>
      <c r="AP3" s="27" t="str">
        <f>IF(#REF!,"AAAAABPz/yk=",0)</f>
        <v>#REF!</v>
      </c>
      <c r="AQ3" s="27" t="str">
        <f>AND(#REF!,"AAAAABPz/yo=")</f>
        <v>#REF!</v>
      </c>
      <c r="AR3" s="27" t="str">
        <f>AND(#REF!,"AAAAABPz/ys=")</f>
        <v>#REF!</v>
      </c>
      <c r="AS3" s="27" t="str">
        <f>AND(#REF!,"AAAAABPz/yw=")</f>
        <v>#REF!</v>
      </c>
      <c r="AT3" s="27" t="str">
        <f>AND(#REF!,"AAAAABPz/y0=")</f>
        <v>#REF!</v>
      </c>
      <c r="AU3" s="27" t="str">
        <f>AND(#REF!,"AAAAABPz/y4=")</f>
        <v>#REF!</v>
      </c>
      <c r="AV3" s="27" t="str">
        <f>AND(#REF!,"AAAAABPz/y8=")</f>
        <v>#REF!</v>
      </c>
      <c r="AW3" s="27" t="str">
        <f>IF(#REF!,"AAAAABPz/zA=",0)</f>
        <v>#REF!</v>
      </c>
      <c r="AX3" s="27" t="str">
        <f>AND(#REF!,"AAAAABPz/zE=")</f>
        <v>#REF!</v>
      </c>
      <c r="AY3" s="27" t="str">
        <f>AND(#REF!,"AAAAABPz/zI=")</f>
        <v>#REF!</v>
      </c>
      <c r="AZ3" s="27" t="str">
        <f>AND(#REF!,"AAAAABPz/zM=")</f>
        <v>#REF!</v>
      </c>
      <c r="BA3" s="27" t="str">
        <f>AND(#REF!,"AAAAABPz/zQ=")</f>
        <v>#REF!</v>
      </c>
      <c r="BB3" s="27" t="str">
        <f>AND(#REF!,"AAAAABPz/zU=")</f>
        <v>#REF!</v>
      </c>
      <c r="BC3" s="27" t="str">
        <f>AND(#REF!,"AAAAABPz/zY=")</f>
        <v>#REF!</v>
      </c>
      <c r="BD3" s="27" t="str">
        <f>IF(#REF!,"AAAAABPz/zc=",0)</f>
        <v>#REF!</v>
      </c>
      <c r="BE3" s="27" t="str">
        <f>AND(#REF!,"AAAAABPz/zg=")</f>
        <v>#REF!</v>
      </c>
      <c r="BF3" s="27" t="str">
        <f>AND(#REF!,"AAAAABPz/zk=")</f>
        <v>#REF!</v>
      </c>
      <c r="BG3" s="27" t="str">
        <f>AND(#REF!,"AAAAABPz/zo=")</f>
        <v>#REF!</v>
      </c>
      <c r="BH3" s="27" t="str">
        <f>AND(#REF!,"AAAAABPz/zs=")</f>
        <v>#REF!</v>
      </c>
      <c r="BI3" s="27" t="str">
        <f>AND(#REF!,"AAAAABPz/zw=")</f>
        <v>#REF!</v>
      </c>
      <c r="BJ3" s="27" t="str">
        <f>AND(#REF!,"AAAAABPz/z0=")</f>
        <v>#REF!</v>
      </c>
      <c r="BK3" s="27" t="str">
        <f>IF(#REF!,"AAAAABPz/z4=",0)</f>
        <v>#REF!</v>
      </c>
      <c r="BL3" s="27" t="str">
        <f>AND(#REF!,"AAAAABPz/z8=")</f>
        <v>#REF!</v>
      </c>
      <c r="BM3" s="27" t="str">
        <f>AND(#REF!,"AAAAABPz/0A=")</f>
        <v>#REF!</v>
      </c>
      <c r="BN3" s="27" t="str">
        <f>AND(#REF!,"AAAAABPz/0E=")</f>
        <v>#REF!</v>
      </c>
      <c r="BO3" s="27" t="str">
        <f>AND(#REF!,"AAAAABPz/0I=")</f>
        <v>#REF!</v>
      </c>
      <c r="BP3" s="27" t="str">
        <f>AND(#REF!,"AAAAABPz/0M=")</f>
        <v>#REF!</v>
      </c>
      <c r="BQ3" s="27" t="str">
        <f>AND(#REF!,"AAAAABPz/0Q=")</f>
        <v>#REF!</v>
      </c>
      <c r="BR3" s="27" t="str">
        <f>IF(#REF!,"AAAAABPz/0U=",0)</f>
        <v>#REF!</v>
      </c>
      <c r="BS3" s="27" t="str">
        <f>AND(#REF!,"AAAAABPz/0Y=")</f>
        <v>#REF!</v>
      </c>
      <c r="BT3" s="27" t="str">
        <f>AND(#REF!,"AAAAABPz/0c=")</f>
        <v>#REF!</v>
      </c>
      <c r="BU3" s="27" t="str">
        <f>AND(#REF!,"AAAAABPz/0g=")</f>
        <v>#REF!</v>
      </c>
      <c r="BV3" s="27" t="str">
        <f>AND(#REF!,"AAAAABPz/0k=")</f>
        <v>#REF!</v>
      </c>
      <c r="BW3" s="27" t="str">
        <f>AND(#REF!,"AAAAABPz/0o=")</f>
        <v>#REF!</v>
      </c>
      <c r="BX3" s="27" t="str">
        <f>AND(#REF!,"AAAAABPz/0s=")</f>
        <v>#REF!</v>
      </c>
      <c r="BY3" s="27" t="str">
        <f>IF(#REF!,"AAAAABPz/0w=",0)</f>
        <v>#REF!</v>
      </c>
      <c r="BZ3" s="27" t="str">
        <f>AND(#REF!,"AAAAABPz/00=")</f>
        <v>#REF!</v>
      </c>
      <c r="CA3" s="27" t="str">
        <f>AND(#REF!,"AAAAABPz/04=")</f>
        <v>#REF!</v>
      </c>
      <c r="CB3" s="27" t="str">
        <f>AND(#REF!,"AAAAABPz/08=")</f>
        <v>#REF!</v>
      </c>
      <c r="CC3" s="27" t="str">
        <f>AND(#REF!,"AAAAABPz/1A=")</f>
        <v>#REF!</v>
      </c>
      <c r="CD3" s="27" t="str">
        <f>AND(#REF!,"AAAAABPz/1E=")</f>
        <v>#REF!</v>
      </c>
      <c r="CE3" s="27" t="str">
        <f>AND(#REF!,"AAAAABPz/1I=")</f>
        <v>#REF!</v>
      </c>
      <c r="CF3" s="27" t="str">
        <f>IF(#REF!,"AAAAABPz/1M=",0)</f>
        <v>#REF!</v>
      </c>
      <c r="CG3" s="27" t="str">
        <f>AND(#REF!,"AAAAABPz/1Q=")</f>
        <v>#REF!</v>
      </c>
      <c r="CH3" s="27" t="str">
        <f>AND(#REF!,"AAAAABPz/1U=")</f>
        <v>#REF!</v>
      </c>
      <c r="CI3" s="27" t="str">
        <f>AND(#REF!,"AAAAABPz/1Y=")</f>
        <v>#REF!</v>
      </c>
      <c r="CJ3" s="27" t="str">
        <f>AND(#REF!,"AAAAABPz/1c=")</f>
        <v>#REF!</v>
      </c>
      <c r="CK3" s="27" t="str">
        <f>AND(#REF!,"AAAAABPz/1g=")</f>
        <v>#REF!</v>
      </c>
      <c r="CL3" s="27" t="str">
        <f>AND(#REF!,"AAAAABPz/1k=")</f>
        <v>#REF!</v>
      </c>
      <c r="CM3" s="27" t="str">
        <f>IF(#REF!,"AAAAABPz/1o=",0)</f>
        <v>#REF!</v>
      </c>
      <c r="CN3" s="27" t="str">
        <f>AND(#REF!,"AAAAABPz/1s=")</f>
        <v>#REF!</v>
      </c>
      <c r="CO3" s="27" t="str">
        <f>AND(#REF!,"AAAAABPz/1w=")</f>
        <v>#REF!</v>
      </c>
      <c r="CP3" s="27" t="str">
        <f>AND(#REF!,"AAAAABPz/10=")</f>
        <v>#REF!</v>
      </c>
      <c r="CQ3" s="27" t="str">
        <f>AND(#REF!,"AAAAABPz/14=")</f>
        <v>#REF!</v>
      </c>
      <c r="CR3" s="27" t="str">
        <f>AND(#REF!,"AAAAABPz/18=")</f>
        <v>#REF!</v>
      </c>
      <c r="CS3" s="27" t="str">
        <f>AND(#REF!,"AAAAABPz/2A=")</f>
        <v>#REF!</v>
      </c>
      <c r="CT3" s="27" t="str">
        <f>IF(#REF!,"AAAAABPz/2E=",0)</f>
        <v>#REF!</v>
      </c>
      <c r="CU3" s="27" t="str">
        <f>AND(#REF!,"AAAAABPz/2I=")</f>
        <v>#REF!</v>
      </c>
      <c r="CV3" s="27" t="str">
        <f>AND(#REF!,"AAAAABPz/2M=")</f>
        <v>#REF!</v>
      </c>
      <c r="CW3" s="27" t="str">
        <f>AND(#REF!,"AAAAABPz/2Q=")</f>
        <v>#REF!</v>
      </c>
      <c r="CX3" s="27" t="str">
        <f>AND(#REF!,"AAAAABPz/2U=")</f>
        <v>#REF!</v>
      </c>
      <c r="CY3" s="27" t="str">
        <f>AND(#REF!,"AAAAABPz/2Y=")</f>
        <v>#REF!</v>
      </c>
      <c r="CZ3" s="27" t="str">
        <f>AND(#REF!,"AAAAABPz/2c=")</f>
        <v>#REF!</v>
      </c>
      <c r="DA3" s="27" t="str">
        <f>IF(#REF!,"AAAAABPz/2g=",0)</f>
        <v>#REF!</v>
      </c>
      <c r="DB3" s="27" t="str">
        <f>AND(#REF!,"AAAAABPz/2k=")</f>
        <v>#REF!</v>
      </c>
      <c r="DC3" s="27" t="str">
        <f>AND(#REF!,"AAAAABPz/2o=")</f>
        <v>#REF!</v>
      </c>
      <c r="DD3" s="27" t="str">
        <f>AND(#REF!,"AAAAABPz/2s=")</f>
        <v>#REF!</v>
      </c>
      <c r="DE3" s="27" t="str">
        <f>AND(#REF!,"AAAAABPz/2w=")</f>
        <v>#REF!</v>
      </c>
      <c r="DF3" s="27" t="str">
        <f>AND(#REF!,"AAAAABPz/20=")</f>
        <v>#REF!</v>
      </c>
      <c r="DG3" s="27" t="str">
        <f>AND(#REF!,"AAAAABPz/24=")</f>
        <v>#REF!</v>
      </c>
      <c r="DH3" s="27" t="str">
        <f>IF(#REF!,"AAAAABPz/28=",0)</f>
        <v>#REF!</v>
      </c>
      <c r="DI3" s="27" t="str">
        <f>AND(#REF!,"AAAAABPz/3A=")</f>
        <v>#REF!</v>
      </c>
      <c r="DJ3" s="27" t="str">
        <f>AND(#REF!,"AAAAABPz/3E=")</f>
        <v>#REF!</v>
      </c>
      <c r="DK3" s="27" t="str">
        <f>AND(#REF!,"AAAAABPz/3I=")</f>
        <v>#REF!</v>
      </c>
      <c r="DL3" s="27" t="str">
        <f>AND(#REF!,"AAAAABPz/3M=")</f>
        <v>#REF!</v>
      </c>
      <c r="DM3" s="27" t="str">
        <f>AND(#REF!,"AAAAABPz/3Q=")</f>
        <v>#REF!</v>
      </c>
      <c r="DN3" s="27" t="str">
        <f>AND(#REF!,"AAAAABPz/3U=")</f>
        <v>#REF!</v>
      </c>
      <c r="DO3" s="27" t="str">
        <f>IF(#REF!,"AAAAABPz/3Y=",0)</f>
        <v>#REF!</v>
      </c>
      <c r="DP3" s="27" t="str">
        <f>AND(#REF!,"AAAAABPz/3c=")</f>
        <v>#REF!</v>
      </c>
      <c r="DQ3" s="27" t="str">
        <f>AND(#REF!,"AAAAABPz/3g=")</f>
        <v>#REF!</v>
      </c>
      <c r="DR3" s="27" t="str">
        <f>AND(#REF!,"AAAAABPz/3k=")</f>
        <v>#REF!</v>
      </c>
      <c r="DS3" s="27" t="str">
        <f>AND(#REF!,"AAAAABPz/3o=")</f>
        <v>#REF!</v>
      </c>
      <c r="DT3" s="27" t="str">
        <f>AND(#REF!,"AAAAABPz/3s=")</f>
        <v>#REF!</v>
      </c>
      <c r="DU3" s="27" t="str">
        <f>IF(#REF!,"AAAAABPz/3w=",0)</f>
        <v>#REF!</v>
      </c>
      <c r="DV3" s="27" t="str">
        <f>IF(#REF!,"AAAAABPz/30=",0)</f>
        <v>#REF!</v>
      </c>
      <c r="DW3" s="27" t="str">
        <f>IF(#REF!,"AAAAABPz/34=",0)</f>
        <v>#REF!</v>
      </c>
      <c r="DX3" s="27" t="str">
        <f>IF(#REF!,"AAAAABPz/38=",0)</f>
        <v>#REF!</v>
      </c>
      <c r="DY3" s="27" t="str">
        <f>IF(#REF!,"AAAAABPz/4A=",0)</f>
        <v>#REF!</v>
      </c>
      <c r="DZ3" s="27" t="str">
        <f>IF(#REF!,"AAAAABPz/4E=",0)</f>
        <v>#REF!</v>
      </c>
      <c r="EA3" s="27" t="str">
        <f>IF(#REF!,"AAAAABPz/4I=",0)</f>
        <v>#REF!</v>
      </c>
      <c r="EB3" s="27" t="str">
        <f>IF(#REF!,"AAAAABPz/4M=",0)</f>
        <v>#REF!</v>
      </c>
      <c r="EC3" s="27" t="str">
        <f>AND(#REF!,"AAAAABPz/4Q=")</f>
        <v>#REF!</v>
      </c>
      <c r="ED3" s="27" t="str">
        <f>AND(#REF!,"AAAAABPz/4U=")</f>
        <v>#REF!</v>
      </c>
      <c r="EE3" s="27" t="str">
        <f>AND(#REF!,"AAAAABPz/4Y=")</f>
        <v>#REF!</v>
      </c>
      <c r="EF3" s="27" t="str">
        <f>AND(#REF!,"AAAAABPz/4c=")</f>
        <v>#REF!</v>
      </c>
      <c r="EG3" s="27" t="str">
        <f>AND(#REF!,"AAAAABPz/4g=")</f>
        <v>#REF!</v>
      </c>
      <c r="EH3" s="27" t="str">
        <f>AND(#REF!,"AAAAABPz/4k=")</f>
        <v>#REF!</v>
      </c>
      <c r="EI3" s="27" t="str">
        <f>IF(#REF!,"AAAAABPz/4o=",0)</f>
        <v>#REF!</v>
      </c>
      <c r="EJ3" s="27" t="str">
        <f>AND(#REF!,"AAAAABPz/4s=")</f>
        <v>#REF!</v>
      </c>
      <c r="EK3" s="27" t="str">
        <f>AND(#REF!,"AAAAABPz/4w=")</f>
        <v>#REF!</v>
      </c>
      <c r="EL3" s="27" t="str">
        <f>AND(#REF!,"AAAAABPz/40=")</f>
        <v>#REF!</v>
      </c>
      <c r="EM3" s="27" t="str">
        <f>AND(#REF!,"AAAAABPz/44=")</f>
        <v>#REF!</v>
      </c>
      <c r="EN3" s="27" t="str">
        <f>AND(#REF!,"AAAAABPz/48=")</f>
        <v>#REF!</v>
      </c>
      <c r="EO3" s="27" t="str">
        <f>AND(#REF!,"AAAAABPz/5A=")</f>
        <v>#REF!</v>
      </c>
      <c r="EP3" s="27" t="str">
        <f>IF(#REF!,"AAAAABPz/5E=",0)</f>
        <v>#REF!</v>
      </c>
      <c r="EQ3" s="27" t="str">
        <f>AND(#REF!,"AAAAABPz/5I=")</f>
        <v>#REF!</v>
      </c>
      <c r="ER3" s="27" t="str">
        <f>AND(#REF!,"AAAAABPz/5M=")</f>
        <v>#REF!</v>
      </c>
      <c r="ES3" s="27" t="str">
        <f>AND(#REF!,"AAAAABPz/5Q=")</f>
        <v>#REF!</v>
      </c>
      <c r="ET3" s="27" t="str">
        <f>AND(#REF!,"AAAAABPz/5U=")</f>
        <v>#REF!</v>
      </c>
      <c r="EU3" s="27" t="str">
        <f>AND(#REF!,"AAAAABPz/5Y=")</f>
        <v>#REF!</v>
      </c>
      <c r="EV3" s="27" t="str">
        <f>AND(#REF!,"AAAAABPz/5c=")</f>
        <v>#REF!</v>
      </c>
      <c r="EW3" s="27" t="str">
        <f>IF(#REF!,"AAAAABPz/5g=",0)</f>
        <v>#REF!</v>
      </c>
      <c r="EX3" s="27" t="str">
        <f>AND(#REF!,"AAAAABPz/5k=")</f>
        <v>#REF!</v>
      </c>
      <c r="EY3" s="27" t="str">
        <f>AND(#REF!,"AAAAABPz/5o=")</f>
        <v>#REF!</v>
      </c>
      <c r="EZ3" s="27" t="str">
        <f>AND(#REF!,"AAAAABPz/5s=")</f>
        <v>#REF!</v>
      </c>
      <c r="FA3" s="27" t="str">
        <f>AND(#REF!,"AAAAABPz/5w=")</f>
        <v>#REF!</v>
      </c>
      <c r="FB3" s="27" t="str">
        <f>AND(#REF!,"AAAAABPz/50=")</f>
        <v>#REF!</v>
      </c>
      <c r="FC3" s="27" t="str">
        <f>AND(#REF!,"AAAAABPz/54=")</f>
        <v>#REF!</v>
      </c>
      <c r="FD3" s="27" t="str">
        <f>IF(#REF!,"AAAAABPz/58=",0)</f>
        <v>#REF!</v>
      </c>
      <c r="FE3" s="27" t="str">
        <f>AND(#REF!,"AAAAABPz/6A=")</f>
        <v>#REF!</v>
      </c>
      <c r="FF3" s="27" t="str">
        <f>AND(#REF!,"AAAAABPz/6E=")</f>
        <v>#REF!</v>
      </c>
      <c r="FG3" s="27" t="str">
        <f>AND(#REF!,"AAAAABPz/6I=")</f>
        <v>#REF!</v>
      </c>
      <c r="FH3" s="27" t="str">
        <f>AND(#REF!,"AAAAABPz/6M=")</f>
        <v>#REF!</v>
      </c>
      <c r="FI3" s="27" t="str">
        <f>AND(#REF!,"AAAAABPz/6Q=")</f>
        <v>#REF!</v>
      </c>
      <c r="FJ3" s="27" t="str">
        <f>AND(#REF!,"AAAAABPz/6U=")</f>
        <v>#REF!</v>
      </c>
      <c r="FK3" s="27" t="str">
        <f>IF(#REF!,"AAAAABPz/6Y=",0)</f>
        <v>#REF!</v>
      </c>
      <c r="FL3" s="27" t="str">
        <f>AND(#REF!,"AAAAABPz/6c=")</f>
        <v>#REF!</v>
      </c>
      <c r="FM3" s="27" t="str">
        <f>AND(#REF!,"AAAAABPz/6g=")</f>
        <v>#REF!</v>
      </c>
      <c r="FN3" s="27" t="str">
        <f>AND(#REF!,"AAAAABPz/6k=")</f>
        <v>#REF!</v>
      </c>
      <c r="FO3" s="27" t="str">
        <f>AND(#REF!,"AAAAABPz/6o=")</f>
        <v>#REF!</v>
      </c>
      <c r="FP3" s="27" t="str">
        <f>AND(#REF!,"AAAAABPz/6s=")</f>
        <v>#REF!</v>
      </c>
      <c r="FQ3" s="27" t="str">
        <f>AND(#REF!,"AAAAABPz/6w=")</f>
        <v>#REF!</v>
      </c>
      <c r="FR3" s="27" t="str">
        <f>IF(#REF!,"AAAAABPz/60=",0)</f>
        <v>#REF!</v>
      </c>
      <c r="FS3" s="27" t="str">
        <f>AND(#REF!,"AAAAABPz/64=")</f>
        <v>#REF!</v>
      </c>
      <c r="FT3" s="27" t="str">
        <f>AND(#REF!,"AAAAABPz/68=")</f>
        <v>#REF!</v>
      </c>
      <c r="FU3" s="27" t="str">
        <f>AND(#REF!,"AAAAABPz/7A=")</f>
        <v>#REF!</v>
      </c>
      <c r="FV3" s="27" t="str">
        <f>AND(#REF!,"AAAAABPz/7E=")</f>
        <v>#REF!</v>
      </c>
      <c r="FW3" s="27" t="str">
        <f>AND(#REF!,"AAAAABPz/7I=")</f>
        <v>#REF!</v>
      </c>
      <c r="FX3" s="27" t="str">
        <f>AND(#REF!,"AAAAABPz/7M=")</f>
        <v>#REF!</v>
      </c>
      <c r="FY3" s="27" t="str">
        <f>IF(#REF!,"AAAAABPz/7Q=",0)</f>
        <v>#REF!</v>
      </c>
      <c r="FZ3" s="27" t="str">
        <f>AND(#REF!,"AAAAABPz/7U=")</f>
        <v>#REF!</v>
      </c>
      <c r="GA3" s="27" t="str">
        <f>AND(#REF!,"AAAAABPz/7Y=")</f>
        <v>#REF!</v>
      </c>
      <c r="GB3" s="27" t="str">
        <f>AND(#REF!,"AAAAABPz/7c=")</f>
        <v>#REF!</v>
      </c>
      <c r="GC3" s="27" t="str">
        <f>AND(#REF!,"AAAAABPz/7g=")</f>
        <v>#REF!</v>
      </c>
      <c r="GD3" s="27" t="str">
        <f>AND(#REF!,"AAAAABPz/7k=")</f>
        <v>#REF!</v>
      </c>
      <c r="GE3" s="27" t="str">
        <f>AND(#REF!,"AAAAABPz/7o=")</f>
        <v>#REF!</v>
      </c>
      <c r="GF3" s="27" t="str">
        <f>IF(#REF!,"AAAAABPz/7s=",0)</f>
        <v>#REF!</v>
      </c>
      <c r="GG3" s="27" t="str">
        <f>AND(#REF!,"AAAAABPz/7w=")</f>
        <v>#REF!</v>
      </c>
      <c r="GH3" s="27" t="str">
        <f>AND(#REF!,"AAAAABPz/70=")</f>
        <v>#REF!</v>
      </c>
      <c r="GI3" s="27" t="str">
        <f>AND(#REF!,"AAAAABPz/74=")</f>
        <v>#REF!</v>
      </c>
      <c r="GJ3" s="27" t="str">
        <f>AND(#REF!,"AAAAABPz/78=")</f>
        <v>#REF!</v>
      </c>
      <c r="GK3" s="27" t="str">
        <f>AND(#REF!,"AAAAABPz/8A=")</f>
        <v>#REF!</v>
      </c>
      <c r="GL3" s="27" t="str">
        <f>AND(#REF!,"AAAAABPz/8E=")</f>
        <v>#REF!</v>
      </c>
      <c r="GM3" s="27" t="str">
        <f>IF(#REF!,"AAAAABPz/8I=",0)</f>
        <v>#REF!</v>
      </c>
      <c r="GN3" s="27" t="str">
        <f>AND(#REF!,"AAAAABPz/8M=")</f>
        <v>#REF!</v>
      </c>
      <c r="GO3" s="27" t="str">
        <f>AND(#REF!,"AAAAABPz/8Q=")</f>
        <v>#REF!</v>
      </c>
      <c r="GP3" s="27" t="str">
        <f>AND(#REF!,"AAAAABPz/8U=")</f>
        <v>#REF!</v>
      </c>
      <c r="GQ3" s="27" t="str">
        <f>AND(#REF!,"AAAAABPz/8Y=")</f>
        <v>#REF!</v>
      </c>
      <c r="GR3" s="27" t="str">
        <f>AND(#REF!,"AAAAABPz/8c=")</f>
        <v>#REF!</v>
      </c>
      <c r="GS3" s="27" t="str">
        <f>AND(#REF!,"AAAAABPz/8g=")</f>
        <v>#REF!</v>
      </c>
      <c r="GT3" s="27" t="str">
        <f>IF(#REF!,"AAAAABPz/8k=",0)</f>
        <v>#REF!</v>
      </c>
      <c r="GU3" s="27" t="str">
        <f>AND(#REF!,"AAAAABPz/8o=")</f>
        <v>#REF!</v>
      </c>
      <c r="GV3" s="27" t="str">
        <f>AND(#REF!,"AAAAABPz/8s=")</f>
        <v>#REF!</v>
      </c>
      <c r="GW3" s="27" t="str">
        <f>AND(#REF!,"AAAAABPz/8w=")</f>
        <v>#REF!</v>
      </c>
      <c r="GX3" s="27" t="str">
        <f>AND(#REF!,"AAAAABPz/80=")</f>
        <v>#REF!</v>
      </c>
      <c r="GY3" s="27" t="str">
        <f>AND(#REF!,"AAAAABPz/84=")</f>
        <v>#REF!</v>
      </c>
      <c r="GZ3" s="27" t="str">
        <f>AND(#REF!,"AAAAABPz/88=")</f>
        <v>#REF!</v>
      </c>
      <c r="HA3" s="27" t="str">
        <f>IF(#REF!,"AAAAABPz/9A=",0)</f>
        <v>#REF!</v>
      </c>
      <c r="HB3" s="27" t="str">
        <f>AND(#REF!,"AAAAABPz/9E=")</f>
        <v>#REF!</v>
      </c>
      <c r="HC3" s="27" t="str">
        <f>AND(#REF!,"AAAAABPz/9I=")</f>
        <v>#REF!</v>
      </c>
      <c r="HD3" s="27" t="str">
        <f>AND(#REF!,"AAAAABPz/9M=")</f>
        <v>#REF!</v>
      </c>
      <c r="HE3" s="27" t="str">
        <f>AND(#REF!,"AAAAABPz/9Q=")</f>
        <v>#REF!</v>
      </c>
      <c r="HF3" s="27" t="str">
        <f>AND(#REF!,"AAAAABPz/9U=")</f>
        <v>#REF!</v>
      </c>
      <c r="HG3" s="27" t="str">
        <f>AND(#REF!,"AAAAABPz/9Y=")</f>
        <v>#REF!</v>
      </c>
      <c r="HH3" s="27" t="str">
        <f>IF(#REF!,"AAAAABPz/9c=",0)</f>
        <v>#REF!</v>
      </c>
      <c r="HI3" s="27" t="str">
        <f>AND(#REF!,"AAAAABPz/9g=")</f>
        <v>#REF!</v>
      </c>
      <c r="HJ3" s="27" t="str">
        <f>AND(#REF!,"AAAAABPz/9k=")</f>
        <v>#REF!</v>
      </c>
      <c r="HK3" s="27" t="str">
        <f>AND(#REF!,"AAAAABPz/9o=")</f>
        <v>#REF!</v>
      </c>
      <c r="HL3" s="27" t="str">
        <f>AND(#REF!,"AAAAABPz/9s=")</f>
        <v>#REF!</v>
      </c>
      <c r="HM3" s="27" t="str">
        <f>AND(#REF!,"AAAAABPz/9w=")</f>
        <v>#REF!</v>
      </c>
      <c r="HN3" s="27" t="str">
        <f>AND(#REF!,"AAAAABPz/90=")</f>
        <v>#REF!</v>
      </c>
      <c r="HO3" s="27" t="str">
        <f>IF(#REF!,"AAAAABPz/94=",0)</f>
        <v>#REF!</v>
      </c>
      <c r="HP3" s="27" t="str">
        <f>AND(#REF!,"AAAAABPz/98=")</f>
        <v>#REF!</v>
      </c>
      <c r="HQ3" s="27" t="str">
        <f>AND(#REF!,"AAAAABPz/+A=")</f>
        <v>#REF!</v>
      </c>
      <c r="HR3" s="27" t="str">
        <f>AND(#REF!,"AAAAABPz/+E=")</f>
        <v>#REF!</v>
      </c>
      <c r="HS3" s="27" t="str">
        <f>AND(#REF!,"AAAAABPz/+I=")</f>
        <v>#REF!</v>
      </c>
      <c r="HT3" s="27" t="str">
        <f>AND(#REF!,"AAAAABPz/+M=")</f>
        <v>#REF!</v>
      </c>
      <c r="HU3" s="27" t="str">
        <f>AND(#REF!,"AAAAABPz/+Q=")</f>
        <v>#REF!</v>
      </c>
      <c r="HV3" s="27" t="str">
        <f>IF(#REF!,"AAAAABPz/+U=",0)</f>
        <v>#REF!</v>
      </c>
      <c r="HW3" s="27" t="str">
        <f>AND(#REF!,"AAAAABPz/+Y=")</f>
        <v>#REF!</v>
      </c>
      <c r="HX3" s="27" t="str">
        <f>AND(#REF!,"AAAAABPz/+c=")</f>
        <v>#REF!</v>
      </c>
      <c r="HY3" s="27" t="str">
        <f>AND(#REF!,"AAAAABPz/+g=")</f>
        <v>#REF!</v>
      </c>
      <c r="HZ3" s="27" t="str">
        <f>AND(#REF!,"AAAAABPz/+k=")</f>
        <v>#REF!</v>
      </c>
      <c r="IA3" s="27" t="str">
        <f>AND(#REF!,"AAAAABPz/+o=")</f>
        <v>#REF!</v>
      </c>
      <c r="IB3" s="27" t="str">
        <f>AND(#REF!,"AAAAABPz/+s=")</f>
        <v>#REF!</v>
      </c>
      <c r="IC3" s="27" t="str">
        <f>IF(#REF!,"AAAAABPz/+w=",0)</f>
        <v>#REF!</v>
      </c>
      <c r="ID3" s="27" t="str">
        <f>AND(#REF!,"AAAAABPz/+0=")</f>
        <v>#REF!</v>
      </c>
      <c r="IE3" s="27" t="str">
        <f>AND(#REF!,"AAAAABPz/+4=")</f>
        <v>#REF!</v>
      </c>
      <c r="IF3" s="27" t="str">
        <f>AND(#REF!,"AAAAABPz/+8=")</f>
        <v>#REF!</v>
      </c>
      <c r="IG3" s="27" t="str">
        <f>AND(#REF!,"AAAAABPz//A=")</f>
        <v>#REF!</v>
      </c>
      <c r="IH3" s="27" t="str">
        <f>AND(#REF!,"AAAAABPz//E=")</f>
        <v>#REF!</v>
      </c>
      <c r="II3" s="27" t="str">
        <f>AND(#REF!,"AAAAABPz//I=")</f>
        <v>#REF!</v>
      </c>
      <c r="IJ3" s="27" t="str">
        <f>IF(#REF!,"AAAAABPz//M=",0)</f>
        <v>#REF!</v>
      </c>
      <c r="IK3" s="27" t="str">
        <f>AND(#REF!,"AAAAABPz//Q=")</f>
        <v>#REF!</v>
      </c>
      <c r="IL3" s="27" t="str">
        <f>AND(#REF!,"AAAAABPz//U=")</f>
        <v>#REF!</v>
      </c>
      <c r="IM3" s="27" t="str">
        <f>AND(#REF!,"AAAAABPz//Y=")</f>
        <v>#REF!</v>
      </c>
      <c r="IN3" s="27" t="str">
        <f>AND(#REF!,"AAAAABPz//c=")</f>
        <v>#REF!</v>
      </c>
      <c r="IO3" s="27" t="str">
        <f>AND(#REF!,"AAAAABPz//g=")</f>
        <v>#REF!</v>
      </c>
      <c r="IP3" s="27" t="str">
        <f>AND(#REF!,"AAAAABPz//k=")</f>
        <v>#REF!</v>
      </c>
      <c r="IQ3" s="27" t="str">
        <f>IF(#REF!,"AAAAABPz//o=",0)</f>
        <v>#REF!</v>
      </c>
      <c r="IR3" s="27" t="str">
        <f>AND(#REF!,"AAAAABPz//s=")</f>
        <v>#REF!</v>
      </c>
      <c r="IS3" s="27" t="str">
        <f>AND(#REF!,"AAAAABPz//w=")</f>
        <v>#REF!</v>
      </c>
      <c r="IT3" s="27" t="str">
        <f>AND(#REF!,"AAAAABPz//0=")</f>
        <v>#REF!</v>
      </c>
      <c r="IU3" s="27" t="str">
        <f>AND(#REF!,"AAAAABPz//4=")</f>
        <v>#REF!</v>
      </c>
      <c r="IV3" s="27" t="str">
        <f>AND(#REF!,"AAAAABPz//8=")</f>
        <v>#REF!</v>
      </c>
    </row>
    <row r="4" ht="14.25" customHeight="1">
      <c r="A4" s="27" t="str">
        <f>AND(#REF!,"AAAAAH/rVAA=")</f>
        <v>#REF!</v>
      </c>
      <c r="B4" s="27" t="str">
        <f>IF(#REF!,"AAAAAH/rVAE=",0)</f>
        <v>#REF!</v>
      </c>
      <c r="C4" s="27" t="str">
        <f>AND(#REF!,"AAAAAH/rVAI=")</f>
        <v>#REF!</v>
      </c>
      <c r="D4" s="27" t="str">
        <f>AND(#REF!,"AAAAAH/rVAM=")</f>
        <v>#REF!</v>
      </c>
      <c r="E4" s="27" t="str">
        <f>AND(#REF!,"AAAAAH/rVAQ=")</f>
        <v>#REF!</v>
      </c>
      <c r="F4" s="27" t="str">
        <f>AND(#REF!,"AAAAAH/rVAU=")</f>
        <v>#REF!</v>
      </c>
      <c r="G4" s="27" t="str">
        <f>AND(#REF!,"AAAAAH/rVAY=")</f>
        <v>#REF!</v>
      </c>
      <c r="H4" s="27" t="str">
        <f>AND(#REF!,"AAAAAH/rVAc=")</f>
        <v>#REF!</v>
      </c>
      <c r="I4" s="27" t="str">
        <f>IF(#REF!,"AAAAAH/rVAg=",0)</f>
        <v>#REF!</v>
      </c>
      <c r="J4" s="27" t="str">
        <f>AND(#REF!,"AAAAAH/rVAk=")</f>
        <v>#REF!</v>
      </c>
      <c r="K4" s="27" t="str">
        <f>AND(#REF!,"AAAAAH/rVAo=")</f>
        <v>#REF!</v>
      </c>
      <c r="L4" s="27" t="str">
        <f>AND(#REF!,"AAAAAH/rVAs=")</f>
        <v>#REF!</v>
      </c>
      <c r="M4" s="27" t="str">
        <f>AND(#REF!,"AAAAAH/rVAw=")</f>
        <v>#REF!</v>
      </c>
      <c r="N4" s="27" t="str">
        <f>AND(#REF!,"AAAAAH/rVA0=")</f>
        <v>#REF!</v>
      </c>
      <c r="O4" s="27" t="str">
        <f>AND(#REF!,"AAAAAH/rVA4=")</f>
        <v>#REF!</v>
      </c>
      <c r="P4" s="27" t="str">
        <f>IF(#REF!,"AAAAAH/rVA8=",0)</f>
        <v>#REF!</v>
      </c>
      <c r="Q4" s="27" t="str">
        <f>AND(#REF!,"AAAAAH/rVBA=")</f>
        <v>#REF!</v>
      </c>
      <c r="R4" s="27" t="str">
        <f>AND(#REF!,"AAAAAH/rVBE=")</f>
        <v>#REF!</v>
      </c>
      <c r="S4" s="27" t="str">
        <f>AND(#REF!,"AAAAAH/rVBI=")</f>
        <v>#REF!</v>
      </c>
      <c r="T4" s="27" t="str">
        <f>AND(#REF!,"AAAAAH/rVBM=")</f>
        <v>#REF!</v>
      </c>
      <c r="U4" s="27" t="str">
        <f>AND(#REF!,"AAAAAH/rVBQ=")</f>
        <v>#REF!</v>
      </c>
      <c r="V4" s="27" t="str">
        <f>AND(#REF!,"AAAAAH/rVBU=")</f>
        <v>#REF!</v>
      </c>
      <c r="W4" s="27" t="str">
        <f>IF(#REF!,"AAAAAH/rVBY=",0)</f>
        <v>#REF!</v>
      </c>
      <c r="X4" s="27" t="str">
        <f>IF(#REF!,"AAAAAH/rVBc=",0)</f>
        <v>#REF!</v>
      </c>
      <c r="Y4" s="27" t="str">
        <f>IF(#REF!,"AAAAAH/rVBg=",0)</f>
        <v>#REF!</v>
      </c>
      <c r="Z4" s="27" t="str">
        <f>IF(#REF!,"AAAAAH/rVBk=",0)</f>
        <v>#REF!</v>
      </c>
      <c r="AA4" s="27" t="str">
        <f>IF(#REF!,"AAAAAH/rVBo=",0)</f>
        <v>#REF!</v>
      </c>
      <c r="AB4" s="27" t="str">
        <f>IF(#REF!,"AAAAAH/rVBs=",0)</f>
        <v>#REF!</v>
      </c>
      <c r="AC4" s="27" t="str">
        <f>IF(#REF!,"AAAAAH/rVBw=",0)</f>
        <v>#REF!</v>
      </c>
      <c r="AD4" s="27" t="str">
        <f>IF(#REF!,"AAAAAH/rVB0=",0)</f>
        <v>#REF!</v>
      </c>
      <c r="AE4" s="27" t="str">
        <f>IF(#REF!,"AAAAAH/rVB4=",0)</f>
        <v>#REF!</v>
      </c>
      <c r="AF4" s="27" t="str">
        <f>IF(#REF!,"AAAAAH/rVB8=",0)</f>
        <v>#REF!</v>
      </c>
      <c r="AG4" s="27" t="str">
        <f>IF(#REF!,"AAAAAH/rVCA=",0)</f>
        <v>#REF!</v>
      </c>
      <c r="AH4" s="27" t="str">
        <f>IF(#REF!,"AAAAAH/rVCE=",0)</f>
        <v>#REF!</v>
      </c>
      <c r="AI4" s="27" t="str">
        <f>IF(#REF!,"AAAAAH/rVCI=",0)</f>
        <v>#REF!</v>
      </c>
      <c r="AJ4" s="27" t="s">
        <v>129</v>
      </c>
      <c r="AK4" s="28" t="s">
        <v>130</v>
      </c>
      <c r="AL4" s="29" t="s">
        <v>131</v>
      </c>
      <c r="AM4" s="27" t="str">
        <f>IF("N",_FilterDatabase,"AAAAAH/rVCY=")</f>
        <v>#VALUE!</v>
      </c>
    </row>
    <row r="5" ht="12.0" customHeight="1">
      <c r="A5" s="27" t="str">
        <f>AND(#REF!,"AAAAACvx+wA=")</f>
        <v>#REF!</v>
      </c>
      <c r="B5" s="27" t="str">
        <f>IF(#REF!,"AAAAACvx+wE=",0)</f>
        <v>#REF!</v>
      </c>
      <c r="C5" s="27" t="str">
        <f>AND(#REF!,"AAAAACvx+wI=")</f>
        <v>#REF!</v>
      </c>
      <c r="D5" s="27" t="str">
        <f>AND(#REF!,"AAAAACvx+wM=")</f>
        <v>#REF!</v>
      </c>
      <c r="E5" s="27" t="str">
        <f>AND(#REF!,"AAAAACvx+wQ=")</f>
        <v>#REF!</v>
      </c>
      <c r="F5" s="27" t="str">
        <f>AND(#REF!,"AAAAACvx+wU=")</f>
        <v>#REF!</v>
      </c>
      <c r="G5" s="27" t="str">
        <f>AND(#REF!,"AAAAACvx+wY=")</f>
        <v>#REF!</v>
      </c>
      <c r="H5" s="27" t="str">
        <f>AND(#REF!,"AAAAACvx+wc=")</f>
        <v>#REF!</v>
      </c>
      <c r="I5" s="27" t="str">
        <f>AND(#REF!,"AAAAACvx+wg=")</f>
        <v>#REF!</v>
      </c>
      <c r="J5" s="27" t="str">
        <f>IF(#REF!,"AAAAACvx+wk=",0)</f>
        <v>#REF!</v>
      </c>
      <c r="K5" s="27" t="str">
        <f>AND(#REF!,"AAAAACvx+wo=")</f>
        <v>#REF!</v>
      </c>
      <c r="L5" s="27" t="str">
        <f>AND(#REF!,"AAAAACvx+ws=")</f>
        <v>#REF!</v>
      </c>
      <c r="M5" s="27" t="str">
        <f>AND(#REF!,"AAAAACvx+ww=")</f>
        <v>#REF!</v>
      </c>
      <c r="N5" s="27" t="str">
        <f>AND(#REF!,"AAAAACvx+w0=")</f>
        <v>#REF!</v>
      </c>
      <c r="O5" s="27" t="str">
        <f>AND(#REF!,"AAAAACvx+w4=")</f>
        <v>#REF!</v>
      </c>
      <c r="P5" s="27" t="str">
        <f>AND(#REF!,"AAAAACvx+w8=")</f>
        <v>#REF!</v>
      </c>
      <c r="Q5" s="27" t="str">
        <f>AND(#REF!,"AAAAACvx+xA=")</f>
        <v>#REF!</v>
      </c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2010-11-19T03:46:05Z</dcterms:created>
  <dc:creator>Nguyen Trung Kien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