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FC_Schedule_Offline" sheetId="1" r:id="rId4"/>
    <sheet state="hidden" name="DV-IDENTITY-0" sheetId="2" r:id="rId5"/>
  </sheets>
  <definedNames>
    <definedName hidden="1" localSheetId="0" name="_xlnm._FilterDatabase">NEFC_Schedule_Offline!$A$2:$F$53</definedName>
  </definedNames>
  <calcPr/>
  <extLst>
    <ext uri="GoogleSheetsCustomDataVersion2">
      <go:sheetsCustomData xmlns:go="http://customooxmlschemas.google.com/" r:id="rId6" roundtripDataChecksum="b/+NUv4fJWEZy/Vx49xJwkBWHnGrNMf0TlDDghv/4t8="/>
    </ext>
  </extLst>
</workbook>
</file>

<file path=xl/sharedStrings.xml><?xml version="1.0" encoding="utf-8"?>
<sst xmlns="http://schemas.openxmlformats.org/spreadsheetml/2006/main" count="122" uniqueCount="93">
  <si>
    <t>Entity Framework Core - Training Schedule</t>
  </si>
  <si>
    <t>Training Unit/Chapter</t>
  </si>
  <si>
    <t>Day</t>
  </si>
  <si>
    <t>Lecture</t>
  </si>
  <si>
    <t>Content</t>
  </si>
  <si>
    <t>Training Materials / Logistics &amp; General Notes
(Required, For Reference, etc.)</t>
  </si>
  <si>
    <t>Unit 1</t>
  </si>
  <si>
    <t>Entity Framework  architecture and EF Core Approaches</t>
  </si>
  <si>
    <t>Day 1</t>
  </si>
  <si>
    <t>Overview Entity Framework</t>
  </si>
  <si>
    <t xml:space="preserve">Slide: 
[1] NEFC_Entity Framework architecture.pptx
[2]  NEFC_EF Core Development Approaches.pptx
</t>
  </si>
  <si>
    <t>EF Core Overview</t>
  </si>
  <si>
    <t>Entity Framework core features</t>
  </si>
  <si>
    <t>EF Core components</t>
  </si>
  <si>
    <t>Workflow in Entity Framework</t>
  </si>
  <si>
    <t>Development approaches with Entity Framework core</t>
  </si>
  <si>
    <t>Unit 2</t>
  </si>
  <si>
    <t>EF Core Database First</t>
  </si>
  <si>
    <t>Day 2</t>
  </si>
  <si>
    <t>Slide: NEFC_EF Core Database First_Part1.pptx</t>
  </si>
  <si>
    <t>Entity-Table Mapping</t>
  </si>
  <si>
    <t xml:space="preserve">Domain classes and entity classes </t>
  </si>
  <si>
    <t>Create context from database</t>
  </si>
  <si>
    <t>DbContext, DbSet</t>
  </si>
  <si>
    <t>Entity States in Entity Framework Core</t>
  </si>
  <si>
    <t>Lab</t>
  </si>
  <si>
    <t xml:space="preserve">Simple example: EF Core DB first </t>
  </si>
  <si>
    <t>NEFW.M.L002</t>
  </si>
  <si>
    <t>Practice Time: Assignment/Mentoring</t>
  </si>
  <si>
    <t>Assignment</t>
  </si>
  <si>
    <t>Chọn 1 trong các options: NEFW.A.L001 (JustBlog), NEFW.A.L002 (BookStore)</t>
  </si>
  <si>
    <t>Unit 3</t>
  </si>
  <si>
    <t>Day 3</t>
  </si>
  <si>
    <t>Entity Relationship</t>
  </si>
  <si>
    <t>Slide: NEFC_EF Core Database First_Part2.pptx</t>
  </si>
  <si>
    <t>LINQ query</t>
  </si>
  <si>
    <t>Querying in Entity Framework</t>
  </si>
  <si>
    <t>Eager Loading, Lazy Loading vs Explicit Loading</t>
  </si>
  <si>
    <t>Tiếp tục làm Assignment đã chọn</t>
  </si>
  <si>
    <t>Unit 4</t>
  </si>
  <si>
    <t>EF Code First</t>
  </si>
  <si>
    <t>Day 4</t>
  </si>
  <si>
    <t>EF Core Code First Overview</t>
  </si>
  <si>
    <t>Slide: NEFC_EF Core Code First_Part 1.pptx</t>
  </si>
  <si>
    <t>Create simple entities and context</t>
  </si>
  <si>
    <t>EF Core Conventions</t>
  </si>
  <si>
    <t>Database Initialization</t>
  </si>
  <si>
    <t>Database Initialization Strategies</t>
  </si>
  <si>
    <t>Seed data</t>
  </si>
  <si>
    <t>Simple test: create/update/delete</t>
  </si>
  <si>
    <t>NEFW.M.L003</t>
  </si>
  <si>
    <t>Simple test: query data</t>
  </si>
  <si>
    <t>Unit 5</t>
  </si>
  <si>
    <t>Day 5</t>
  </si>
  <si>
    <t>Data Annotations Attributes</t>
  </si>
  <si>
    <t>Slide:  NEFC_EF Core Code First_Part 2.pptx</t>
  </si>
  <si>
    <t>Complete simple project</t>
  </si>
  <si>
    <t>NEFW.L.L004</t>
  </si>
  <si>
    <t>Quiz</t>
  </si>
  <si>
    <t>NEFW.Q1.Opt1</t>
  </si>
  <si>
    <t>Unit 6</t>
  </si>
  <si>
    <t>Fluent API Configure and Configure Relationships</t>
  </si>
  <si>
    <t>Day 6</t>
  </si>
  <si>
    <t>Fluent API Configurations</t>
  </si>
  <si>
    <t>Slide:  NEFC_Fluent API Configurations.pptx</t>
  </si>
  <si>
    <t>Entity Mappings</t>
  </si>
  <si>
    <t>Property Mappings</t>
  </si>
  <si>
    <t>Configure One-to-Zero-or-One Relationship</t>
  </si>
  <si>
    <t>Configure One-to-Many Relationships</t>
  </si>
  <si>
    <t xml:space="preserve">Cascade delete </t>
  </si>
  <si>
    <t>Configure Many-to-Many Relationships</t>
  </si>
  <si>
    <t>EF Core Migration</t>
  </si>
  <si>
    <t>Unit 7</t>
  </si>
  <si>
    <t>Working with Stored Procedures, and Raw SQL</t>
  </si>
  <si>
    <t>Day 7</t>
  </si>
  <si>
    <t>Shadow Property</t>
  </si>
  <si>
    <t>Slide: NEFC_Working with Stored Procedures, and Raw SQL.pptx</t>
  </si>
  <si>
    <t>Executing a Raw SQL</t>
  </si>
  <si>
    <t>Executing Stored Procedures</t>
  </si>
  <si>
    <t>View Executing a Raw SQL (Optional)</t>
  </si>
  <si>
    <t>Tiếp tục làm Assignment đã chọn
EFC_BaiTapLamThem</t>
  </si>
  <si>
    <t>Workshop</t>
  </si>
  <si>
    <t>Day 8</t>
  </si>
  <si>
    <t>Logging in EF Core</t>
  </si>
  <si>
    <t>Slide:  NEFC_Logging in EF Core.pptx</t>
  </si>
  <si>
    <t>Workshop: Review EF Core and Demo Simple Project</t>
  </si>
  <si>
    <t>Exam</t>
  </si>
  <si>
    <t>Day 9</t>
  </si>
  <si>
    <t>Quiz Test</t>
  </si>
  <si>
    <t>Practice Test</t>
  </si>
  <si>
    <t>AAAAAH/rVCM=</t>
  </si>
  <si>
    <t>AAAAAH/rVCQ=</t>
  </si>
  <si>
    <t>AAAAAH/rVCU=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</si>
</sst>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theme="1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center" shrinkToFit="0" vertical="top" wrapText="0"/>
    </xf>
    <xf borderId="6" fillId="0" fontId="2" numFmtId="0" xfId="0" applyBorder="1" applyFont="1"/>
    <xf borderId="7" fillId="2" fontId="4" numFmtId="0" xfId="0" applyAlignment="1" applyBorder="1" applyFont="1">
      <alignment horizontal="center" shrinkToFit="0" vertical="top" wrapText="0"/>
    </xf>
    <xf borderId="8" fillId="2" fontId="4" numFmtId="0" xfId="0" applyAlignment="1" applyBorder="1" applyFont="1">
      <alignment horizontal="center" shrinkToFit="0" vertical="top" wrapText="1"/>
    </xf>
    <xf borderId="8" fillId="2" fontId="4" numFmtId="0" xfId="0" applyAlignment="1" applyBorder="1" applyFont="1">
      <alignment horizontal="center" shrinkToFit="0" vertical="top" wrapText="0"/>
    </xf>
    <xf borderId="9" fillId="3" fontId="3" numFmtId="0" xfId="0" applyAlignment="1" applyBorder="1" applyFill="1" applyFont="1">
      <alignment horizontal="center" shrinkToFit="0" vertical="center" wrapText="0"/>
    </xf>
    <xf borderId="9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left" shrinkToFit="0" vertical="top" wrapText="0"/>
    </xf>
    <xf borderId="8" fillId="3" fontId="3" numFmtId="0" xfId="0" applyAlignment="1" applyBorder="1" applyFont="1">
      <alignment shrinkToFit="0" vertical="top" wrapText="1"/>
    </xf>
    <xf borderId="9" fillId="3" fontId="3" numFmtId="0" xfId="0" applyAlignment="1" applyBorder="1" applyFont="1">
      <alignment horizontal="left" shrinkToFit="0" vertical="center" wrapText="1"/>
    </xf>
    <xf borderId="10" fillId="3" fontId="3" numFmtId="0" xfId="0" applyAlignment="1" applyBorder="1" applyFont="1">
      <alignment horizontal="center" shrinkToFit="0" vertical="center" wrapText="0"/>
    </xf>
    <xf borderId="10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0"/>
    </xf>
    <xf borderId="11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left" shrinkToFit="0" vertical="top" wrapText="1"/>
    </xf>
    <xf borderId="8" fillId="3" fontId="3" numFmtId="0" xfId="0" applyAlignment="1" applyBorder="1" applyFont="1">
      <alignment horizontal="center" shrinkToFit="0" vertical="center" wrapText="0"/>
    </xf>
    <xf borderId="9" fillId="3" fontId="3" numFmtId="0" xfId="0" applyAlignment="1" applyBorder="1" applyFont="1">
      <alignment shrinkToFit="0" vertical="top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readingOrder="0" shrinkToFit="0" vertical="top" wrapText="1"/>
    </xf>
    <xf borderId="4" fillId="3" fontId="3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top" wrapText="1"/>
    </xf>
    <xf borderId="13" fillId="0" fontId="2" numFmtId="0" xfId="0" applyBorder="1" applyFont="1"/>
    <xf borderId="8" fillId="0" fontId="3" numFmtId="0" xfId="0" applyAlignment="1" applyBorder="1" applyFont="1">
      <alignment horizontal="left" shrinkToFit="0" vertical="bottom" wrapText="0"/>
    </xf>
    <xf borderId="8" fillId="0" fontId="3" numFmtId="0" xfId="0" applyAlignment="1" applyBorder="1" applyFont="1">
      <alignment horizontal="right" shrinkToFit="0" vertical="bottom" wrapText="1"/>
    </xf>
    <xf borderId="4" fillId="2" fontId="3" numFmtId="0" xfId="0" applyAlignment="1" applyBorder="1" applyFont="1">
      <alignment horizontal="left" shrinkToFit="0" vertical="bottom" wrapText="0"/>
    </xf>
    <xf borderId="11" fillId="2" fontId="3" numFmtId="9" xfId="0" applyAlignment="1" applyBorder="1" applyFont="1" applyNumberFormat="1">
      <alignment horizontal="left" shrinkToFit="0" vertical="bottom" wrapText="1"/>
    </xf>
    <xf borderId="8" fillId="2" fontId="3" numFmtId="9" xfId="0" applyAlignment="1" applyBorder="1" applyFont="1" applyNumberFormat="1">
      <alignment horizontal="left" shrinkToFit="0" vertical="bottom" wrapText="1"/>
    </xf>
    <xf borderId="8" fillId="2" fontId="4" numFmtId="9" xfId="0" applyAlignment="1" applyBorder="1" applyFont="1" applyNumberFormat="1">
      <alignment horizontal="left" shrinkToFit="0" vertical="bottom" wrapText="1"/>
    </xf>
    <xf borderId="4" fillId="2" fontId="3" numFmtId="0" xfId="0" applyAlignment="1" applyBorder="1" applyFont="1">
      <alignment horizontal="right" shrinkToFit="0" vertical="bottom" wrapText="1"/>
    </xf>
    <xf borderId="0" fillId="0" fontId="5" numFmtId="0" xfId="0" applyFont="1"/>
    <xf borderId="0" fillId="0" fontId="6" numFmtId="0" xfId="0" applyFont="1"/>
    <xf borderId="0" fillId="0" fontId="7" numFmtId="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88"/>
    <col customWidth="1" min="2" max="2" width="15.5"/>
    <col customWidth="1" min="3" max="3" width="13.88"/>
    <col customWidth="1" min="4" max="4" width="21.63"/>
    <col customWidth="1" min="5" max="5" width="30.0"/>
    <col customWidth="1" min="6" max="6" width="39.0"/>
    <col customWidth="1" min="7" max="26" width="8.0"/>
  </cols>
  <sheetData>
    <row r="1" ht="36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2.25" customHeight="1">
      <c r="A2" s="5" t="s">
        <v>1</v>
      </c>
      <c r="B2" s="6"/>
      <c r="C2" s="7" t="s">
        <v>2</v>
      </c>
      <c r="D2" s="8" t="s">
        <v>3</v>
      </c>
      <c r="E2" s="9" t="s">
        <v>4</v>
      </c>
      <c r="F2" s="8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10" t="s">
        <v>6</v>
      </c>
      <c r="B3" s="11" t="s">
        <v>7</v>
      </c>
      <c r="C3" s="11" t="s">
        <v>8</v>
      </c>
      <c r="D3" s="12"/>
      <c r="E3" s="13" t="s">
        <v>9</v>
      </c>
      <c r="F3" s="14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/>
      <c r="B4" s="16"/>
      <c r="C4" s="16"/>
      <c r="D4" s="12"/>
      <c r="E4" s="13" t="s">
        <v>11</v>
      </c>
      <c r="F4" s="1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/>
      <c r="B5" s="16"/>
      <c r="C5" s="16"/>
      <c r="D5" s="12"/>
      <c r="E5" s="13" t="s">
        <v>12</v>
      </c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/>
      <c r="B6" s="16"/>
      <c r="C6" s="16"/>
      <c r="D6" s="12"/>
      <c r="E6" s="13" t="s">
        <v>13</v>
      </c>
      <c r="F6" s="1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/>
      <c r="B7" s="16"/>
      <c r="C7" s="16"/>
      <c r="D7" s="12"/>
      <c r="E7" s="13" t="s">
        <v>14</v>
      </c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6.25" customHeight="1">
      <c r="A8" s="15"/>
      <c r="B8" s="16"/>
      <c r="C8" s="16"/>
      <c r="D8" s="12"/>
      <c r="E8" s="13" t="s">
        <v>15</v>
      </c>
      <c r="F8" s="1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10" t="s">
        <v>16</v>
      </c>
      <c r="B9" s="11" t="s">
        <v>17</v>
      </c>
      <c r="C9" s="11" t="s">
        <v>18</v>
      </c>
      <c r="D9" s="12"/>
      <c r="E9" s="13" t="s">
        <v>17</v>
      </c>
      <c r="F9" s="14" t="s">
        <v>19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/>
      <c r="B10" s="16"/>
      <c r="C10" s="16"/>
      <c r="D10" s="12"/>
      <c r="E10" s="13" t="s">
        <v>20</v>
      </c>
      <c r="F10" s="1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/>
      <c r="B11" s="16"/>
      <c r="C11" s="16"/>
      <c r="D11" s="12"/>
      <c r="E11" s="13" t="s">
        <v>21</v>
      </c>
      <c r="F11" s="1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/>
      <c r="B12" s="16"/>
      <c r="C12" s="16"/>
      <c r="D12" s="12"/>
      <c r="E12" s="13" t="s">
        <v>22</v>
      </c>
      <c r="F12" s="1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/>
      <c r="B13" s="16"/>
      <c r="C13" s="16"/>
      <c r="D13" s="12"/>
      <c r="E13" s="13" t="s">
        <v>23</v>
      </c>
      <c r="F13" s="1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6.25" customHeight="1">
      <c r="A14" s="15"/>
      <c r="B14" s="16"/>
      <c r="C14" s="16"/>
      <c r="D14" s="12"/>
      <c r="E14" s="13" t="s">
        <v>24</v>
      </c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/>
      <c r="B15" s="16"/>
      <c r="C15" s="16"/>
      <c r="D15" s="12" t="s">
        <v>25</v>
      </c>
      <c r="E15" s="13" t="s">
        <v>26</v>
      </c>
      <c r="F15" s="13" t="s">
        <v>27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6.25" customHeight="1">
      <c r="A16" s="19"/>
      <c r="B16" s="20"/>
      <c r="C16" s="20"/>
      <c r="D16" s="21" t="s">
        <v>28</v>
      </c>
      <c r="E16" s="13" t="s">
        <v>29</v>
      </c>
      <c r="F16" s="13" t="s">
        <v>30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2" t="s">
        <v>31</v>
      </c>
      <c r="B17" s="11" t="s">
        <v>17</v>
      </c>
      <c r="C17" s="11" t="s">
        <v>32</v>
      </c>
      <c r="D17" s="21"/>
      <c r="E17" s="13" t="s">
        <v>33</v>
      </c>
      <c r="F17" s="14" t="s">
        <v>34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2"/>
      <c r="B18" s="16"/>
      <c r="C18" s="16"/>
      <c r="D18" s="21"/>
      <c r="E18" s="13" t="s">
        <v>35</v>
      </c>
      <c r="F18" s="1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2"/>
      <c r="B19" s="16"/>
      <c r="C19" s="16"/>
      <c r="D19" s="21"/>
      <c r="E19" s="13" t="s">
        <v>36</v>
      </c>
      <c r="F19" s="1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6.25" customHeight="1">
      <c r="A20" s="22"/>
      <c r="B20" s="16"/>
      <c r="C20" s="16"/>
      <c r="D20" s="21"/>
      <c r="E20" s="13" t="s">
        <v>37</v>
      </c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2"/>
      <c r="B21" s="16"/>
      <c r="C21" s="16"/>
      <c r="D21" s="12" t="s">
        <v>25</v>
      </c>
      <c r="E21" s="13" t="s">
        <v>26</v>
      </c>
      <c r="F21" s="13" t="s">
        <v>27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6.25" customHeight="1">
      <c r="A22" s="22"/>
      <c r="B22" s="16"/>
      <c r="C22" s="16"/>
      <c r="D22" s="21" t="s">
        <v>28</v>
      </c>
      <c r="E22" s="13" t="s">
        <v>29</v>
      </c>
      <c r="F22" s="13" t="s">
        <v>38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2" t="s">
        <v>39</v>
      </c>
      <c r="B23" s="24" t="s">
        <v>40</v>
      </c>
      <c r="C23" s="24" t="s">
        <v>41</v>
      </c>
      <c r="D23" s="12"/>
      <c r="E23" s="13" t="s">
        <v>42</v>
      </c>
      <c r="F23" s="14" t="s">
        <v>43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2"/>
      <c r="B24" s="24"/>
      <c r="C24" s="24"/>
      <c r="D24" s="12"/>
      <c r="E24" s="13" t="s">
        <v>44</v>
      </c>
      <c r="F24" s="1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2"/>
      <c r="B25" s="24"/>
      <c r="C25" s="24"/>
      <c r="D25" s="12"/>
      <c r="E25" s="13" t="s">
        <v>45</v>
      </c>
      <c r="F25" s="1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2"/>
      <c r="B26" s="24"/>
      <c r="C26" s="24"/>
      <c r="D26" s="12"/>
      <c r="E26" s="13" t="s">
        <v>46</v>
      </c>
      <c r="F26" s="1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2"/>
      <c r="B27" s="24"/>
      <c r="C27" s="24"/>
      <c r="D27" s="12"/>
      <c r="E27" s="13" t="s">
        <v>47</v>
      </c>
      <c r="F27" s="1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2"/>
      <c r="B28" s="24"/>
      <c r="C28" s="24"/>
      <c r="D28" s="12"/>
      <c r="E28" s="13" t="s">
        <v>48</v>
      </c>
      <c r="F28" s="1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2"/>
      <c r="B29" s="24"/>
      <c r="C29" s="24"/>
      <c r="D29" s="12" t="s">
        <v>25</v>
      </c>
      <c r="E29" s="13" t="s">
        <v>49</v>
      </c>
      <c r="F29" s="13" t="s">
        <v>50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2"/>
      <c r="B30" s="24"/>
      <c r="C30" s="24"/>
      <c r="D30" s="12" t="s">
        <v>25</v>
      </c>
      <c r="E30" s="13" t="s">
        <v>51</v>
      </c>
      <c r="F30" s="13" t="s">
        <v>50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6.25" customHeight="1">
      <c r="A31" s="22"/>
      <c r="B31" s="24"/>
      <c r="C31" s="24"/>
      <c r="D31" s="21" t="s">
        <v>28</v>
      </c>
      <c r="E31" s="13" t="s">
        <v>29</v>
      </c>
      <c r="F31" s="13" t="s">
        <v>38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10" t="s">
        <v>52</v>
      </c>
      <c r="B32" s="11" t="s">
        <v>40</v>
      </c>
      <c r="C32" s="11" t="s">
        <v>53</v>
      </c>
      <c r="D32" s="12"/>
      <c r="E32" s="13" t="s">
        <v>54</v>
      </c>
      <c r="F32" s="14" t="s">
        <v>55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75" customHeight="1">
      <c r="A33" s="15"/>
      <c r="B33" s="16"/>
      <c r="C33" s="16"/>
      <c r="D33" s="12" t="s">
        <v>25</v>
      </c>
      <c r="E33" s="13" t="s">
        <v>56</v>
      </c>
      <c r="F33" s="13" t="s">
        <v>57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6.25" customHeight="1">
      <c r="A34" s="15"/>
      <c r="B34" s="16"/>
      <c r="C34" s="16"/>
      <c r="D34" s="21" t="s">
        <v>28</v>
      </c>
      <c r="E34" s="13" t="s">
        <v>29</v>
      </c>
      <c r="F34" s="13" t="s">
        <v>38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9"/>
      <c r="B35" s="20"/>
      <c r="C35" s="20"/>
      <c r="D35" s="12" t="s">
        <v>58</v>
      </c>
      <c r="E35" s="13"/>
      <c r="F35" s="13" t="s">
        <v>59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0" t="s">
        <v>60</v>
      </c>
      <c r="B36" s="11" t="s">
        <v>61</v>
      </c>
      <c r="C36" s="11" t="s">
        <v>62</v>
      </c>
      <c r="D36" s="12"/>
      <c r="E36" s="13" t="s">
        <v>63</v>
      </c>
      <c r="F36" s="14" t="s">
        <v>64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5"/>
      <c r="B37" s="16"/>
      <c r="C37" s="16"/>
      <c r="D37" s="12"/>
      <c r="E37" s="13" t="s">
        <v>65</v>
      </c>
      <c r="F37" s="1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5"/>
      <c r="B38" s="16"/>
      <c r="C38" s="16"/>
      <c r="D38" s="12"/>
      <c r="E38" s="13" t="s">
        <v>66</v>
      </c>
      <c r="F38" s="1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6.25" customHeight="1">
      <c r="A39" s="15"/>
      <c r="B39" s="16"/>
      <c r="C39" s="16"/>
      <c r="D39" s="12"/>
      <c r="E39" s="13" t="s">
        <v>67</v>
      </c>
      <c r="F39" s="1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6.25" customHeight="1">
      <c r="A40" s="15"/>
      <c r="B40" s="16"/>
      <c r="C40" s="16"/>
      <c r="D40" s="12"/>
      <c r="E40" s="13" t="s">
        <v>68</v>
      </c>
      <c r="F40" s="1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5"/>
      <c r="B41" s="16"/>
      <c r="C41" s="16"/>
      <c r="D41" s="12"/>
      <c r="E41" s="13" t="s">
        <v>69</v>
      </c>
      <c r="F41" s="1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6.25" customHeight="1">
      <c r="A42" s="15"/>
      <c r="B42" s="16"/>
      <c r="C42" s="16"/>
      <c r="D42" s="12"/>
      <c r="E42" s="13" t="s">
        <v>70</v>
      </c>
      <c r="F42" s="1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5"/>
      <c r="B43" s="16"/>
      <c r="C43" s="16"/>
      <c r="D43" s="12"/>
      <c r="E43" s="13" t="s">
        <v>71</v>
      </c>
      <c r="F43" s="1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5"/>
      <c r="B44" s="16"/>
      <c r="C44" s="16"/>
      <c r="D44" s="12" t="s">
        <v>25</v>
      </c>
      <c r="E44" s="13" t="s">
        <v>56</v>
      </c>
      <c r="F44" s="13" t="s">
        <v>57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6.25" customHeight="1">
      <c r="A45" s="19"/>
      <c r="B45" s="16"/>
      <c r="C45" s="20"/>
      <c r="D45" s="21" t="s">
        <v>28</v>
      </c>
      <c r="E45" s="13" t="s">
        <v>29</v>
      </c>
      <c r="F45" s="13" t="s">
        <v>38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10" t="s">
        <v>72</v>
      </c>
      <c r="B46" s="11" t="s">
        <v>73</v>
      </c>
      <c r="C46" s="11" t="s">
        <v>74</v>
      </c>
      <c r="D46" s="12"/>
      <c r="E46" s="13" t="s">
        <v>75</v>
      </c>
      <c r="F46" s="14" t="s">
        <v>76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5"/>
      <c r="B47" s="16"/>
      <c r="C47" s="16"/>
      <c r="D47" s="12"/>
      <c r="E47" s="13" t="s">
        <v>77</v>
      </c>
      <c r="F47" s="1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5"/>
      <c r="B48" s="16"/>
      <c r="C48" s="16"/>
      <c r="D48" s="12"/>
      <c r="E48" s="13" t="s">
        <v>78</v>
      </c>
      <c r="F48" s="1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6.25" customHeight="1">
      <c r="A49" s="15"/>
      <c r="B49" s="16"/>
      <c r="C49" s="16"/>
      <c r="D49" s="12"/>
      <c r="E49" s="13" t="s">
        <v>79</v>
      </c>
      <c r="F49" s="1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6.25" customHeight="1">
      <c r="A50" s="19"/>
      <c r="B50" s="20"/>
      <c r="C50" s="20"/>
      <c r="D50" s="21" t="s">
        <v>28</v>
      </c>
      <c r="E50" s="13" t="s">
        <v>29</v>
      </c>
      <c r="F50" s="25" t="s">
        <v>80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10"/>
      <c r="B51" s="11" t="s">
        <v>81</v>
      </c>
      <c r="C51" s="11" t="s">
        <v>82</v>
      </c>
      <c r="D51" s="12"/>
      <c r="E51" s="13" t="s">
        <v>83</v>
      </c>
      <c r="F51" s="14" t="s">
        <v>84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6.25" customHeight="1">
      <c r="A52" s="15"/>
      <c r="B52" s="16"/>
      <c r="C52" s="16"/>
      <c r="D52" s="12"/>
      <c r="E52" s="13" t="s">
        <v>85</v>
      </c>
      <c r="F52" s="1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6.25" customHeight="1">
      <c r="A53" s="19"/>
      <c r="B53" s="20"/>
      <c r="C53" s="20"/>
      <c r="D53" s="21" t="s">
        <v>28</v>
      </c>
      <c r="E53" s="13" t="s">
        <v>29</v>
      </c>
      <c r="F53" s="13" t="s">
        <v>38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6"/>
      <c r="B54" s="27" t="s">
        <v>86</v>
      </c>
      <c r="C54" s="27" t="s">
        <v>87</v>
      </c>
      <c r="D54" s="28"/>
      <c r="E54" s="29" t="s">
        <v>88</v>
      </c>
      <c r="F54" s="3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6"/>
      <c r="B55" s="31"/>
      <c r="C55" s="31"/>
      <c r="D55" s="32"/>
      <c r="E55" s="29" t="s">
        <v>89</v>
      </c>
      <c r="F55" s="3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34"/>
      <c r="E56" s="4"/>
      <c r="F56" s="35" t="str">
        <f t="shared" ref="F56:F60" si="1">#REF!/#REF!</f>
        <v>#REF!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34"/>
      <c r="E57" s="4"/>
      <c r="F57" s="36" t="str">
        <f t="shared" si="1"/>
        <v>#REF!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34"/>
      <c r="E58" s="4"/>
      <c r="F58" s="36" t="str">
        <f t="shared" si="1"/>
        <v>#REF!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34"/>
      <c r="E59" s="4"/>
      <c r="F59" s="36" t="str">
        <f t="shared" si="1"/>
        <v>#REF!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34"/>
      <c r="E60" s="4"/>
      <c r="F60" s="36" t="str">
        <f t="shared" si="1"/>
        <v>#REF!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34"/>
      <c r="E61" s="4"/>
      <c r="F61" s="37" t="str">
        <f>SUM(F56:F60)</f>
        <v>#REF!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34"/>
      <c r="E62" s="4"/>
      <c r="F62" s="3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34"/>
      <c r="E63" s="4"/>
      <c r="F63" s="3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34"/>
      <c r="E64" s="4"/>
      <c r="F64" s="3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34"/>
      <c r="E65" s="4"/>
      <c r="F65" s="3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34"/>
      <c r="E66" s="4"/>
      <c r="F66" s="3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34"/>
      <c r="E67" s="4"/>
      <c r="F67" s="3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34"/>
      <c r="E68" s="4"/>
      <c r="F68" s="3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34"/>
      <c r="E69" s="4"/>
      <c r="F69" s="3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34"/>
      <c r="E70" s="4"/>
      <c r="F70" s="3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34"/>
      <c r="E71" s="4"/>
      <c r="F71" s="3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34"/>
      <c r="E72" s="4"/>
      <c r="F72" s="3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34"/>
      <c r="E73" s="4"/>
      <c r="F73" s="3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34"/>
      <c r="E74" s="4"/>
      <c r="F74" s="3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34"/>
      <c r="E75" s="4"/>
      <c r="F75" s="3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34"/>
      <c r="E76" s="4"/>
      <c r="F76" s="3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34"/>
      <c r="E77" s="4"/>
      <c r="F77" s="3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34"/>
      <c r="E78" s="4"/>
      <c r="F78" s="3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34"/>
      <c r="E79" s="4"/>
      <c r="F79" s="3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34"/>
      <c r="E80" s="4"/>
      <c r="F80" s="3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34"/>
      <c r="E81" s="4"/>
      <c r="F81" s="3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34"/>
      <c r="E82" s="4"/>
      <c r="F82" s="3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34"/>
      <c r="E83" s="4"/>
      <c r="F83" s="3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34"/>
      <c r="E84" s="4"/>
      <c r="F84" s="3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34"/>
      <c r="E85" s="4"/>
      <c r="F85" s="3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34"/>
      <c r="E86" s="4"/>
      <c r="F86" s="3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34"/>
      <c r="E87" s="4"/>
      <c r="F87" s="3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34"/>
      <c r="E88" s="4"/>
      <c r="F88" s="3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34"/>
      <c r="E89" s="4"/>
      <c r="F89" s="3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34"/>
      <c r="E90" s="4"/>
      <c r="F90" s="3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34"/>
      <c r="E91" s="4"/>
      <c r="F91" s="3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34"/>
      <c r="E92" s="4"/>
      <c r="F92" s="3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34"/>
      <c r="E93" s="4"/>
      <c r="F93" s="3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34"/>
      <c r="E94" s="4"/>
      <c r="F94" s="3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34"/>
      <c r="E95" s="4"/>
      <c r="F95" s="3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34"/>
      <c r="E96" s="4"/>
      <c r="F96" s="3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34"/>
      <c r="E97" s="4"/>
      <c r="F97" s="3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34"/>
      <c r="E98" s="4"/>
      <c r="F98" s="3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34"/>
      <c r="E99" s="4"/>
      <c r="F99" s="3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34"/>
      <c r="E100" s="4"/>
      <c r="F100" s="3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34"/>
      <c r="E101" s="4"/>
      <c r="F101" s="3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34"/>
      <c r="E102" s="4"/>
      <c r="F102" s="3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34"/>
      <c r="E103" s="4"/>
      <c r="F103" s="3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34"/>
      <c r="E104" s="4"/>
      <c r="F104" s="3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34"/>
      <c r="E105" s="4"/>
      <c r="F105" s="3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34"/>
      <c r="E106" s="4"/>
      <c r="F106" s="3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34"/>
      <c r="E107" s="4"/>
      <c r="F107" s="3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34"/>
      <c r="E108" s="4"/>
      <c r="F108" s="3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34"/>
      <c r="E109" s="4"/>
      <c r="F109" s="3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34"/>
      <c r="E110" s="4"/>
      <c r="F110" s="3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34"/>
      <c r="E111" s="4"/>
      <c r="F111" s="3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34"/>
      <c r="E112" s="4"/>
      <c r="F112" s="3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34"/>
      <c r="E113" s="4"/>
      <c r="F113" s="3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34"/>
      <c r="E114" s="4"/>
      <c r="F114" s="3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34"/>
      <c r="E115" s="4"/>
      <c r="F115" s="3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34"/>
      <c r="E116" s="4"/>
      <c r="F116" s="3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34"/>
      <c r="E117" s="4"/>
      <c r="F117" s="3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34"/>
      <c r="E118" s="4"/>
      <c r="F118" s="3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34"/>
      <c r="E119" s="4"/>
      <c r="F119" s="3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34"/>
      <c r="E120" s="4"/>
      <c r="F120" s="3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34"/>
      <c r="E121" s="4"/>
      <c r="F121" s="3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34"/>
      <c r="E122" s="4"/>
      <c r="F122" s="3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34"/>
      <c r="E123" s="4"/>
      <c r="F123" s="3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34"/>
      <c r="E124" s="4"/>
      <c r="F124" s="3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34"/>
      <c r="E125" s="4"/>
      <c r="F125" s="3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34"/>
      <c r="E126" s="4"/>
      <c r="F126" s="3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34"/>
      <c r="E127" s="4"/>
      <c r="F127" s="3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34"/>
      <c r="E128" s="4"/>
      <c r="F128" s="3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34"/>
      <c r="E129" s="4"/>
      <c r="F129" s="3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34"/>
      <c r="E130" s="4"/>
      <c r="F130" s="3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34"/>
      <c r="E131" s="4"/>
      <c r="F131" s="3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34"/>
      <c r="E132" s="4"/>
      <c r="F132" s="3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34"/>
      <c r="E133" s="4"/>
      <c r="F133" s="3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34"/>
      <c r="E134" s="4"/>
      <c r="F134" s="3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34"/>
      <c r="E135" s="4"/>
      <c r="F135" s="3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34"/>
      <c r="E136" s="4"/>
      <c r="F136" s="3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34"/>
      <c r="E137" s="4"/>
      <c r="F137" s="3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34"/>
      <c r="E138" s="4"/>
      <c r="F138" s="3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34"/>
      <c r="E139" s="4"/>
      <c r="F139" s="3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34"/>
      <c r="E140" s="4"/>
      <c r="F140" s="3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34"/>
      <c r="E141" s="4"/>
      <c r="F141" s="3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34"/>
      <c r="E142" s="4"/>
      <c r="F142" s="3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34"/>
      <c r="E143" s="4"/>
      <c r="F143" s="3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34"/>
      <c r="E144" s="4"/>
      <c r="F144" s="3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34"/>
      <c r="E145" s="4"/>
      <c r="F145" s="3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34"/>
      <c r="E146" s="4"/>
      <c r="F146" s="3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34"/>
      <c r="E147" s="4"/>
      <c r="F147" s="3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34"/>
      <c r="E148" s="4"/>
      <c r="F148" s="3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34"/>
      <c r="E149" s="4"/>
      <c r="F149" s="3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34"/>
      <c r="E150" s="4"/>
      <c r="F150" s="3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34"/>
      <c r="E151" s="4"/>
      <c r="F151" s="3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34"/>
      <c r="E152" s="4"/>
      <c r="F152" s="3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34"/>
      <c r="E153" s="4"/>
      <c r="F153" s="3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34"/>
      <c r="E154" s="4"/>
      <c r="F154" s="3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34"/>
      <c r="E155" s="4"/>
      <c r="F155" s="3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34"/>
      <c r="E156" s="4"/>
      <c r="F156" s="3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34"/>
      <c r="E157" s="4"/>
      <c r="F157" s="3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34"/>
      <c r="E158" s="4"/>
      <c r="F158" s="3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34"/>
      <c r="E159" s="4"/>
      <c r="F159" s="3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34"/>
      <c r="E160" s="4"/>
      <c r="F160" s="3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34"/>
      <c r="E161" s="4"/>
      <c r="F161" s="3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34"/>
      <c r="E162" s="4"/>
      <c r="F162" s="3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34"/>
      <c r="E163" s="4"/>
      <c r="F163" s="3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34"/>
      <c r="E164" s="4"/>
      <c r="F164" s="3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34"/>
      <c r="E165" s="4"/>
      <c r="F165" s="3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34"/>
      <c r="E166" s="4"/>
      <c r="F166" s="3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34"/>
      <c r="E167" s="4"/>
      <c r="F167" s="3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34"/>
      <c r="E168" s="4"/>
      <c r="F168" s="3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34"/>
      <c r="E169" s="4"/>
      <c r="F169" s="3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34"/>
      <c r="E170" s="4"/>
      <c r="F170" s="3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34"/>
      <c r="E171" s="4"/>
      <c r="F171" s="3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34"/>
      <c r="E172" s="4"/>
      <c r="F172" s="3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34"/>
      <c r="E173" s="4"/>
      <c r="F173" s="3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34"/>
      <c r="E174" s="4"/>
      <c r="F174" s="3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34"/>
      <c r="E175" s="4"/>
      <c r="F175" s="3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34"/>
      <c r="E176" s="4"/>
      <c r="F176" s="3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34"/>
      <c r="E177" s="4"/>
      <c r="F177" s="3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34"/>
      <c r="E178" s="4"/>
      <c r="F178" s="3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34"/>
      <c r="E179" s="4"/>
      <c r="F179" s="3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34"/>
      <c r="E180" s="4"/>
      <c r="F180" s="3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34"/>
      <c r="E181" s="4"/>
      <c r="F181" s="3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34"/>
      <c r="E182" s="4"/>
      <c r="F182" s="3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34"/>
      <c r="E183" s="4"/>
      <c r="F183" s="3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34"/>
      <c r="E184" s="4"/>
      <c r="F184" s="3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34"/>
      <c r="E185" s="4"/>
      <c r="F185" s="3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34"/>
      <c r="E186" s="4"/>
      <c r="F186" s="3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34"/>
      <c r="E187" s="4"/>
      <c r="F187" s="3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34"/>
      <c r="E188" s="4"/>
      <c r="F188" s="3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34"/>
      <c r="E189" s="4"/>
      <c r="F189" s="3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34"/>
      <c r="E190" s="4"/>
      <c r="F190" s="3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34"/>
      <c r="E191" s="4"/>
      <c r="F191" s="3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34"/>
      <c r="E192" s="4"/>
      <c r="F192" s="3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34"/>
      <c r="E193" s="4"/>
      <c r="F193" s="3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34"/>
      <c r="E194" s="4"/>
      <c r="F194" s="3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34"/>
      <c r="E195" s="4"/>
      <c r="F195" s="3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34"/>
      <c r="E196" s="4"/>
      <c r="F196" s="3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34"/>
      <c r="E197" s="4"/>
      <c r="F197" s="3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34"/>
      <c r="E198" s="4"/>
      <c r="F198" s="3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34"/>
      <c r="E199" s="4"/>
      <c r="F199" s="3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34"/>
      <c r="E200" s="4"/>
      <c r="F200" s="3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34"/>
      <c r="E201" s="4"/>
      <c r="F201" s="3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34"/>
      <c r="E202" s="4"/>
      <c r="F202" s="3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34"/>
      <c r="E203" s="4"/>
      <c r="F203" s="3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34"/>
      <c r="E204" s="4"/>
      <c r="F204" s="3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34"/>
      <c r="E205" s="4"/>
      <c r="F205" s="3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34"/>
      <c r="E206" s="4"/>
      <c r="F206" s="3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34"/>
      <c r="E207" s="4"/>
      <c r="F207" s="3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34"/>
      <c r="E208" s="4"/>
      <c r="F208" s="3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34"/>
      <c r="E209" s="4"/>
      <c r="F209" s="3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34"/>
      <c r="E210" s="4"/>
      <c r="F210" s="3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34"/>
      <c r="E211" s="4"/>
      <c r="F211" s="3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34"/>
      <c r="E212" s="4"/>
      <c r="F212" s="3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34"/>
      <c r="E213" s="4"/>
      <c r="F213" s="3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34"/>
      <c r="E214" s="4"/>
      <c r="F214" s="3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34"/>
      <c r="E215" s="4"/>
      <c r="F215" s="3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34"/>
      <c r="E216" s="4"/>
      <c r="F216" s="3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34"/>
      <c r="E217" s="4"/>
      <c r="F217" s="3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34"/>
      <c r="E218" s="4"/>
      <c r="F218" s="3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34"/>
      <c r="E219" s="4"/>
      <c r="F219" s="3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34"/>
      <c r="E220" s="4"/>
      <c r="F220" s="3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34"/>
      <c r="E221" s="4"/>
      <c r="F221" s="3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34"/>
      <c r="E222" s="4"/>
      <c r="F222" s="3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34"/>
      <c r="E223" s="4"/>
      <c r="F223" s="3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34"/>
      <c r="E224" s="4"/>
      <c r="F224" s="3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34"/>
      <c r="E225" s="4"/>
      <c r="F225" s="3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34"/>
      <c r="E226" s="4"/>
      <c r="F226" s="3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34"/>
      <c r="E227" s="4"/>
      <c r="F227" s="3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34"/>
      <c r="E228" s="4"/>
      <c r="F228" s="3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34"/>
      <c r="E229" s="4"/>
      <c r="F229" s="3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34"/>
      <c r="E230" s="4"/>
      <c r="F230" s="3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34"/>
      <c r="E231" s="4"/>
      <c r="F231" s="3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34"/>
      <c r="E232" s="4"/>
      <c r="F232" s="3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34"/>
      <c r="E233" s="4"/>
      <c r="F233" s="3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34"/>
      <c r="E234" s="4"/>
      <c r="F234" s="3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34"/>
      <c r="E235" s="4"/>
      <c r="F235" s="3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34"/>
      <c r="E236" s="4"/>
      <c r="F236" s="3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34"/>
      <c r="E237" s="4"/>
      <c r="F237" s="3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34"/>
      <c r="E238" s="4"/>
      <c r="F238" s="3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34"/>
      <c r="E239" s="4"/>
      <c r="F239" s="3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34"/>
      <c r="E240" s="4"/>
      <c r="F240" s="3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34"/>
      <c r="E241" s="4"/>
      <c r="F241" s="3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34"/>
      <c r="E242" s="4"/>
      <c r="F242" s="3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34"/>
      <c r="E243" s="4"/>
      <c r="F243" s="3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34"/>
      <c r="E244" s="4"/>
      <c r="F244" s="3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34"/>
      <c r="E245" s="4"/>
      <c r="F245" s="3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34"/>
      <c r="E246" s="4"/>
      <c r="F246" s="3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34"/>
      <c r="E247" s="4"/>
      <c r="F247" s="3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34"/>
      <c r="E248" s="4"/>
      <c r="F248" s="3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34"/>
      <c r="E249" s="4"/>
      <c r="F249" s="3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34"/>
      <c r="E250" s="4"/>
      <c r="F250" s="3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34"/>
      <c r="E251" s="4"/>
      <c r="F251" s="3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34"/>
      <c r="E252" s="4"/>
      <c r="F252" s="3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34"/>
      <c r="E253" s="4"/>
      <c r="F253" s="3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34"/>
      <c r="E254" s="4"/>
      <c r="F254" s="3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34"/>
      <c r="E255" s="4"/>
      <c r="F255" s="3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34"/>
      <c r="E256" s="4"/>
      <c r="F256" s="3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34"/>
      <c r="E257" s="4"/>
      <c r="F257" s="3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34"/>
      <c r="E258" s="4"/>
      <c r="F258" s="3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34"/>
      <c r="E259" s="4"/>
      <c r="F259" s="3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34"/>
      <c r="E260" s="4"/>
      <c r="F260" s="3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34"/>
      <c r="E261" s="4"/>
      <c r="F261" s="3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34"/>
      <c r="E262" s="4"/>
      <c r="F262" s="3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34"/>
      <c r="E263" s="4"/>
      <c r="F263" s="3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34"/>
      <c r="E264" s="4"/>
      <c r="F264" s="3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34"/>
      <c r="E265" s="4"/>
      <c r="F265" s="3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34"/>
      <c r="E266" s="4"/>
      <c r="F266" s="3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34"/>
      <c r="E267" s="4"/>
      <c r="F267" s="3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34"/>
      <c r="E268" s="4"/>
      <c r="F268" s="3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34"/>
      <c r="E269" s="4"/>
      <c r="F269" s="3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34"/>
      <c r="E270" s="4"/>
      <c r="F270" s="3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34"/>
      <c r="E271" s="4"/>
      <c r="F271" s="3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34"/>
      <c r="E272" s="4"/>
      <c r="F272" s="3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34"/>
      <c r="E273" s="4"/>
      <c r="F273" s="3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34"/>
      <c r="E274" s="4"/>
      <c r="F274" s="3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34"/>
      <c r="E275" s="4"/>
      <c r="F275" s="3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34"/>
      <c r="E276" s="4"/>
      <c r="F276" s="3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34"/>
      <c r="E277" s="4"/>
      <c r="F277" s="3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34"/>
      <c r="E278" s="4"/>
      <c r="F278" s="3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34"/>
      <c r="E279" s="4"/>
      <c r="F279" s="3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34"/>
      <c r="E280" s="4"/>
      <c r="F280" s="3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34"/>
      <c r="E281" s="4"/>
      <c r="F281" s="3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34"/>
      <c r="E282" s="4"/>
      <c r="F282" s="3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34"/>
      <c r="E283" s="4"/>
      <c r="F283" s="3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34"/>
      <c r="E284" s="4"/>
      <c r="F284" s="3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34"/>
      <c r="E285" s="4"/>
      <c r="F285" s="3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34"/>
      <c r="E286" s="4"/>
      <c r="F286" s="3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34"/>
      <c r="E287" s="4"/>
      <c r="F287" s="3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34"/>
      <c r="E288" s="4"/>
      <c r="F288" s="3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34"/>
      <c r="E289" s="4"/>
      <c r="F289" s="3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34"/>
      <c r="E290" s="4"/>
      <c r="F290" s="3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34"/>
      <c r="E291" s="4"/>
      <c r="F291" s="3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34"/>
      <c r="E292" s="4"/>
      <c r="F292" s="3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34"/>
      <c r="E293" s="4"/>
      <c r="F293" s="3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34"/>
      <c r="E294" s="4"/>
      <c r="F294" s="3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34"/>
      <c r="E295" s="4"/>
      <c r="F295" s="3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34"/>
      <c r="E296" s="4"/>
      <c r="F296" s="3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34"/>
      <c r="E297" s="4"/>
      <c r="F297" s="3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34"/>
      <c r="E298" s="4"/>
      <c r="F298" s="3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34"/>
      <c r="E299" s="4"/>
      <c r="F299" s="3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34"/>
      <c r="E300" s="4"/>
      <c r="F300" s="3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34"/>
      <c r="E301" s="4"/>
      <c r="F301" s="3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34"/>
      <c r="E302" s="4"/>
      <c r="F302" s="3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34"/>
      <c r="E303" s="4"/>
      <c r="F303" s="3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34"/>
      <c r="E304" s="4"/>
      <c r="F304" s="3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34"/>
      <c r="E305" s="4"/>
      <c r="F305" s="3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34"/>
      <c r="E306" s="4"/>
      <c r="F306" s="3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34"/>
      <c r="E307" s="4"/>
      <c r="F307" s="3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34"/>
      <c r="E308" s="4"/>
      <c r="F308" s="3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34"/>
      <c r="E309" s="4"/>
      <c r="F309" s="3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34"/>
      <c r="E310" s="4"/>
      <c r="F310" s="3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34"/>
      <c r="E311" s="4"/>
      <c r="F311" s="3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34"/>
      <c r="E312" s="4"/>
      <c r="F312" s="3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34"/>
      <c r="E313" s="4"/>
      <c r="F313" s="3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34"/>
      <c r="E314" s="4"/>
      <c r="F314" s="3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34"/>
      <c r="E315" s="4"/>
      <c r="F315" s="3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34"/>
      <c r="E316" s="4"/>
      <c r="F316" s="3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34"/>
      <c r="E317" s="4"/>
      <c r="F317" s="3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34"/>
      <c r="E318" s="4"/>
      <c r="F318" s="3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34"/>
      <c r="E319" s="4"/>
      <c r="F319" s="3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34"/>
      <c r="E320" s="4"/>
      <c r="F320" s="3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34"/>
      <c r="E321" s="4"/>
      <c r="F321" s="3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34"/>
      <c r="E322" s="4"/>
      <c r="F322" s="3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34"/>
      <c r="E323" s="4"/>
      <c r="F323" s="3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34"/>
      <c r="E324" s="4"/>
      <c r="F324" s="3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34"/>
      <c r="E325" s="4"/>
      <c r="F325" s="3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34"/>
      <c r="E326" s="4"/>
      <c r="F326" s="3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34"/>
      <c r="E327" s="4"/>
      <c r="F327" s="3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34"/>
      <c r="E328" s="4"/>
      <c r="F328" s="3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34"/>
      <c r="E329" s="4"/>
      <c r="F329" s="3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34"/>
      <c r="E330" s="4"/>
      <c r="F330" s="3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34"/>
      <c r="E331" s="4"/>
      <c r="F331" s="3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34"/>
      <c r="E332" s="4"/>
      <c r="F332" s="3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34"/>
      <c r="E333" s="4"/>
      <c r="F333" s="3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34"/>
      <c r="E334" s="4"/>
      <c r="F334" s="3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34"/>
      <c r="E335" s="4"/>
      <c r="F335" s="3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34"/>
      <c r="E336" s="4"/>
      <c r="F336" s="3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34"/>
      <c r="E337" s="4"/>
      <c r="F337" s="3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34"/>
      <c r="E338" s="4"/>
      <c r="F338" s="3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34"/>
      <c r="E339" s="4"/>
      <c r="F339" s="3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34"/>
      <c r="E340" s="4"/>
      <c r="F340" s="3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34"/>
      <c r="E341" s="4"/>
      <c r="F341" s="3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34"/>
      <c r="E342" s="4"/>
      <c r="F342" s="3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34"/>
      <c r="E343" s="4"/>
      <c r="F343" s="3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34"/>
      <c r="E344" s="4"/>
      <c r="F344" s="3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34"/>
      <c r="E345" s="4"/>
      <c r="F345" s="3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34"/>
      <c r="E346" s="4"/>
      <c r="F346" s="3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34"/>
      <c r="E347" s="4"/>
      <c r="F347" s="3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34"/>
      <c r="E348" s="4"/>
      <c r="F348" s="3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34"/>
      <c r="E349" s="4"/>
      <c r="F349" s="3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34"/>
      <c r="E350" s="4"/>
      <c r="F350" s="3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34"/>
      <c r="E351" s="4"/>
      <c r="F351" s="3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34"/>
      <c r="E352" s="4"/>
      <c r="F352" s="3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34"/>
      <c r="E353" s="4"/>
      <c r="F353" s="3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34"/>
      <c r="E354" s="4"/>
      <c r="F354" s="3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34"/>
      <c r="E355" s="4"/>
      <c r="F355" s="3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34"/>
      <c r="E356" s="4"/>
      <c r="F356" s="3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34"/>
      <c r="E357" s="4"/>
      <c r="F357" s="3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34"/>
      <c r="E358" s="4"/>
      <c r="F358" s="3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34"/>
      <c r="E359" s="4"/>
      <c r="F359" s="3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34"/>
      <c r="E360" s="4"/>
      <c r="F360" s="3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34"/>
      <c r="E361" s="4"/>
      <c r="F361" s="3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34"/>
      <c r="E362" s="4"/>
      <c r="F362" s="3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34"/>
      <c r="E363" s="4"/>
      <c r="F363" s="3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34"/>
      <c r="E364" s="4"/>
      <c r="F364" s="3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34"/>
      <c r="E365" s="4"/>
      <c r="F365" s="3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34"/>
      <c r="E366" s="4"/>
      <c r="F366" s="3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34"/>
      <c r="E367" s="4"/>
      <c r="F367" s="3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34"/>
      <c r="E368" s="4"/>
      <c r="F368" s="3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34"/>
      <c r="E369" s="4"/>
      <c r="F369" s="3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34"/>
      <c r="E370" s="4"/>
      <c r="F370" s="3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34"/>
      <c r="E371" s="4"/>
      <c r="F371" s="3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34"/>
      <c r="E372" s="4"/>
      <c r="F372" s="3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34"/>
      <c r="E373" s="4"/>
      <c r="F373" s="3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34"/>
      <c r="E374" s="4"/>
      <c r="F374" s="3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34"/>
      <c r="E375" s="4"/>
      <c r="F375" s="3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34"/>
      <c r="E376" s="4"/>
      <c r="F376" s="3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34"/>
      <c r="E377" s="4"/>
      <c r="F377" s="3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34"/>
      <c r="E378" s="4"/>
      <c r="F378" s="3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34"/>
      <c r="E379" s="4"/>
      <c r="F379" s="3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34"/>
      <c r="E380" s="4"/>
      <c r="F380" s="3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34"/>
      <c r="E381" s="4"/>
      <c r="F381" s="3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34"/>
      <c r="E382" s="4"/>
      <c r="F382" s="3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34"/>
      <c r="E383" s="4"/>
      <c r="F383" s="3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34"/>
      <c r="E384" s="4"/>
      <c r="F384" s="3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34"/>
      <c r="E385" s="4"/>
      <c r="F385" s="3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34"/>
      <c r="E386" s="4"/>
      <c r="F386" s="3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34"/>
      <c r="E387" s="4"/>
      <c r="F387" s="3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34"/>
      <c r="E388" s="4"/>
      <c r="F388" s="3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34"/>
      <c r="E389" s="4"/>
      <c r="F389" s="3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34"/>
      <c r="E390" s="4"/>
      <c r="F390" s="3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34"/>
      <c r="E391" s="4"/>
      <c r="F391" s="3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34"/>
      <c r="E392" s="4"/>
      <c r="F392" s="3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34"/>
      <c r="E393" s="4"/>
      <c r="F393" s="3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34"/>
      <c r="E394" s="4"/>
      <c r="F394" s="3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34"/>
      <c r="E395" s="4"/>
      <c r="F395" s="3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34"/>
      <c r="E396" s="4"/>
      <c r="F396" s="3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34"/>
      <c r="E397" s="4"/>
      <c r="F397" s="3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34"/>
      <c r="E398" s="4"/>
      <c r="F398" s="3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34"/>
      <c r="E399" s="4"/>
      <c r="F399" s="3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34"/>
      <c r="E400" s="4"/>
      <c r="F400" s="3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34"/>
      <c r="E401" s="4"/>
      <c r="F401" s="3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34"/>
      <c r="E402" s="4"/>
      <c r="F402" s="3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34"/>
      <c r="E403" s="4"/>
      <c r="F403" s="3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34"/>
      <c r="E404" s="4"/>
      <c r="F404" s="3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34"/>
      <c r="E405" s="4"/>
      <c r="F405" s="3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34"/>
      <c r="E406" s="4"/>
      <c r="F406" s="3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34"/>
      <c r="E407" s="4"/>
      <c r="F407" s="3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34"/>
      <c r="E408" s="4"/>
      <c r="F408" s="3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34"/>
      <c r="E409" s="4"/>
      <c r="F409" s="3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34"/>
      <c r="E410" s="4"/>
      <c r="F410" s="3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34"/>
      <c r="E411" s="4"/>
      <c r="F411" s="3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34"/>
      <c r="E412" s="4"/>
      <c r="F412" s="3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34"/>
      <c r="E413" s="4"/>
      <c r="F413" s="3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34"/>
      <c r="E414" s="4"/>
      <c r="F414" s="3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34"/>
      <c r="E415" s="4"/>
      <c r="F415" s="3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34"/>
      <c r="E416" s="4"/>
      <c r="F416" s="3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34"/>
      <c r="E417" s="4"/>
      <c r="F417" s="3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34"/>
      <c r="E418" s="4"/>
      <c r="F418" s="3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34"/>
      <c r="E419" s="4"/>
      <c r="F419" s="3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34"/>
      <c r="E420" s="4"/>
      <c r="F420" s="3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34"/>
      <c r="E421" s="4"/>
      <c r="F421" s="3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34"/>
      <c r="E422" s="4"/>
      <c r="F422" s="3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34"/>
      <c r="E423" s="4"/>
      <c r="F423" s="3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34"/>
      <c r="E424" s="4"/>
      <c r="F424" s="3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34"/>
      <c r="E425" s="4"/>
      <c r="F425" s="3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34"/>
      <c r="E426" s="4"/>
      <c r="F426" s="3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34"/>
      <c r="E427" s="4"/>
      <c r="F427" s="3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34"/>
      <c r="E428" s="4"/>
      <c r="F428" s="3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34"/>
      <c r="E429" s="4"/>
      <c r="F429" s="3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34"/>
      <c r="E430" s="4"/>
      <c r="F430" s="3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34"/>
      <c r="E431" s="4"/>
      <c r="F431" s="3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34"/>
      <c r="E432" s="4"/>
      <c r="F432" s="3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34"/>
      <c r="E433" s="4"/>
      <c r="F433" s="3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34"/>
      <c r="E434" s="4"/>
      <c r="F434" s="3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34"/>
      <c r="E435" s="4"/>
      <c r="F435" s="3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34"/>
      <c r="E436" s="4"/>
      <c r="F436" s="3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34"/>
      <c r="E437" s="4"/>
      <c r="F437" s="3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34"/>
      <c r="E438" s="4"/>
      <c r="F438" s="3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34"/>
      <c r="E439" s="4"/>
      <c r="F439" s="3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34"/>
      <c r="E440" s="4"/>
      <c r="F440" s="3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34"/>
      <c r="E441" s="4"/>
      <c r="F441" s="3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34"/>
      <c r="E442" s="4"/>
      <c r="F442" s="3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34"/>
      <c r="E443" s="4"/>
      <c r="F443" s="3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34"/>
      <c r="E444" s="4"/>
      <c r="F444" s="3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34"/>
      <c r="E445" s="4"/>
      <c r="F445" s="3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34"/>
      <c r="E446" s="4"/>
      <c r="F446" s="3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34"/>
      <c r="E447" s="4"/>
      <c r="F447" s="3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34"/>
      <c r="E448" s="4"/>
      <c r="F448" s="3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34"/>
      <c r="E449" s="4"/>
      <c r="F449" s="3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34"/>
      <c r="E450" s="4"/>
      <c r="F450" s="3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34"/>
      <c r="E451" s="4"/>
      <c r="F451" s="3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34"/>
      <c r="E452" s="4"/>
      <c r="F452" s="3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34"/>
      <c r="E453" s="4"/>
      <c r="F453" s="3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34"/>
      <c r="E454" s="4"/>
      <c r="F454" s="3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34"/>
      <c r="E455" s="4"/>
      <c r="F455" s="3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34"/>
      <c r="E456" s="4"/>
      <c r="F456" s="3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34"/>
      <c r="E457" s="4"/>
      <c r="F457" s="3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34"/>
      <c r="E458" s="4"/>
      <c r="F458" s="3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34"/>
      <c r="E459" s="4"/>
      <c r="F459" s="3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34"/>
      <c r="E460" s="4"/>
      <c r="F460" s="3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34"/>
      <c r="E461" s="4"/>
      <c r="F461" s="3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34"/>
      <c r="E462" s="4"/>
      <c r="F462" s="3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34"/>
      <c r="E463" s="4"/>
      <c r="F463" s="3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34"/>
      <c r="E464" s="4"/>
      <c r="F464" s="3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34"/>
      <c r="E465" s="4"/>
      <c r="F465" s="3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34"/>
      <c r="E466" s="4"/>
      <c r="F466" s="3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34"/>
      <c r="E467" s="4"/>
      <c r="F467" s="3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34"/>
      <c r="E468" s="4"/>
      <c r="F468" s="3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34"/>
      <c r="E469" s="4"/>
      <c r="F469" s="3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34"/>
      <c r="E470" s="4"/>
      <c r="F470" s="3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34"/>
      <c r="E471" s="4"/>
      <c r="F471" s="3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34"/>
      <c r="E472" s="4"/>
      <c r="F472" s="3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34"/>
      <c r="E473" s="4"/>
      <c r="F473" s="3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34"/>
      <c r="E474" s="4"/>
      <c r="F474" s="3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34"/>
      <c r="E475" s="4"/>
      <c r="F475" s="3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34"/>
      <c r="E476" s="4"/>
      <c r="F476" s="3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34"/>
      <c r="E477" s="4"/>
      <c r="F477" s="3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34"/>
      <c r="E478" s="4"/>
      <c r="F478" s="3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34"/>
      <c r="E479" s="4"/>
      <c r="F479" s="3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34"/>
      <c r="E480" s="4"/>
      <c r="F480" s="3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34"/>
      <c r="E481" s="4"/>
      <c r="F481" s="3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34"/>
      <c r="E482" s="4"/>
      <c r="F482" s="3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34"/>
      <c r="E483" s="4"/>
      <c r="F483" s="3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34"/>
      <c r="E484" s="4"/>
      <c r="F484" s="3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34"/>
      <c r="E485" s="4"/>
      <c r="F485" s="3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34"/>
      <c r="E486" s="4"/>
      <c r="F486" s="3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34"/>
      <c r="E487" s="4"/>
      <c r="F487" s="3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34"/>
      <c r="E488" s="4"/>
      <c r="F488" s="3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34"/>
      <c r="E489" s="4"/>
      <c r="F489" s="3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34"/>
      <c r="E490" s="4"/>
      <c r="F490" s="3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34"/>
      <c r="E491" s="4"/>
      <c r="F491" s="3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34"/>
      <c r="E492" s="4"/>
      <c r="F492" s="3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34"/>
      <c r="E493" s="4"/>
      <c r="F493" s="3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34"/>
      <c r="E494" s="4"/>
      <c r="F494" s="3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34"/>
      <c r="E495" s="4"/>
      <c r="F495" s="3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34"/>
      <c r="E496" s="4"/>
      <c r="F496" s="3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34"/>
      <c r="E497" s="4"/>
      <c r="F497" s="3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34"/>
      <c r="E498" s="4"/>
      <c r="F498" s="3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34"/>
      <c r="E499" s="4"/>
      <c r="F499" s="3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34"/>
      <c r="E500" s="4"/>
      <c r="F500" s="3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34"/>
      <c r="E501" s="4"/>
      <c r="F501" s="3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34"/>
      <c r="E502" s="4"/>
      <c r="F502" s="3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34"/>
      <c r="E503" s="4"/>
      <c r="F503" s="3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34"/>
      <c r="E504" s="4"/>
      <c r="F504" s="3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34"/>
      <c r="E505" s="4"/>
      <c r="F505" s="3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34"/>
      <c r="E506" s="4"/>
      <c r="F506" s="3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34"/>
      <c r="E507" s="4"/>
      <c r="F507" s="3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34"/>
      <c r="E508" s="4"/>
      <c r="F508" s="3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34"/>
      <c r="E509" s="4"/>
      <c r="F509" s="3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34"/>
      <c r="E510" s="4"/>
      <c r="F510" s="3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34"/>
      <c r="E511" s="4"/>
      <c r="F511" s="3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34"/>
      <c r="E512" s="4"/>
      <c r="F512" s="3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34"/>
      <c r="E513" s="4"/>
      <c r="F513" s="3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34"/>
      <c r="E514" s="4"/>
      <c r="F514" s="3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34"/>
      <c r="E515" s="4"/>
      <c r="F515" s="3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34"/>
      <c r="E516" s="4"/>
      <c r="F516" s="3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34"/>
      <c r="E517" s="4"/>
      <c r="F517" s="3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34"/>
      <c r="E518" s="4"/>
      <c r="F518" s="3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34"/>
      <c r="E519" s="4"/>
      <c r="F519" s="3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34"/>
      <c r="E520" s="4"/>
      <c r="F520" s="3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34"/>
      <c r="E521" s="4"/>
      <c r="F521" s="3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34"/>
      <c r="E522" s="4"/>
      <c r="F522" s="3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34"/>
      <c r="E523" s="4"/>
      <c r="F523" s="3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34"/>
      <c r="E524" s="4"/>
      <c r="F524" s="3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34"/>
      <c r="E525" s="4"/>
      <c r="F525" s="3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34"/>
      <c r="E526" s="4"/>
      <c r="F526" s="3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34"/>
      <c r="E527" s="4"/>
      <c r="F527" s="3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34"/>
      <c r="E528" s="4"/>
      <c r="F528" s="3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34"/>
      <c r="E529" s="4"/>
      <c r="F529" s="3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34"/>
      <c r="E530" s="4"/>
      <c r="F530" s="3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34"/>
      <c r="E531" s="4"/>
      <c r="F531" s="3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34"/>
      <c r="E532" s="4"/>
      <c r="F532" s="3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34"/>
      <c r="E533" s="4"/>
      <c r="F533" s="3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34"/>
      <c r="E534" s="4"/>
      <c r="F534" s="3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34"/>
      <c r="E535" s="4"/>
      <c r="F535" s="3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34"/>
      <c r="E536" s="4"/>
      <c r="F536" s="3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34"/>
      <c r="E537" s="4"/>
      <c r="F537" s="3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34"/>
      <c r="E538" s="4"/>
      <c r="F538" s="3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34"/>
      <c r="E539" s="4"/>
      <c r="F539" s="3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34"/>
      <c r="E540" s="4"/>
      <c r="F540" s="3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34"/>
      <c r="E541" s="4"/>
      <c r="F541" s="3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34"/>
      <c r="E542" s="4"/>
      <c r="F542" s="3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34"/>
      <c r="E543" s="4"/>
      <c r="F543" s="3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34"/>
      <c r="E544" s="4"/>
      <c r="F544" s="3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34"/>
      <c r="E545" s="4"/>
      <c r="F545" s="3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34"/>
      <c r="E546" s="4"/>
      <c r="F546" s="3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34"/>
      <c r="E547" s="4"/>
      <c r="F547" s="3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34"/>
      <c r="E548" s="4"/>
      <c r="F548" s="3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34"/>
      <c r="E549" s="4"/>
      <c r="F549" s="3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34"/>
      <c r="E550" s="4"/>
      <c r="F550" s="3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34"/>
      <c r="E551" s="4"/>
      <c r="F551" s="3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34"/>
      <c r="E552" s="4"/>
      <c r="F552" s="3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34"/>
      <c r="E553" s="4"/>
      <c r="F553" s="3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34"/>
      <c r="E554" s="4"/>
      <c r="F554" s="3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34"/>
      <c r="E555" s="4"/>
      <c r="F555" s="3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34"/>
      <c r="E556" s="4"/>
      <c r="F556" s="3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34"/>
      <c r="E557" s="4"/>
      <c r="F557" s="3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34"/>
      <c r="E558" s="4"/>
      <c r="F558" s="3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34"/>
      <c r="E559" s="4"/>
      <c r="F559" s="3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34"/>
      <c r="E560" s="4"/>
      <c r="F560" s="3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34"/>
      <c r="E561" s="4"/>
      <c r="F561" s="3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34"/>
      <c r="E562" s="4"/>
      <c r="F562" s="3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34"/>
      <c r="E563" s="4"/>
      <c r="F563" s="3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34"/>
      <c r="E564" s="4"/>
      <c r="F564" s="3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34"/>
      <c r="E565" s="4"/>
      <c r="F565" s="3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34"/>
      <c r="E566" s="4"/>
      <c r="F566" s="3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34"/>
      <c r="E567" s="4"/>
      <c r="F567" s="3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34"/>
      <c r="E568" s="4"/>
      <c r="F568" s="3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34"/>
      <c r="E569" s="4"/>
      <c r="F569" s="3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34"/>
      <c r="E570" s="4"/>
      <c r="F570" s="3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34"/>
      <c r="E571" s="4"/>
      <c r="F571" s="3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34"/>
      <c r="E572" s="4"/>
      <c r="F572" s="3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34"/>
      <c r="E573" s="4"/>
      <c r="F573" s="3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34"/>
      <c r="E574" s="4"/>
      <c r="F574" s="3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34"/>
      <c r="E575" s="4"/>
      <c r="F575" s="3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34"/>
      <c r="E576" s="4"/>
      <c r="F576" s="3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34"/>
      <c r="E577" s="4"/>
      <c r="F577" s="3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34"/>
      <c r="E578" s="4"/>
      <c r="F578" s="3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34"/>
      <c r="E579" s="4"/>
      <c r="F579" s="3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34"/>
      <c r="E580" s="4"/>
      <c r="F580" s="3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34"/>
      <c r="E581" s="4"/>
      <c r="F581" s="3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34"/>
      <c r="E582" s="4"/>
      <c r="F582" s="3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34"/>
      <c r="E583" s="4"/>
      <c r="F583" s="3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34"/>
      <c r="E584" s="4"/>
      <c r="F584" s="3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34"/>
      <c r="E585" s="4"/>
      <c r="F585" s="3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34"/>
      <c r="E586" s="4"/>
      <c r="F586" s="3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34"/>
      <c r="E587" s="4"/>
      <c r="F587" s="3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34"/>
      <c r="E588" s="4"/>
      <c r="F588" s="3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34"/>
      <c r="E589" s="4"/>
      <c r="F589" s="3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34"/>
      <c r="E590" s="4"/>
      <c r="F590" s="3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34"/>
      <c r="E591" s="4"/>
      <c r="F591" s="3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34"/>
      <c r="E592" s="4"/>
      <c r="F592" s="3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34"/>
      <c r="E593" s="4"/>
      <c r="F593" s="3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34"/>
      <c r="E594" s="4"/>
      <c r="F594" s="3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34"/>
      <c r="E595" s="4"/>
      <c r="F595" s="3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34"/>
      <c r="E596" s="4"/>
      <c r="F596" s="3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34"/>
      <c r="E597" s="4"/>
      <c r="F597" s="3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34"/>
      <c r="E598" s="4"/>
      <c r="F598" s="3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34"/>
      <c r="E599" s="4"/>
      <c r="F599" s="3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34"/>
      <c r="E600" s="4"/>
      <c r="F600" s="3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34"/>
      <c r="E601" s="4"/>
      <c r="F601" s="3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34"/>
      <c r="E602" s="4"/>
      <c r="F602" s="3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34"/>
      <c r="E603" s="4"/>
      <c r="F603" s="3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34"/>
      <c r="E604" s="4"/>
      <c r="F604" s="3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34"/>
      <c r="E605" s="4"/>
      <c r="F605" s="3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34"/>
      <c r="E606" s="4"/>
      <c r="F606" s="3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34"/>
      <c r="E607" s="4"/>
      <c r="F607" s="3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34"/>
      <c r="E608" s="4"/>
      <c r="F608" s="3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34"/>
      <c r="E609" s="4"/>
      <c r="F609" s="3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34"/>
      <c r="E610" s="4"/>
      <c r="F610" s="3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34"/>
      <c r="E611" s="4"/>
      <c r="F611" s="3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34"/>
      <c r="E612" s="4"/>
      <c r="F612" s="3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34"/>
      <c r="E613" s="4"/>
      <c r="F613" s="3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34"/>
      <c r="E614" s="4"/>
      <c r="F614" s="3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34"/>
      <c r="E615" s="4"/>
      <c r="F615" s="3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34"/>
      <c r="E616" s="4"/>
      <c r="F616" s="3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34"/>
      <c r="E617" s="4"/>
      <c r="F617" s="3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34"/>
      <c r="E618" s="4"/>
      <c r="F618" s="3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34"/>
      <c r="E619" s="4"/>
      <c r="F619" s="3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34"/>
      <c r="E620" s="4"/>
      <c r="F620" s="3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34"/>
      <c r="E621" s="4"/>
      <c r="F621" s="3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34"/>
      <c r="E622" s="4"/>
      <c r="F622" s="3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34"/>
      <c r="E623" s="4"/>
      <c r="F623" s="3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34"/>
      <c r="E624" s="4"/>
      <c r="F624" s="3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34"/>
      <c r="E625" s="4"/>
      <c r="F625" s="3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34"/>
      <c r="E626" s="4"/>
      <c r="F626" s="3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34"/>
      <c r="E627" s="4"/>
      <c r="F627" s="3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34"/>
      <c r="E628" s="4"/>
      <c r="F628" s="3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34"/>
      <c r="E629" s="4"/>
      <c r="F629" s="3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34"/>
      <c r="E630" s="4"/>
      <c r="F630" s="3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34"/>
      <c r="E631" s="4"/>
      <c r="F631" s="3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34"/>
      <c r="E632" s="4"/>
      <c r="F632" s="3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34"/>
      <c r="E633" s="4"/>
      <c r="F633" s="3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34"/>
      <c r="E634" s="4"/>
      <c r="F634" s="3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34"/>
      <c r="E635" s="4"/>
      <c r="F635" s="3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34"/>
      <c r="E636" s="4"/>
      <c r="F636" s="3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34"/>
      <c r="E637" s="4"/>
      <c r="F637" s="3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34"/>
      <c r="E638" s="4"/>
      <c r="F638" s="3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34"/>
      <c r="E639" s="4"/>
      <c r="F639" s="3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34"/>
      <c r="E640" s="4"/>
      <c r="F640" s="3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34"/>
      <c r="E641" s="4"/>
      <c r="F641" s="3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34"/>
      <c r="E642" s="4"/>
      <c r="F642" s="3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34"/>
      <c r="E643" s="4"/>
      <c r="F643" s="3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34"/>
      <c r="E644" s="4"/>
      <c r="F644" s="3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34"/>
      <c r="E645" s="4"/>
      <c r="F645" s="3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34"/>
      <c r="E646" s="4"/>
      <c r="F646" s="3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34"/>
      <c r="E647" s="4"/>
      <c r="F647" s="3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34"/>
      <c r="E648" s="4"/>
      <c r="F648" s="3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34"/>
      <c r="E649" s="4"/>
      <c r="F649" s="3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34"/>
      <c r="E650" s="4"/>
      <c r="F650" s="3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34"/>
      <c r="E651" s="4"/>
      <c r="F651" s="3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34"/>
      <c r="E652" s="4"/>
      <c r="F652" s="3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34"/>
      <c r="E653" s="4"/>
      <c r="F653" s="3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34"/>
      <c r="E654" s="4"/>
      <c r="F654" s="3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34"/>
      <c r="E655" s="4"/>
      <c r="F655" s="3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34"/>
      <c r="E656" s="4"/>
      <c r="F656" s="3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34"/>
      <c r="E657" s="4"/>
      <c r="F657" s="3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34"/>
      <c r="E658" s="4"/>
      <c r="F658" s="3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34"/>
      <c r="E659" s="4"/>
      <c r="F659" s="3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34"/>
      <c r="E660" s="4"/>
      <c r="F660" s="3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34"/>
      <c r="E661" s="4"/>
      <c r="F661" s="3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34"/>
      <c r="E662" s="4"/>
      <c r="F662" s="3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34"/>
      <c r="E663" s="4"/>
      <c r="F663" s="3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34"/>
      <c r="E664" s="4"/>
      <c r="F664" s="3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34"/>
      <c r="E665" s="4"/>
      <c r="F665" s="3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34"/>
      <c r="E666" s="4"/>
      <c r="F666" s="3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34"/>
      <c r="E667" s="4"/>
      <c r="F667" s="3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34"/>
      <c r="E668" s="4"/>
      <c r="F668" s="3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34"/>
      <c r="E669" s="4"/>
      <c r="F669" s="3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34"/>
      <c r="E670" s="4"/>
      <c r="F670" s="3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34"/>
      <c r="E671" s="4"/>
      <c r="F671" s="3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34"/>
      <c r="E672" s="4"/>
      <c r="F672" s="3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34"/>
      <c r="E673" s="4"/>
      <c r="F673" s="3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34"/>
      <c r="E674" s="4"/>
      <c r="F674" s="3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34"/>
      <c r="E675" s="4"/>
      <c r="F675" s="3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34"/>
      <c r="E676" s="4"/>
      <c r="F676" s="3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34"/>
      <c r="E677" s="4"/>
      <c r="F677" s="3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34"/>
      <c r="E678" s="4"/>
      <c r="F678" s="3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34"/>
      <c r="E679" s="4"/>
      <c r="F679" s="3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34"/>
      <c r="E680" s="4"/>
      <c r="F680" s="3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34"/>
      <c r="E681" s="4"/>
      <c r="F681" s="3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34"/>
      <c r="E682" s="4"/>
      <c r="F682" s="3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34"/>
      <c r="E683" s="4"/>
      <c r="F683" s="3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34"/>
      <c r="E684" s="4"/>
      <c r="F684" s="3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34"/>
      <c r="E685" s="4"/>
      <c r="F685" s="3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34"/>
      <c r="E686" s="4"/>
      <c r="F686" s="3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34"/>
      <c r="E687" s="4"/>
      <c r="F687" s="3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34"/>
      <c r="E688" s="4"/>
      <c r="F688" s="3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34"/>
      <c r="E689" s="4"/>
      <c r="F689" s="3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34"/>
      <c r="E690" s="4"/>
      <c r="F690" s="3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34"/>
      <c r="E691" s="4"/>
      <c r="F691" s="3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34"/>
      <c r="E692" s="4"/>
      <c r="F692" s="3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34"/>
      <c r="E693" s="4"/>
      <c r="F693" s="3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34"/>
      <c r="E694" s="4"/>
      <c r="F694" s="3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34"/>
      <c r="E695" s="4"/>
      <c r="F695" s="3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34"/>
      <c r="E696" s="4"/>
      <c r="F696" s="3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34"/>
      <c r="E697" s="4"/>
      <c r="F697" s="3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34"/>
      <c r="E698" s="4"/>
      <c r="F698" s="3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34"/>
      <c r="E699" s="4"/>
      <c r="F699" s="3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34"/>
      <c r="E700" s="4"/>
      <c r="F700" s="3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34"/>
      <c r="E701" s="4"/>
      <c r="F701" s="3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34"/>
      <c r="E702" s="4"/>
      <c r="F702" s="3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34"/>
      <c r="E703" s="4"/>
      <c r="F703" s="3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34"/>
      <c r="E704" s="4"/>
      <c r="F704" s="3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34"/>
      <c r="E705" s="4"/>
      <c r="F705" s="3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34"/>
      <c r="E706" s="4"/>
      <c r="F706" s="3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34"/>
      <c r="E707" s="4"/>
      <c r="F707" s="3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34"/>
      <c r="E708" s="4"/>
      <c r="F708" s="3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34"/>
      <c r="E709" s="4"/>
      <c r="F709" s="3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34"/>
      <c r="E710" s="4"/>
      <c r="F710" s="3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34"/>
      <c r="E711" s="4"/>
      <c r="F711" s="3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34"/>
      <c r="E712" s="4"/>
      <c r="F712" s="3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34"/>
      <c r="E713" s="4"/>
      <c r="F713" s="3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34"/>
      <c r="E714" s="4"/>
      <c r="F714" s="3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34"/>
      <c r="E715" s="4"/>
      <c r="F715" s="3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34"/>
      <c r="E716" s="4"/>
      <c r="F716" s="3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34"/>
      <c r="E717" s="4"/>
      <c r="F717" s="3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34"/>
      <c r="E718" s="4"/>
      <c r="F718" s="3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34"/>
      <c r="E719" s="4"/>
      <c r="F719" s="3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34"/>
      <c r="E720" s="4"/>
      <c r="F720" s="3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34"/>
      <c r="E721" s="4"/>
      <c r="F721" s="3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34"/>
      <c r="E722" s="4"/>
      <c r="F722" s="3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34"/>
      <c r="E723" s="4"/>
      <c r="F723" s="3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34"/>
      <c r="E724" s="4"/>
      <c r="F724" s="3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34"/>
      <c r="E725" s="4"/>
      <c r="F725" s="3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34"/>
      <c r="E726" s="4"/>
      <c r="F726" s="3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34"/>
      <c r="E727" s="4"/>
      <c r="F727" s="3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34"/>
      <c r="E728" s="4"/>
      <c r="F728" s="3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34"/>
      <c r="E729" s="4"/>
      <c r="F729" s="3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34"/>
      <c r="E730" s="4"/>
      <c r="F730" s="3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34"/>
      <c r="E731" s="4"/>
      <c r="F731" s="3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34"/>
      <c r="E732" s="4"/>
      <c r="F732" s="3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34"/>
      <c r="E733" s="4"/>
      <c r="F733" s="3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34"/>
      <c r="E734" s="4"/>
      <c r="F734" s="3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34"/>
      <c r="E735" s="4"/>
      <c r="F735" s="3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34"/>
      <c r="E736" s="4"/>
      <c r="F736" s="3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34"/>
      <c r="E737" s="4"/>
      <c r="F737" s="3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34"/>
      <c r="E738" s="4"/>
      <c r="F738" s="3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34"/>
      <c r="E739" s="4"/>
      <c r="F739" s="3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34"/>
      <c r="E740" s="4"/>
      <c r="F740" s="3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34"/>
      <c r="E741" s="4"/>
      <c r="F741" s="3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34"/>
      <c r="E742" s="4"/>
      <c r="F742" s="3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34"/>
      <c r="E743" s="4"/>
      <c r="F743" s="3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34"/>
      <c r="E744" s="4"/>
      <c r="F744" s="3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34"/>
      <c r="E745" s="4"/>
      <c r="F745" s="3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34"/>
      <c r="E746" s="4"/>
      <c r="F746" s="3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34"/>
      <c r="E747" s="4"/>
      <c r="F747" s="3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34"/>
      <c r="E748" s="4"/>
      <c r="F748" s="3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34"/>
      <c r="E749" s="4"/>
      <c r="F749" s="3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34"/>
      <c r="E750" s="4"/>
      <c r="F750" s="3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34"/>
      <c r="E751" s="4"/>
      <c r="F751" s="3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34"/>
      <c r="E752" s="4"/>
      <c r="F752" s="3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34"/>
      <c r="E753" s="4"/>
      <c r="F753" s="3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34"/>
      <c r="E754" s="4"/>
      <c r="F754" s="3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34"/>
      <c r="E755" s="4"/>
      <c r="F755" s="3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34"/>
      <c r="E756" s="4"/>
      <c r="F756" s="3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34"/>
      <c r="E757" s="4"/>
      <c r="F757" s="3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34"/>
      <c r="E758" s="4"/>
      <c r="F758" s="3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34"/>
      <c r="E759" s="4"/>
      <c r="F759" s="3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34"/>
      <c r="E760" s="4"/>
      <c r="F760" s="3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34"/>
      <c r="E761" s="4"/>
      <c r="F761" s="3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34"/>
      <c r="E762" s="4"/>
      <c r="F762" s="3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34"/>
      <c r="E763" s="4"/>
      <c r="F763" s="3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34"/>
      <c r="E764" s="4"/>
      <c r="F764" s="3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34"/>
      <c r="E765" s="4"/>
      <c r="F765" s="3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34"/>
      <c r="E766" s="4"/>
      <c r="F766" s="3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34"/>
      <c r="E767" s="4"/>
      <c r="F767" s="3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34"/>
      <c r="E768" s="4"/>
      <c r="F768" s="3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34"/>
      <c r="E769" s="4"/>
      <c r="F769" s="3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34"/>
      <c r="E770" s="4"/>
      <c r="F770" s="3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34"/>
      <c r="E771" s="4"/>
      <c r="F771" s="3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34"/>
      <c r="E772" s="4"/>
      <c r="F772" s="3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34"/>
      <c r="E773" s="4"/>
      <c r="F773" s="3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34"/>
      <c r="E774" s="4"/>
      <c r="F774" s="3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34"/>
      <c r="E775" s="4"/>
      <c r="F775" s="3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34"/>
      <c r="E776" s="4"/>
      <c r="F776" s="3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34"/>
      <c r="E777" s="4"/>
      <c r="F777" s="3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34"/>
      <c r="E778" s="4"/>
      <c r="F778" s="3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34"/>
      <c r="E779" s="4"/>
      <c r="F779" s="3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34"/>
      <c r="E780" s="4"/>
      <c r="F780" s="3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34"/>
      <c r="E781" s="4"/>
      <c r="F781" s="3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34"/>
      <c r="E782" s="4"/>
      <c r="F782" s="3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34"/>
      <c r="E783" s="4"/>
      <c r="F783" s="3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34"/>
      <c r="E784" s="4"/>
      <c r="F784" s="3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34"/>
      <c r="E785" s="4"/>
      <c r="F785" s="3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34"/>
      <c r="E786" s="4"/>
      <c r="F786" s="3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34"/>
      <c r="E787" s="4"/>
      <c r="F787" s="3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34"/>
      <c r="E788" s="4"/>
      <c r="F788" s="3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34"/>
      <c r="E789" s="4"/>
      <c r="F789" s="3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34"/>
      <c r="E790" s="4"/>
      <c r="F790" s="3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34"/>
      <c r="E791" s="4"/>
      <c r="F791" s="3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34"/>
      <c r="E792" s="4"/>
      <c r="F792" s="3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34"/>
      <c r="E793" s="4"/>
      <c r="F793" s="3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34"/>
      <c r="E794" s="4"/>
      <c r="F794" s="3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34"/>
      <c r="E795" s="4"/>
      <c r="F795" s="3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34"/>
      <c r="E796" s="4"/>
      <c r="F796" s="3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34"/>
      <c r="E797" s="4"/>
      <c r="F797" s="3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34"/>
      <c r="E798" s="4"/>
      <c r="F798" s="3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34"/>
      <c r="E799" s="4"/>
      <c r="F799" s="3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34"/>
      <c r="E800" s="4"/>
      <c r="F800" s="3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34"/>
      <c r="E801" s="4"/>
      <c r="F801" s="3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34"/>
      <c r="E802" s="4"/>
      <c r="F802" s="3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34"/>
      <c r="E803" s="4"/>
      <c r="F803" s="3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34"/>
      <c r="E804" s="4"/>
      <c r="F804" s="3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34"/>
      <c r="E805" s="4"/>
      <c r="F805" s="3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34"/>
      <c r="E806" s="4"/>
      <c r="F806" s="3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34"/>
      <c r="E807" s="4"/>
      <c r="F807" s="3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34"/>
      <c r="E808" s="4"/>
      <c r="F808" s="3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34"/>
      <c r="E809" s="4"/>
      <c r="F809" s="3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34"/>
      <c r="E810" s="4"/>
      <c r="F810" s="3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34"/>
      <c r="E811" s="4"/>
      <c r="F811" s="3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34"/>
      <c r="E812" s="4"/>
      <c r="F812" s="3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34"/>
      <c r="E813" s="4"/>
      <c r="F813" s="3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34"/>
      <c r="E814" s="4"/>
      <c r="F814" s="3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34"/>
      <c r="E815" s="4"/>
      <c r="F815" s="3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34"/>
      <c r="E816" s="4"/>
      <c r="F816" s="3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34"/>
      <c r="E817" s="4"/>
      <c r="F817" s="3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34"/>
      <c r="E818" s="4"/>
      <c r="F818" s="3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34"/>
      <c r="E819" s="4"/>
      <c r="F819" s="3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34"/>
      <c r="E820" s="4"/>
      <c r="F820" s="3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34"/>
      <c r="E821" s="4"/>
      <c r="F821" s="3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34"/>
      <c r="E822" s="4"/>
      <c r="F822" s="3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34"/>
      <c r="E823" s="4"/>
      <c r="F823" s="3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34"/>
      <c r="E824" s="4"/>
      <c r="F824" s="3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34"/>
      <c r="E825" s="4"/>
      <c r="F825" s="3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34"/>
      <c r="E826" s="4"/>
      <c r="F826" s="3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34"/>
      <c r="E827" s="4"/>
      <c r="F827" s="3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34"/>
      <c r="E828" s="4"/>
      <c r="F828" s="3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34"/>
      <c r="E829" s="4"/>
      <c r="F829" s="3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34"/>
      <c r="E830" s="4"/>
      <c r="F830" s="3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34"/>
      <c r="E831" s="4"/>
      <c r="F831" s="3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34"/>
      <c r="E832" s="4"/>
      <c r="F832" s="3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34"/>
      <c r="E833" s="4"/>
      <c r="F833" s="3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34"/>
      <c r="E834" s="4"/>
      <c r="F834" s="3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34"/>
      <c r="E835" s="4"/>
      <c r="F835" s="3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34"/>
      <c r="E836" s="4"/>
      <c r="F836" s="3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34"/>
      <c r="E837" s="4"/>
      <c r="F837" s="3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34"/>
      <c r="E838" s="4"/>
      <c r="F838" s="3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34"/>
      <c r="E839" s="4"/>
      <c r="F839" s="3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34"/>
      <c r="E840" s="4"/>
      <c r="F840" s="3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34"/>
      <c r="E841" s="4"/>
      <c r="F841" s="3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34"/>
      <c r="E842" s="4"/>
      <c r="F842" s="3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34"/>
      <c r="E843" s="4"/>
      <c r="F843" s="3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34"/>
      <c r="E844" s="4"/>
      <c r="F844" s="3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34"/>
      <c r="E845" s="4"/>
      <c r="F845" s="3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34"/>
      <c r="E846" s="4"/>
      <c r="F846" s="3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34"/>
      <c r="E847" s="4"/>
      <c r="F847" s="3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34"/>
      <c r="E848" s="4"/>
      <c r="F848" s="3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34"/>
      <c r="E849" s="4"/>
      <c r="F849" s="3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34"/>
      <c r="E850" s="4"/>
      <c r="F850" s="3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34"/>
      <c r="E851" s="4"/>
      <c r="F851" s="3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34"/>
      <c r="E852" s="4"/>
      <c r="F852" s="3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34"/>
      <c r="E853" s="4"/>
      <c r="F853" s="3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34"/>
      <c r="E854" s="4"/>
      <c r="F854" s="3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34"/>
      <c r="E855" s="4"/>
      <c r="F855" s="3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34"/>
      <c r="E856" s="4"/>
      <c r="F856" s="3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34"/>
      <c r="E857" s="4"/>
      <c r="F857" s="3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34"/>
      <c r="E858" s="4"/>
      <c r="F858" s="3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34"/>
      <c r="E859" s="4"/>
      <c r="F859" s="3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34"/>
      <c r="E860" s="4"/>
      <c r="F860" s="3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34"/>
      <c r="E861" s="4"/>
      <c r="F861" s="3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34"/>
      <c r="E862" s="4"/>
      <c r="F862" s="3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34"/>
      <c r="E863" s="4"/>
      <c r="F863" s="3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34"/>
      <c r="E864" s="4"/>
      <c r="F864" s="3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34"/>
      <c r="E865" s="4"/>
      <c r="F865" s="3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34"/>
      <c r="E866" s="4"/>
      <c r="F866" s="3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34"/>
      <c r="E867" s="4"/>
      <c r="F867" s="3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34"/>
      <c r="E868" s="4"/>
      <c r="F868" s="3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34"/>
      <c r="E869" s="4"/>
      <c r="F869" s="3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34"/>
      <c r="E870" s="4"/>
      <c r="F870" s="3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34"/>
      <c r="E871" s="4"/>
      <c r="F871" s="3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34"/>
      <c r="E872" s="4"/>
      <c r="F872" s="3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34"/>
      <c r="E873" s="4"/>
      <c r="F873" s="3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34"/>
      <c r="E874" s="4"/>
      <c r="F874" s="3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34"/>
      <c r="E875" s="4"/>
      <c r="F875" s="3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34"/>
      <c r="E876" s="4"/>
      <c r="F876" s="3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34"/>
      <c r="E877" s="4"/>
      <c r="F877" s="3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34"/>
      <c r="E878" s="4"/>
      <c r="F878" s="3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34"/>
      <c r="E879" s="4"/>
      <c r="F879" s="3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34"/>
      <c r="E880" s="4"/>
      <c r="F880" s="3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34"/>
      <c r="E881" s="4"/>
      <c r="F881" s="3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34"/>
      <c r="E882" s="4"/>
      <c r="F882" s="3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34"/>
      <c r="E883" s="4"/>
      <c r="F883" s="3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34"/>
      <c r="E884" s="4"/>
      <c r="F884" s="3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34"/>
      <c r="E885" s="4"/>
      <c r="F885" s="3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34"/>
      <c r="E886" s="4"/>
      <c r="F886" s="3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34"/>
      <c r="E887" s="4"/>
      <c r="F887" s="3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34"/>
      <c r="E888" s="4"/>
      <c r="F888" s="3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34"/>
      <c r="E889" s="4"/>
      <c r="F889" s="3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34"/>
      <c r="E890" s="4"/>
      <c r="F890" s="3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34"/>
      <c r="E891" s="4"/>
      <c r="F891" s="3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34"/>
      <c r="E892" s="4"/>
      <c r="F892" s="3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34"/>
      <c r="E893" s="4"/>
      <c r="F893" s="3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34"/>
      <c r="E894" s="4"/>
      <c r="F894" s="3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34"/>
      <c r="E895" s="4"/>
      <c r="F895" s="3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34"/>
      <c r="E896" s="4"/>
      <c r="F896" s="3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34"/>
      <c r="E897" s="4"/>
      <c r="F897" s="3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34"/>
      <c r="E898" s="4"/>
      <c r="F898" s="3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34"/>
      <c r="E899" s="4"/>
      <c r="F899" s="3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34"/>
      <c r="E900" s="4"/>
      <c r="F900" s="3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34"/>
      <c r="E901" s="4"/>
      <c r="F901" s="3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34"/>
      <c r="E902" s="4"/>
      <c r="F902" s="3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34"/>
      <c r="E903" s="4"/>
      <c r="F903" s="3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34"/>
      <c r="E904" s="4"/>
      <c r="F904" s="3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34"/>
      <c r="E905" s="4"/>
      <c r="F905" s="3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34"/>
      <c r="E906" s="4"/>
      <c r="F906" s="3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34"/>
      <c r="E907" s="4"/>
      <c r="F907" s="3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34"/>
      <c r="E908" s="4"/>
      <c r="F908" s="3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34"/>
      <c r="E909" s="4"/>
      <c r="F909" s="3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34"/>
      <c r="E910" s="4"/>
      <c r="F910" s="3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34"/>
      <c r="E911" s="4"/>
      <c r="F911" s="3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34"/>
      <c r="E912" s="4"/>
      <c r="F912" s="3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34"/>
      <c r="E913" s="4"/>
      <c r="F913" s="3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34"/>
      <c r="E914" s="4"/>
      <c r="F914" s="3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34"/>
      <c r="E915" s="4"/>
      <c r="F915" s="3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34"/>
      <c r="E916" s="4"/>
      <c r="F916" s="3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34"/>
      <c r="E917" s="4"/>
      <c r="F917" s="3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34"/>
      <c r="E918" s="4"/>
      <c r="F918" s="3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34"/>
      <c r="E919" s="4"/>
      <c r="F919" s="3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34"/>
      <c r="E920" s="4"/>
      <c r="F920" s="3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34"/>
      <c r="E921" s="4"/>
      <c r="F921" s="3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34"/>
      <c r="E922" s="4"/>
      <c r="F922" s="3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34"/>
      <c r="E923" s="4"/>
      <c r="F923" s="3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34"/>
      <c r="E924" s="4"/>
      <c r="F924" s="3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34"/>
      <c r="E925" s="4"/>
      <c r="F925" s="3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34"/>
      <c r="E926" s="4"/>
      <c r="F926" s="3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34"/>
      <c r="E927" s="4"/>
      <c r="F927" s="3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34"/>
      <c r="E928" s="4"/>
      <c r="F928" s="3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34"/>
      <c r="E929" s="4"/>
      <c r="F929" s="3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34"/>
      <c r="E930" s="4"/>
      <c r="F930" s="3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34"/>
      <c r="E931" s="4"/>
      <c r="F931" s="3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34"/>
      <c r="E932" s="4"/>
      <c r="F932" s="3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34"/>
      <c r="E933" s="4"/>
      <c r="F933" s="3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34"/>
      <c r="E934" s="4"/>
      <c r="F934" s="3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34"/>
      <c r="E935" s="4"/>
      <c r="F935" s="3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34"/>
      <c r="E936" s="4"/>
      <c r="F936" s="3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34"/>
      <c r="E937" s="4"/>
      <c r="F937" s="3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34"/>
      <c r="E938" s="4"/>
      <c r="F938" s="3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34"/>
      <c r="E939" s="4"/>
      <c r="F939" s="3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34"/>
      <c r="E940" s="4"/>
      <c r="F940" s="3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34"/>
      <c r="E941" s="4"/>
      <c r="F941" s="3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34"/>
      <c r="E942" s="4"/>
      <c r="F942" s="3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34"/>
      <c r="E943" s="4"/>
      <c r="F943" s="3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34"/>
      <c r="E944" s="4"/>
      <c r="F944" s="3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34"/>
      <c r="E945" s="4"/>
      <c r="F945" s="3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34"/>
      <c r="E946" s="4"/>
      <c r="F946" s="3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34"/>
      <c r="E947" s="4"/>
      <c r="F947" s="3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34"/>
      <c r="E948" s="4"/>
      <c r="F948" s="3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34"/>
      <c r="E949" s="4"/>
      <c r="F949" s="3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34"/>
      <c r="E950" s="4"/>
      <c r="F950" s="3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34"/>
      <c r="E951" s="4"/>
      <c r="F951" s="3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34"/>
      <c r="E952" s="4"/>
      <c r="F952" s="3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34"/>
      <c r="E953" s="4"/>
      <c r="F953" s="3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34"/>
      <c r="E954" s="4"/>
      <c r="F954" s="3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34"/>
      <c r="E955" s="4"/>
      <c r="F955" s="3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34"/>
      <c r="E956" s="4"/>
      <c r="F956" s="3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34"/>
      <c r="E957" s="4"/>
      <c r="F957" s="3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34"/>
      <c r="E958" s="4"/>
      <c r="F958" s="3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34"/>
      <c r="E959" s="4"/>
      <c r="F959" s="3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34"/>
      <c r="E960" s="4"/>
      <c r="F960" s="3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34"/>
      <c r="E961" s="4"/>
      <c r="F961" s="3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34"/>
      <c r="E962" s="4"/>
      <c r="F962" s="3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34"/>
      <c r="E963" s="4"/>
      <c r="F963" s="3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34"/>
      <c r="E964" s="4"/>
      <c r="F964" s="3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34"/>
      <c r="E965" s="4"/>
      <c r="F965" s="3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34"/>
      <c r="E966" s="4"/>
      <c r="F966" s="3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34"/>
      <c r="E967" s="4"/>
      <c r="F967" s="3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34"/>
      <c r="E968" s="4"/>
      <c r="F968" s="3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34"/>
      <c r="E969" s="4"/>
      <c r="F969" s="3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34"/>
      <c r="E970" s="4"/>
      <c r="F970" s="3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34"/>
      <c r="E971" s="4"/>
      <c r="F971" s="3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34"/>
      <c r="E972" s="4"/>
      <c r="F972" s="3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34"/>
      <c r="E973" s="4"/>
      <c r="F973" s="3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34"/>
      <c r="E974" s="4"/>
      <c r="F974" s="3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34"/>
      <c r="E975" s="4"/>
      <c r="F975" s="3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34"/>
      <c r="E976" s="4"/>
      <c r="F976" s="3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34"/>
      <c r="E977" s="4"/>
      <c r="F977" s="3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34"/>
      <c r="E978" s="4"/>
      <c r="F978" s="3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34"/>
      <c r="E979" s="4"/>
      <c r="F979" s="3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34"/>
      <c r="E980" s="4"/>
      <c r="F980" s="3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34"/>
      <c r="E981" s="4"/>
      <c r="F981" s="3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34"/>
      <c r="E982" s="4"/>
      <c r="F982" s="3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34"/>
      <c r="E983" s="4"/>
      <c r="F983" s="3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34"/>
      <c r="E984" s="4"/>
      <c r="F984" s="3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34"/>
      <c r="E985" s="4"/>
      <c r="F985" s="3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34"/>
      <c r="E986" s="4"/>
      <c r="F986" s="3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34"/>
      <c r="E987" s="4"/>
      <c r="F987" s="3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34"/>
      <c r="E988" s="4"/>
      <c r="F988" s="3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34"/>
      <c r="E989" s="4"/>
      <c r="F989" s="3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34"/>
      <c r="E990" s="4"/>
      <c r="F990" s="3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34"/>
      <c r="E991" s="4"/>
      <c r="F991" s="3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34"/>
      <c r="E992" s="4"/>
      <c r="F992" s="3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34"/>
      <c r="E993" s="4"/>
      <c r="F993" s="3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34"/>
      <c r="E994" s="4"/>
      <c r="F994" s="3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34"/>
      <c r="E995" s="4"/>
      <c r="F995" s="3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34"/>
      <c r="E996" s="4"/>
      <c r="F996" s="3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34"/>
      <c r="E997" s="4"/>
      <c r="F997" s="3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34"/>
      <c r="E998" s="4"/>
      <c r="F998" s="3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34"/>
      <c r="E999" s="4"/>
      <c r="F999" s="3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34"/>
      <c r="E1000" s="4"/>
      <c r="F1000" s="3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F$53"/>
  <mergeCells count="4">
    <mergeCell ref="A1:F1"/>
    <mergeCell ref="A2:B2"/>
    <mergeCell ref="B54:B55"/>
    <mergeCell ref="C54:C55"/>
  </mergeCells>
  <printOptions/>
  <pageMargins bottom="0.75" footer="0.0" header="0.0" left="0.7" right="0.7" top="0.75"/>
  <pageSetup orientation="landscape"/>
  <headerFooter>
    <oddFooter>&amp;L18e-BM/DT/FSOFT v1/1&amp;CInternal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6" width="8.0"/>
  </cols>
  <sheetData>
    <row r="1" ht="12.75" customHeight="1">
      <c r="A1" s="39" t="str">
        <f>IF(#REF!,"AAAAAH7b/wA=",0)</f>
        <v>#REF!</v>
      </c>
      <c r="B1" s="39" t="str">
        <f>AND(#REF!,"AAAAAH7b/wE=")</f>
        <v>#REF!</v>
      </c>
      <c r="C1" s="39" t="str">
        <f>AND(#REF!,"AAAAAH7b/wI=")</f>
        <v>#REF!</v>
      </c>
      <c r="D1" s="39" t="str">
        <f>AND(#REF!,"AAAAAH7b/wM=")</f>
        <v>#REF!</v>
      </c>
      <c r="E1" s="39" t="str">
        <f>AND(#REF!,"AAAAAH7b/wQ=")</f>
        <v>#REF!</v>
      </c>
      <c r="F1" s="39" t="str">
        <f>AND(#REF!,"AAAAAH7b/wU=")</f>
        <v>#REF!</v>
      </c>
      <c r="G1" s="39" t="str">
        <f>AND(#REF!,"AAAAAH7b/wY=")</f>
        <v>#REF!</v>
      </c>
      <c r="H1" s="39" t="str">
        <f>AND(#REF!,"AAAAAH7b/wc=")</f>
        <v>#REF!</v>
      </c>
      <c r="I1" s="39" t="str">
        <f>IF(#REF!,"AAAAAH7b/wg=",0)</f>
        <v>#REF!</v>
      </c>
      <c r="J1" s="39" t="str">
        <f>AND(#REF!,"AAAAAH7b/wk=")</f>
        <v>#REF!</v>
      </c>
      <c r="K1" s="39" t="str">
        <f>AND(#REF!,"AAAAAH7b/wo=")</f>
        <v>#REF!</v>
      </c>
      <c r="L1" s="39" t="str">
        <f>AND(#REF!,"AAAAAH7b/ws=")</f>
        <v>#REF!</v>
      </c>
      <c r="M1" s="39" t="str">
        <f>AND(#REF!,"AAAAAH7b/ww=")</f>
        <v>#REF!</v>
      </c>
      <c r="N1" s="39" t="str">
        <f>AND(#REF!,"AAAAAH7b/w0=")</f>
        <v>#REF!</v>
      </c>
      <c r="O1" s="39" t="str">
        <f>AND(#REF!,"AAAAAH7b/w4=")</f>
        <v>#REF!</v>
      </c>
      <c r="P1" s="39" t="str">
        <f>AND(#REF!,"AAAAAH7b/w8=")</f>
        <v>#REF!</v>
      </c>
      <c r="Q1" s="39" t="str">
        <f>IF(#REF!,"AAAAAH7b/xA=",0)</f>
        <v>#REF!</v>
      </c>
      <c r="R1" s="39" t="str">
        <f>AND(#REF!,"AAAAAH7b/xE=")</f>
        <v>#REF!</v>
      </c>
      <c r="S1" s="39" t="str">
        <f>AND(#REF!,"AAAAAH7b/xI=")</f>
        <v>#REF!</v>
      </c>
      <c r="T1" s="39" t="str">
        <f>AND(#REF!,"AAAAAH7b/xM=")</f>
        <v>#REF!</v>
      </c>
      <c r="U1" s="39" t="str">
        <f>AND(#REF!,"AAAAAH7b/xQ=")</f>
        <v>#REF!</v>
      </c>
      <c r="V1" s="39" t="str">
        <f>AND(#REF!,"AAAAAH7b/xU=")</f>
        <v>#REF!</v>
      </c>
      <c r="W1" s="39" t="str">
        <f>AND(#REF!,"AAAAAH7b/xY=")</f>
        <v>#REF!</v>
      </c>
      <c r="X1" s="39" t="str">
        <f>AND(#REF!,"AAAAAH7b/xc=")</f>
        <v>#REF!</v>
      </c>
      <c r="Y1" s="39" t="str">
        <f>IF(#REF!,"AAAAAH7b/xg=",0)</f>
        <v>#REF!</v>
      </c>
      <c r="Z1" s="39" t="str">
        <f>AND(#REF!,"AAAAAH7b/xk=")</f>
        <v>#REF!</v>
      </c>
      <c r="AA1" s="39" t="str">
        <f>AND(#REF!,"AAAAAH7b/xo=")</f>
        <v>#REF!</v>
      </c>
      <c r="AB1" s="39" t="str">
        <f>AND(#REF!,"AAAAAH7b/xs=")</f>
        <v>#REF!</v>
      </c>
      <c r="AC1" s="39" t="str">
        <f>AND(#REF!,"AAAAAH7b/xw=")</f>
        <v>#REF!</v>
      </c>
      <c r="AD1" s="39" t="str">
        <f>AND(#REF!,"AAAAAH7b/x0=")</f>
        <v>#REF!</v>
      </c>
      <c r="AE1" s="39" t="str">
        <f>AND(#REF!,"AAAAAH7b/x4=")</f>
        <v>#REF!</v>
      </c>
      <c r="AF1" s="39" t="str">
        <f>AND(#REF!,"AAAAAH7b/x8=")</f>
        <v>#REF!</v>
      </c>
      <c r="AG1" s="39" t="str">
        <f>IF(#REF!,"AAAAAH7b/yA=",0)</f>
        <v>#REF!</v>
      </c>
      <c r="AH1" s="39" t="str">
        <f>AND(#REF!,"AAAAAH7b/yE=")</f>
        <v>#REF!</v>
      </c>
      <c r="AI1" s="39" t="str">
        <f>AND(#REF!,"AAAAAH7b/yI=")</f>
        <v>#REF!</v>
      </c>
      <c r="AJ1" s="39" t="str">
        <f>AND(#REF!,"AAAAAH7b/yM=")</f>
        <v>#REF!</v>
      </c>
      <c r="AK1" s="39" t="str">
        <f>AND(#REF!,"AAAAAH7b/yQ=")</f>
        <v>#REF!</v>
      </c>
      <c r="AL1" s="39" t="str">
        <f>AND(#REF!,"AAAAAH7b/yU=")</f>
        <v>#REF!</v>
      </c>
      <c r="AM1" s="39" t="str">
        <f>AND(#REF!,"AAAAAH7b/yY=")</f>
        <v>#REF!</v>
      </c>
      <c r="AN1" s="39" t="str">
        <f>AND(#REF!,"AAAAAH7b/yc=")</f>
        <v>#REF!</v>
      </c>
      <c r="AO1" s="39" t="str">
        <f>IF(#REF!,"AAAAAH7b/yg=",0)</f>
        <v>#REF!</v>
      </c>
      <c r="AP1" s="39" t="str">
        <f>AND(#REF!,"AAAAAH7b/yk=")</f>
        <v>#REF!</v>
      </c>
      <c r="AQ1" s="39" t="str">
        <f>AND(#REF!,"AAAAAH7b/yo=")</f>
        <v>#REF!</v>
      </c>
      <c r="AR1" s="39" t="str">
        <f>AND(#REF!,"AAAAAH7b/ys=")</f>
        <v>#REF!</v>
      </c>
      <c r="AS1" s="39" t="str">
        <f>AND(#REF!,"AAAAAH7b/yw=")</f>
        <v>#REF!</v>
      </c>
      <c r="AT1" s="39" t="str">
        <f>AND(#REF!,"AAAAAH7b/y0=")</f>
        <v>#REF!</v>
      </c>
      <c r="AU1" s="39" t="str">
        <f>AND(#REF!,"AAAAAH7b/y4=")</f>
        <v>#REF!</v>
      </c>
      <c r="AV1" s="39" t="str">
        <f>AND(#REF!,"AAAAAH7b/y8=")</f>
        <v>#REF!</v>
      </c>
      <c r="AW1" s="39" t="str">
        <f>IF(#REF!,"AAAAAH7b/zA=",0)</f>
        <v>#REF!</v>
      </c>
      <c r="AX1" s="39" t="str">
        <f>AND(#REF!,"AAAAAH7b/zE=")</f>
        <v>#REF!</v>
      </c>
      <c r="AY1" s="39" t="str">
        <f>AND(#REF!,"AAAAAH7b/zI=")</f>
        <v>#REF!</v>
      </c>
      <c r="AZ1" s="39" t="str">
        <f>AND(#REF!,"AAAAAH7b/zM=")</f>
        <v>#REF!</v>
      </c>
      <c r="BA1" s="39" t="str">
        <f>AND(#REF!,"AAAAAH7b/zQ=")</f>
        <v>#REF!</v>
      </c>
      <c r="BB1" s="39" t="str">
        <f>AND(#REF!,"AAAAAH7b/zU=")</f>
        <v>#REF!</v>
      </c>
      <c r="BC1" s="39" t="str">
        <f>AND(#REF!,"AAAAAH7b/zY=")</f>
        <v>#REF!</v>
      </c>
      <c r="BD1" s="39" t="str">
        <f>AND(#REF!,"AAAAAH7b/zc=")</f>
        <v>#REF!</v>
      </c>
      <c r="BE1" s="39" t="str">
        <f>IF(#REF!,"AAAAAH7b/zg=",0)</f>
        <v>#REF!</v>
      </c>
      <c r="BF1" s="39" t="str">
        <f>AND(#REF!,"AAAAAH7b/zk=")</f>
        <v>#REF!</v>
      </c>
      <c r="BG1" s="39" t="str">
        <f>AND(#REF!,"AAAAAH7b/zo=")</f>
        <v>#REF!</v>
      </c>
      <c r="BH1" s="39" t="str">
        <f>AND(#REF!,"AAAAAH7b/zs=")</f>
        <v>#REF!</v>
      </c>
      <c r="BI1" s="39" t="str">
        <f>AND(#REF!,"AAAAAH7b/zw=")</f>
        <v>#REF!</v>
      </c>
      <c r="BJ1" s="39" t="str">
        <f>AND(#REF!,"AAAAAH7b/z0=")</f>
        <v>#REF!</v>
      </c>
      <c r="BK1" s="39" t="str">
        <f>AND(#REF!,"AAAAAH7b/z4=")</f>
        <v>#REF!</v>
      </c>
      <c r="BL1" s="39" t="str">
        <f>AND(#REF!,"AAAAAH7b/z8=")</f>
        <v>#REF!</v>
      </c>
      <c r="BM1" s="39" t="str">
        <f>IF(#REF!,"AAAAAH7b/0A=",0)</f>
        <v>#REF!</v>
      </c>
      <c r="BN1" s="39" t="str">
        <f>AND(#REF!,"AAAAAH7b/0E=")</f>
        <v>#REF!</v>
      </c>
      <c r="BO1" s="39" t="str">
        <f>AND(#REF!,"AAAAAH7b/0I=")</f>
        <v>#REF!</v>
      </c>
      <c r="BP1" s="39" t="str">
        <f>AND(#REF!,"AAAAAH7b/0M=")</f>
        <v>#REF!</v>
      </c>
      <c r="BQ1" s="39" t="str">
        <f>AND(#REF!,"AAAAAH7b/0Q=")</f>
        <v>#REF!</v>
      </c>
      <c r="BR1" s="39" t="str">
        <f>AND(#REF!,"AAAAAH7b/0U=")</f>
        <v>#REF!</v>
      </c>
      <c r="BS1" s="39" t="str">
        <f>AND(#REF!,"AAAAAH7b/0Y=")</f>
        <v>#REF!</v>
      </c>
      <c r="BT1" s="39" t="str">
        <f>AND(#REF!,"AAAAAH7b/0c=")</f>
        <v>#REF!</v>
      </c>
      <c r="BU1" s="39" t="str">
        <f>IF(#REF!,"AAAAAH7b/0g=",0)</f>
        <v>#REF!</v>
      </c>
      <c r="BV1" s="39" t="str">
        <f>AND(#REF!,"AAAAAH7b/0k=")</f>
        <v>#REF!</v>
      </c>
      <c r="BW1" s="39" t="str">
        <f>AND(#REF!,"AAAAAH7b/0o=")</f>
        <v>#REF!</v>
      </c>
      <c r="BX1" s="39" t="str">
        <f>AND(#REF!,"AAAAAH7b/0s=")</f>
        <v>#REF!</v>
      </c>
      <c r="BY1" s="39" t="str">
        <f>AND(#REF!,"AAAAAH7b/0w=")</f>
        <v>#REF!</v>
      </c>
      <c r="BZ1" s="39" t="str">
        <f>AND(#REF!,"AAAAAH7b/00=")</f>
        <v>#REF!</v>
      </c>
      <c r="CA1" s="39" t="str">
        <f>AND(#REF!,"AAAAAH7b/04=")</f>
        <v>#REF!</v>
      </c>
      <c r="CB1" s="39" t="str">
        <f>AND(#REF!,"AAAAAH7b/08=")</f>
        <v>#REF!</v>
      </c>
      <c r="CC1" s="39" t="str">
        <f>IF(#REF!,"AAAAAH7b/1A=",0)</f>
        <v>#REF!</v>
      </c>
      <c r="CD1" s="39" t="str">
        <f>AND(#REF!,"AAAAAH7b/1E=")</f>
        <v>#REF!</v>
      </c>
      <c r="CE1" s="39" t="str">
        <f>AND(#REF!,"AAAAAH7b/1I=")</f>
        <v>#REF!</v>
      </c>
      <c r="CF1" s="39" t="str">
        <f>AND(#REF!,"AAAAAH7b/1M=")</f>
        <v>#REF!</v>
      </c>
      <c r="CG1" s="39" t="str">
        <f>AND(#REF!,"AAAAAH7b/1Q=")</f>
        <v>#REF!</v>
      </c>
      <c r="CH1" s="39" t="str">
        <f>AND(#REF!,"AAAAAH7b/1U=")</f>
        <v>#REF!</v>
      </c>
      <c r="CI1" s="39" t="str">
        <f>AND(#REF!,"AAAAAH7b/1Y=")</f>
        <v>#REF!</v>
      </c>
      <c r="CJ1" s="39" t="str">
        <f>AND(#REF!,"AAAAAH7b/1c=")</f>
        <v>#REF!</v>
      </c>
      <c r="CK1" s="39" t="str">
        <f>IF(#REF!,"AAAAAH7b/1g=",0)</f>
        <v>#REF!</v>
      </c>
      <c r="CL1" s="39" t="str">
        <f>AND(#REF!,"AAAAAH7b/1k=")</f>
        <v>#REF!</v>
      </c>
      <c r="CM1" s="39" t="str">
        <f>AND(#REF!,"AAAAAH7b/1o=")</f>
        <v>#REF!</v>
      </c>
      <c r="CN1" s="39" t="str">
        <f>AND(#REF!,"AAAAAH7b/1s=")</f>
        <v>#REF!</v>
      </c>
      <c r="CO1" s="39" t="str">
        <f>AND(#REF!,"AAAAAH7b/1w=")</f>
        <v>#REF!</v>
      </c>
      <c r="CP1" s="39" t="str">
        <f>AND(#REF!,"AAAAAH7b/10=")</f>
        <v>#REF!</v>
      </c>
      <c r="CQ1" s="39" t="str">
        <f>AND(#REF!,"AAAAAH7b/14=")</f>
        <v>#REF!</v>
      </c>
      <c r="CR1" s="39" t="str">
        <f>AND(#REF!,"AAAAAH7b/18=")</f>
        <v>#REF!</v>
      </c>
      <c r="CS1" s="39" t="str">
        <f>IF(#REF!,"AAAAAH7b/2A=",0)</f>
        <v>#REF!</v>
      </c>
      <c r="CT1" s="39" t="str">
        <f>AND(#REF!,"AAAAAH7b/2E=")</f>
        <v>#REF!</v>
      </c>
      <c r="CU1" s="39" t="str">
        <f>AND(#REF!,"AAAAAH7b/2I=")</f>
        <v>#REF!</v>
      </c>
      <c r="CV1" s="39" t="str">
        <f>AND(#REF!,"AAAAAH7b/2M=")</f>
        <v>#REF!</v>
      </c>
      <c r="CW1" s="39" t="str">
        <f>AND(#REF!,"AAAAAH7b/2Q=")</f>
        <v>#REF!</v>
      </c>
      <c r="CX1" s="39" t="str">
        <f>AND(#REF!,"AAAAAH7b/2U=")</f>
        <v>#REF!</v>
      </c>
      <c r="CY1" s="39" t="str">
        <f>AND(#REF!,"AAAAAH7b/2Y=")</f>
        <v>#REF!</v>
      </c>
      <c r="CZ1" s="39" t="str">
        <f>AND(#REF!,"AAAAAH7b/2c=")</f>
        <v>#REF!</v>
      </c>
      <c r="DA1" s="39" t="str">
        <f>IF(#REF!,"AAAAAH7b/2g=",0)</f>
        <v>#REF!</v>
      </c>
      <c r="DB1" s="39" t="str">
        <f>AND(#REF!,"AAAAAH7b/2k=")</f>
        <v>#REF!</v>
      </c>
      <c r="DC1" s="39" t="str">
        <f>AND(#REF!,"AAAAAH7b/2o=")</f>
        <v>#REF!</v>
      </c>
      <c r="DD1" s="39" t="str">
        <f>AND(#REF!,"AAAAAH7b/2s=")</f>
        <v>#REF!</v>
      </c>
      <c r="DE1" s="39" t="str">
        <f>AND(#REF!,"AAAAAH7b/2w=")</f>
        <v>#REF!</v>
      </c>
      <c r="DF1" s="39" t="str">
        <f>AND(#REF!,"AAAAAH7b/20=")</f>
        <v>#REF!</v>
      </c>
      <c r="DG1" s="39" t="str">
        <f>AND(#REF!,"AAAAAH7b/24=")</f>
        <v>#REF!</v>
      </c>
      <c r="DH1" s="39" t="str">
        <f>AND(#REF!,"AAAAAH7b/28=")</f>
        <v>#REF!</v>
      </c>
      <c r="DI1" s="39" t="str">
        <f>IF(#REF!,"AAAAAH7b/3A=",0)</f>
        <v>#REF!</v>
      </c>
      <c r="DJ1" s="39" t="str">
        <f>AND(#REF!,"AAAAAH7b/3E=")</f>
        <v>#REF!</v>
      </c>
      <c r="DK1" s="39" t="str">
        <f>AND(#REF!,"AAAAAH7b/3I=")</f>
        <v>#REF!</v>
      </c>
      <c r="DL1" s="39" t="str">
        <f>AND(#REF!,"AAAAAH7b/3M=")</f>
        <v>#REF!</v>
      </c>
      <c r="DM1" s="39" t="str">
        <f>AND(#REF!,"AAAAAH7b/3Q=")</f>
        <v>#REF!</v>
      </c>
      <c r="DN1" s="39" t="str">
        <f>AND(#REF!,"AAAAAH7b/3U=")</f>
        <v>#REF!</v>
      </c>
      <c r="DO1" s="39" t="str">
        <f>AND(#REF!,"AAAAAH7b/3Y=")</f>
        <v>#REF!</v>
      </c>
      <c r="DP1" s="39" t="str">
        <f>AND(#REF!,"AAAAAH7b/3c=")</f>
        <v>#REF!</v>
      </c>
      <c r="DQ1" s="39" t="str">
        <f>IF(#REF!,"AAAAAH7b/3g=",0)</f>
        <v>#REF!</v>
      </c>
      <c r="DR1" s="39" t="str">
        <f>AND(#REF!,"AAAAAH7b/3k=")</f>
        <v>#REF!</v>
      </c>
      <c r="DS1" s="39" t="str">
        <f>AND(#REF!,"AAAAAH7b/3o=")</f>
        <v>#REF!</v>
      </c>
      <c r="DT1" s="39" t="str">
        <f>AND(#REF!,"AAAAAH7b/3s=")</f>
        <v>#REF!</v>
      </c>
      <c r="DU1" s="39" t="str">
        <f>AND(#REF!,"AAAAAH7b/3w=")</f>
        <v>#REF!</v>
      </c>
      <c r="DV1" s="39" t="str">
        <f>AND(#REF!,"AAAAAH7b/30=")</f>
        <v>#REF!</v>
      </c>
      <c r="DW1" s="39" t="str">
        <f>AND(#REF!,"AAAAAH7b/34=")</f>
        <v>#REF!</v>
      </c>
      <c r="DX1" s="39" t="str">
        <f>AND(#REF!,"AAAAAH7b/38=")</f>
        <v>#REF!</v>
      </c>
      <c r="DY1" s="39" t="str">
        <f>IF(#REF!,"AAAAAH7b/4A=",0)</f>
        <v>#REF!</v>
      </c>
      <c r="DZ1" s="39" t="str">
        <f>AND(#REF!,"AAAAAH7b/4E=")</f>
        <v>#REF!</v>
      </c>
      <c r="EA1" s="39" t="str">
        <f>AND(#REF!,"AAAAAH7b/4I=")</f>
        <v>#REF!</v>
      </c>
      <c r="EB1" s="39" t="str">
        <f>AND(#REF!,"AAAAAH7b/4M=")</f>
        <v>#REF!</v>
      </c>
      <c r="EC1" s="39" t="str">
        <f>AND(#REF!,"AAAAAH7b/4Q=")</f>
        <v>#REF!</v>
      </c>
      <c r="ED1" s="39" t="str">
        <f>AND(#REF!,"AAAAAH7b/4U=")</f>
        <v>#REF!</v>
      </c>
      <c r="EE1" s="39" t="str">
        <f>AND(#REF!,"AAAAAH7b/4Y=")</f>
        <v>#REF!</v>
      </c>
      <c r="EF1" s="39" t="str">
        <f>AND(#REF!,"AAAAAH7b/4c=")</f>
        <v>#REF!</v>
      </c>
      <c r="EG1" s="39" t="str">
        <f>IF(#REF!,"AAAAAH7b/4g=",0)</f>
        <v>#REF!</v>
      </c>
      <c r="EH1" s="39" t="str">
        <f>AND(#REF!,"AAAAAH7b/4k=")</f>
        <v>#REF!</v>
      </c>
      <c r="EI1" s="39" t="str">
        <f>AND(#REF!,"AAAAAH7b/4o=")</f>
        <v>#REF!</v>
      </c>
      <c r="EJ1" s="39" t="str">
        <f>AND(#REF!,"AAAAAH7b/4s=")</f>
        <v>#REF!</v>
      </c>
      <c r="EK1" s="39" t="str">
        <f>AND(#REF!,"AAAAAH7b/4w=")</f>
        <v>#REF!</v>
      </c>
      <c r="EL1" s="39" t="str">
        <f>AND(#REF!,"AAAAAH7b/40=")</f>
        <v>#REF!</v>
      </c>
      <c r="EM1" s="39" t="str">
        <f>AND(#REF!,"AAAAAH7b/44=")</f>
        <v>#REF!</v>
      </c>
      <c r="EN1" s="39" t="str">
        <f>AND(#REF!,"AAAAAH7b/48=")</f>
        <v>#REF!</v>
      </c>
      <c r="EO1" s="39" t="str">
        <f>IF(#REF!,"AAAAAH7b/5A=",0)</f>
        <v>#REF!</v>
      </c>
      <c r="EP1" s="39" t="str">
        <f>AND(#REF!,"AAAAAH7b/5E=")</f>
        <v>#REF!</v>
      </c>
      <c r="EQ1" s="39" t="str">
        <f>AND(#REF!,"AAAAAH7b/5I=")</f>
        <v>#REF!</v>
      </c>
      <c r="ER1" s="39" t="str">
        <f>AND(#REF!,"AAAAAH7b/5M=")</f>
        <v>#REF!</v>
      </c>
      <c r="ES1" s="39" t="str">
        <f>AND(#REF!,"AAAAAH7b/5Q=")</f>
        <v>#REF!</v>
      </c>
      <c r="ET1" s="39" t="str">
        <f>AND(#REF!,"AAAAAH7b/5U=")</f>
        <v>#REF!</v>
      </c>
      <c r="EU1" s="39" t="str">
        <f>AND(#REF!,"AAAAAH7b/5Y=")</f>
        <v>#REF!</v>
      </c>
      <c r="EV1" s="39" t="str">
        <f>AND(#REF!,"AAAAAH7b/5c=")</f>
        <v>#REF!</v>
      </c>
      <c r="EW1" s="39" t="str">
        <f>IF(#REF!,"AAAAAH7b/5g=",0)</f>
        <v>#REF!</v>
      </c>
      <c r="EX1" s="39" t="str">
        <f>AND(#REF!,"AAAAAH7b/5k=")</f>
        <v>#REF!</v>
      </c>
      <c r="EY1" s="39" t="str">
        <f>AND(#REF!,"AAAAAH7b/5o=")</f>
        <v>#REF!</v>
      </c>
      <c r="EZ1" s="39" t="str">
        <f>AND(#REF!,"AAAAAH7b/5s=")</f>
        <v>#REF!</v>
      </c>
      <c r="FA1" s="39" t="str">
        <f>AND(#REF!,"AAAAAH7b/5w=")</f>
        <v>#REF!</v>
      </c>
      <c r="FB1" s="39" t="str">
        <f>AND(#REF!,"AAAAAH7b/50=")</f>
        <v>#REF!</v>
      </c>
      <c r="FC1" s="39" t="str">
        <f>AND(#REF!,"AAAAAH7b/54=")</f>
        <v>#REF!</v>
      </c>
      <c r="FD1" s="39" t="str">
        <f>AND(#REF!,"AAAAAH7b/58=")</f>
        <v>#REF!</v>
      </c>
      <c r="FE1" s="39" t="str">
        <f>IF(#REF!,"AAAAAH7b/6A=",0)</f>
        <v>#REF!</v>
      </c>
      <c r="FF1" s="39" t="str">
        <f>AND(#REF!,"AAAAAH7b/6E=")</f>
        <v>#REF!</v>
      </c>
      <c r="FG1" s="39" t="str">
        <f>AND(#REF!,"AAAAAH7b/6I=")</f>
        <v>#REF!</v>
      </c>
      <c r="FH1" s="39" t="str">
        <f>AND(#REF!,"AAAAAH7b/6M=")</f>
        <v>#REF!</v>
      </c>
      <c r="FI1" s="39" t="str">
        <f>AND(#REF!,"AAAAAH7b/6Q=")</f>
        <v>#REF!</v>
      </c>
      <c r="FJ1" s="39" t="str">
        <f>AND(#REF!,"AAAAAH7b/6U=")</f>
        <v>#REF!</v>
      </c>
      <c r="FK1" s="39" t="str">
        <f>AND(#REF!,"AAAAAH7b/6Y=")</f>
        <v>#REF!</v>
      </c>
      <c r="FL1" s="39" t="str">
        <f>AND(#REF!,"AAAAAH7b/6c=")</f>
        <v>#REF!</v>
      </c>
      <c r="FM1" s="39" t="str">
        <f>IF(#REF!,"AAAAAH7b/6g=",0)</f>
        <v>#REF!</v>
      </c>
      <c r="FN1" s="39" t="str">
        <f>AND(#REF!,"AAAAAH7b/6k=")</f>
        <v>#REF!</v>
      </c>
      <c r="FO1" s="39" t="str">
        <f>AND(#REF!,"AAAAAH7b/6o=")</f>
        <v>#REF!</v>
      </c>
      <c r="FP1" s="39" t="str">
        <f>AND(#REF!,"AAAAAH7b/6s=")</f>
        <v>#REF!</v>
      </c>
      <c r="FQ1" s="39" t="str">
        <f>AND(#REF!,"AAAAAH7b/6w=")</f>
        <v>#REF!</v>
      </c>
      <c r="FR1" s="39" t="str">
        <f>AND(#REF!,"AAAAAH7b/60=")</f>
        <v>#REF!</v>
      </c>
      <c r="FS1" s="39" t="str">
        <f>AND(#REF!,"AAAAAH7b/64=")</f>
        <v>#REF!</v>
      </c>
      <c r="FT1" s="39" t="str">
        <f>AND(#REF!,"AAAAAH7b/68=")</f>
        <v>#REF!</v>
      </c>
      <c r="FU1" s="39" t="str">
        <f>IF(#REF!,"AAAAAH7b/7A=",0)</f>
        <v>#REF!</v>
      </c>
      <c r="FV1" s="39" t="str">
        <f>AND(#REF!,"AAAAAH7b/7E=")</f>
        <v>#REF!</v>
      </c>
      <c r="FW1" s="39" t="str">
        <f>AND(#REF!,"AAAAAH7b/7I=")</f>
        <v>#REF!</v>
      </c>
      <c r="FX1" s="39" t="str">
        <f>AND(#REF!,"AAAAAH7b/7M=")</f>
        <v>#REF!</v>
      </c>
      <c r="FY1" s="39" t="str">
        <f>AND(#REF!,"AAAAAH7b/7Q=")</f>
        <v>#REF!</v>
      </c>
      <c r="FZ1" s="39" t="str">
        <f>AND(#REF!,"AAAAAH7b/7U=")</f>
        <v>#REF!</v>
      </c>
      <c r="GA1" s="39" t="str">
        <f>AND(#REF!,"AAAAAH7b/7Y=")</f>
        <v>#REF!</v>
      </c>
      <c r="GB1" s="39" t="str">
        <f>AND(#REF!,"AAAAAH7b/7c=")</f>
        <v>#REF!</v>
      </c>
      <c r="GC1" s="39" t="str">
        <f>IF(#REF!,"AAAAAH7b/7g=",0)</f>
        <v>#REF!</v>
      </c>
      <c r="GD1" s="39" t="str">
        <f>AND(#REF!,"AAAAAH7b/7k=")</f>
        <v>#REF!</v>
      </c>
      <c r="GE1" s="39" t="str">
        <f>AND(#REF!,"AAAAAH7b/7o=")</f>
        <v>#REF!</v>
      </c>
      <c r="GF1" s="39" t="str">
        <f>AND(#REF!,"AAAAAH7b/7s=")</f>
        <v>#REF!</v>
      </c>
      <c r="GG1" s="39" t="str">
        <f>AND(#REF!,"AAAAAH7b/7w=")</f>
        <v>#REF!</v>
      </c>
      <c r="GH1" s="39" t="str">
        <f>AND(#REF!,"AAAAAH7b/70=")</f>
        <v>#REF!</v>
      </c>
      <c r="GI1" s="39" t="str">
        <f>AND(#REF!,"AAAAAH7b/74=")</f>
        <v>#REF!</v>
      </c>
      <c r="GJ1" s="39" t="str">
        <f>AND(#REF!,"AAAAAH7b/78=")</f>
        <v>#REF!</v>
      </c>
      <c r="GK1" s="39" t="str">
        <f>IF(#REF!,"AAAAAH7b/8A=",0)</f>
        <v>#REF!</v>
      </c>
      <c r="GL1" s="39" t="str">
        <f>AND(#REF!,"AAAAAH7b/8E=")</f>
        <v>#REF!</v>
      </c>
      <c r="GM1" s="39" t="str">
        <f>AND(#REF!,"AAAAAH7b/8I=")</f>
        <v>#REF!</v>
      </c>
      <c r="GN1" s="39" t="str">
        <f>AND(#REF!,"AAAAAH7b/8M=")</f>
        <v>#REF!</v>
      </c>
      <c r="GO1" s="39" t="str">
        <f>AND(#REF!,"AAAAAH7b/8Q=")</f>
        <v>#REF!</v>
      </c>
      <c r="GP1" s="39" t="str">
        <f>AND(#REF!,"AAAAAH7b/8U=")</f>
        <v>#REF!</v>
      </c>
      <c r="GQ1" s="39" t="str">
        <f>AND(#REF!,"AAAAAH7b/8Y=")</f>
        <v>#REF!</v>
      </c>
      <c r="GR1" s="39" t="str">
        <f>AND(#REF!,"AAAAAH7b/8c=")</f>
        <v>#REF!</v>
      </c>
      <c r="GS1" s="39" t="str">
        <f>IF(#REF!,"AAAAAH7b/8g=",0)</f>
        <v>#REF!</v>
      </c>
      <c r="GT1" s="39" t="str">
        <f>AND(#REF!,"AAAAAH7b/8k=")</f>
        <v>#REF!</v>
      </c>
      <c r="GU1" s="39" t="str">
        <f>AND(#REF!,"AAAAAH7b/8o=")</f>
        <v>#REF!</v>
      </c>
      <c r="GV1" s="39" t="str">
        <f>AND(#REF!,"AAAAAH7b/8s=")</f>
        <v>#REF!</v>
      </c>
      <c r="GW1" s="39" t="str">
        <f>AND(#REF!,"AAAAAH7b/8w=")</f>
        <v>#REF!</v>
      </c>
      <c r="GX1" s="39" t="str">
        <f>AND(#REF!,"AAAAAH7b/80=")</f>
        <v>#REF!</v>
      </c>
      <c r="GY1" s="39" t="str">
        <f>AND(#REF!,"AAAAAH7b/84=")</f>
        <v>#REF!</v>
      </c>
      <c r="GZ1" s="39" t="str">
        <f>AND(#REF!,"AAAAAH7b/88=")</f>
        <v>#REF!</v>
      </c>
      <c r="HA1" s="39" t="str">
        <f>IF(#REF!,"AAAAAH7b/9A=",0)</f>
        <v>#REF!</v>
      </c>
      <c r="HB1" s="39" t="str">
        <f>AND(#REF!,"AAAAAH7b/9E=")</f>
        <v>#REF!</v>
      </c>
      <c r="HC1" s="39" t="str">
        <f>AND(#REF!,"AAAAAH7b/9I=")</f>
        <v>#REF!</v>
      </c>
      <c r="HD1" s="39" t="str">
        <f>AND(#REF!,"AAAAAH7b/9M=")</f>
        <v>#REF!</v>
      </c>
      <c r="HE1" s="39" t="str">
        <f>AND(#REF!,"AAAAAH7b/9Q=")</f>
        <v>#REF!</v>
      </c>
      <c r="HF1" s="39" t="str">
        <f>AND(#REF!,"AAAAAH7b/9U=")</f>
        <v>#REF!</v>
      </c>
      <c r="HG1" s="39" t="str">
        <f>AND(#REF!,"AAAAAH7b/9Y=")</f>
        <v>#REF!</v>
      </c>
      <c r="HH1" s="39" t="str">
        <f>AND(#REF!,"AAAAAH7b/9c=")</f>
        <v>#REF!</v>
      </c>
      <c r="HI1" s="39" t="str">
        <f>IF(#REF!,"AAAAAH7b/9g=",0)</f>
        <v>#REF!</v>
      </c>
      <c r="HJ1" s="39" t="str">
        <f>AND(#REF!,"AAAAAH7b/9k=")</f>
        <v>#REF!</v>
      </c>
      <c r="HK1" s="39" t="str">
        <f>AND(#REF!,"AAAAAH7b/9o=")</f>
        <v>#REF!</v>
      </c>
      <c r="HL1" s="39" t="str">
        <f>AND(#REF!,"AAAAAH7b/9s=")</f>
        <v>#REF!</v>
      </c>
      <c r="HM1" s="39" t="str">
        <f>AND(#REF!,"AAAAAH7b/9w=")</f>
        <v>#REF!</v>
      </c>
      <c r="HN1" s="39" t="str">
        <f>AND(#REF!,"AAAAAH7b/90=")</f>
        <v>#REF!</v>
      </c>
      <c r="HO1" s="39" t="str">
        <f>AND(#REF!,"AAAAAH7b/94=")</f>
        <v>#REF!</v>
      </c>
      <c r="HP1" s="39" t="str">
        <f>AND(#REF!,"AAAAAH7b/98=")</f>
        <v>#REF!</v>
      </c>
      <c r="HQ1" s="39" t="str">
        <f>IF(#REF!,"AAAAAH7b/+A=",0)</f>
        <v>#REF!</v>
      </c>
      <c r="HR1" s="39" t="str">
        <f>AND(#REF!,"AAAAAH7b/+E=")</f>
        <v>#REF!</v>
      </c>
      <c r="HS1" s="39" t="str">
        <f>AND(#REF!,"AAAAAH7b/+I=")</f>
        <v>#REF!</v>
      </c>
      <c r="HT1" s="39" t="str">
        <f>AND(#REF!,"AAAAAH7b/+M=")</f>
        <v>#REF!</v>
      </c>
      <c r="HU1" s="39" t="str">
        <f>AND(#REF!,"AAAAAH7b/+Q=")</f>
        <v>#REF!</v>
      </c>
      <c r="HV1" s="39" t="str">
        <f>AND(#REF!,"AAAAAH7b/+U=")</f>
        <v>#REF!</v>
      </c>
      <c r="HW1" s="39" t="str">
        <f>AND(#REF!,"AAAAAH7b/+Y=")</f>
        <v>#REF!</v>
      </c>
      <c r="HX1" s="39" t="str">
        <f>AND(#REF!,"AAAAAH7b/+c=")</f>
        <v>#REF!</v>
      </c>
      <c r="HY1" s="39" t="str">
        <f>IF(#REF!,"AAAAAH7b/+g=",0)</f>
        <v>#REF!</v>
      </c>
      <c r="HZ1" s="39" t="str">
        <f>AND(#REF!,"AAAAAH7b/+k=")</f>
        <v>#REF!</v>
      </c>
      <c r="IA1" s="39" t="str">
        <f>AND(#REF!,"AAAAAH7b/+o=")</f>
        <v>#REF!</v>
      </c>
      <c r="IB1" s="39" t="str">
        <f>AND(#REF!,"AAAAAH7b/+s=")</f>
        <v>#REF!</v>
      </c>
      <c r="IC1" s="39" t="str">
        <f>AND(#REF!,"AAAAAH7b/+w=")</f>
        <v>#REF!</v>
      </c>
      <c r="ID1" s="39" t="str">
        <f>AND(#REF!,"AAAAAH7b/+0=")</f>
        <v>#REF!</v>
      </c>
      <c r="IE1" s="39" t="str">
        <f>AND(#REF!,"AAAAAH7b/+4=")</f>
        <v>#REF!</v>
      </c>
      <c r="IF1" s="39" t="str">
        <f>AND(#REF!,"AAAAAH7b/+8=")</f>
        <v>#REF!</v>
      </c>
      <c r="IG1" s="39" t="str">
        <f>IF(#REF!,"AAAAAH7b//A=",0)</f>
        <v>#REF!</v>
      </c>
      <c r="IH1" s="39" t="str">
        <f>AND(#REF!,"AAAAAH7b//E=")</f>
        <v>#REF!</v>
      </c>
      <c r="II1" s="39" t="str">
        <f>AND(#REF!,"AAAAAH7b//I=")</f>
        <v>#REF!</v>
      </c>
      <c r="IJ1" s="39" t="str">
        <f>AND(#REF!,"AAAAAH7b//M=")</f>
        <v>#REF!</v>
      </c>
      <c r="IK1" s="39" t="str">
        <f>AND(#REF!,"AAAAAH7b//Q=")</f>
        <v>#REF!</v>
      </c>
      <c r="IL1" s="39" t="str">
        <f>AND(#REF!,"AAAAAH7b//U=")</f>
        <v>#REF!</v>
      </c>
      <c r="IM1" s="39" t="str">
        <f>AND(#REF!,"AAAAAH7b//Y=")</f>
        <v>#REF!</v>
      </c>
      <c r="IN1" s="39" t="str">
        <f>AND(#REF!,"AAAAAH7b//c=")</f>
        <v>#REF!</v>
      </c>
      <c r="IO1" s="39" t="str">
        <f>IF(#REF!,"AAAAAH7b//g=",0)</f>
        <v>#REF!</v>
      </c>
      <c r="IP1" s="39" t="str">
        <f>AND(#REF!,"AAAAAH7b//k=")</f>
        <v>#REF!</v>
      </c>
      <c r="IQ1" s="39" t="str">
        <f>AND(#REF!,"AAAAAH7b//o=")</f>
        <v>#REF!</v>
      </c>
      <c r="IR1" s="39" t="str">
        <f>AND(#REF!,"AAAAAH7b//s=")</f>
        <v>#REF!</v>
      </c>
      <c r="IS1" s="39" t="str">
        <f>AND(#REF!,"AAAAAH7b//w=")</f>
        <v>#REF!</v>
      </c>
      <c r="IT1" s="39" t="str">
        <f>AND(#REF!,"AAAAAH7b//0=")</f>
        <v>#REF!</v>
      </c>
      <c r="IU1" s="39" t="str">
        <f>AND(#REF!,"AAAAAH7b//4=")</f>
        <v>#REF!</v>
      </c>
      <c r="IV1" s="39" t="str">
        <f>AND(#REF!,"AAAAAH7b//8=")</f>
        <v>#REF!</v>
      </c>
    </row>
    <row r="2" ht="12.75" customHeight="1">
      <c r="A2" s="39" t="str">
        <f>IF(#REF!,"AAAAAH/vfwA=",0)</f>
        <v>#REF!</v>
      </c>
      <c r="B2" s="39" t="str">
        <f>AND(#REF!,"AAAAAH/vfwE=")</f>
        <v>#REF!</v>
      </c>
      <c r="C2" s="39" t="str">
        <f>AND(#REF!,"AAAAAH/vfwI=")</f>
        <v>#REF!</v>
      </c>
      <c r="D2" s="39" t="str">
        <f>AND(#REF!,"AAAAAH/vfwM=")</f>
        <v>#REF!</v>
      </c>
      <c r="E2" s="39" t="str">
        <f>AND(#REF!,"AAAAAH/vfwQ=")</f>
        <v>#REF!</v>
      </c>
      <c r="F2" s="39" t="str">
        <f>AND(#REF!,"AAAAAH/vfwU=")</f>
        <v>#REF!</v>
      </c>
      <c r="G2" s="39" t="str">
        <f>AND(#REF!,"AAAAAH/vfwY=")</f>
        <v>#REF!</v>
      </c>
      <c r="H2" s="39" t="str">
        <f>AND(#REF!,"AAAAAH/vfwc=")</f>
        <v>#REF!</v>
      </c>
      <c r="I2" s="39" t="str">
        <f>IF(#REF!,"AAAAAH/vfwg=",0)</f>
        <v>#REF!</v>
      </c>
      <c r="J2" s="39" t="str">
        <f>AND(#REF!,"AAAAAH/vfwk=")</f>
        <v>#REF!</v>
      </c>
      <c r="K2" s="39" t="str">
        <f>AND(#REF!,"AAAAAH/vfwo=")</f>
        <v>#REF!</v>
      </c>
      <c r="L2" s="39" t="str">
        <f>AND(#REF!,"AAAAAH/vfws=")</f>
        <v>#REF!</v>
      </c>
      <c r="M2" s="39" t="str">
        <f>AND(#REF!,"AAAAAH/vfww=")</f>
        <v>#REF!</v>
      </c>
      <c r="N2" s="39" t="str">
        <f>AND(#REF!,"AAAAAH/vfw0=")</f>
        <v>#REF!</v>
      </c>
      <c r="O2" s="39" t="str">
        <f>AND(#REF!,"AAAAAH/vfw4=")</f>
        <v>#REF!</v>
      </c>
      <c r="P2" s="39" t="str">
        <f>AND(#REF!,"AAAAAH/vfw8=")</f>
        <v>#REF!</v>
      </c>
      <c r="Q2" s="39" t="str">
        <f>IF(#REF!,"AAAAAH/vfxA=",0)</f>
        <v>#REF!</v>
      </c>
      <c r="R2" s="39" t="str">
        <f>IF(#REF!,"AAAAAH/vfxE=",0)</f>
        <v>#REF!</v>
      </c>
      <c r="S2" s="39" t="str">
        <f>IF(#REF!,"AAAAAH/vfxI=",0)</f>
        <v>#REF!</v>
      </c>
      <c r="T2" s="39" t="str">
        <f>IF(#REF!,"AAAAAH/vfxM=",0)</f>
        <v>#REF!</v>
      </c>
      <c r="U2" s="39" t="str">
        <f>IF(#REF!,"AAAAAH/vfxQ=",0)</f>
        <v>#REF!</v>
      </c>
      <c r="V2" s="39" t="str">
        <f>IF(#REF!,"AAAAAH/vfxU=",0)</f>
        <v>#REF!</v>
      </c>
      <c r="W2" s="39" t="str">
        <f>IF(#REF!,"AAAAAH/vfxY=",0)</f>
        <v>#REF!</v>
      </c>
      <c r="X2" s="39" t="str">
        <f>IF(#REF!,"AAAAAH/vfxc=",0)</f>
        <v>#REF!</v>
      </c>
      <c r="Y2" s="39" t="str">
        <f>IF(#REF!,"AAAAAH/vfxg=",0)</f>
        <v>#REF!</v>
      </c>
      <c r="Z2" s="39" t="str">
        <f>AND(#REF!,"AAAAAH/vfxk=")</f>
        <v>#REF!</v>
      </c>
      <c r="AA2" s="39" t="str">
        <f>AND(#REF!,"AAAAAH/vfxo=")</f>
        <v>#REF!</v>
      </c>
      <c r="AB2" s="39" t="str">
        <f>AND(#REF!,"AAAAAH/vfxs=")</f>
        <v>#REF!</v>
      </c>
      <c r="AC2" s="39" t="str">
        <f>AND(#REF!,"AAAAAH/vfxw=")</f>
        <v>#REF!</v>
      </c>
      <c r="AD2" s="39" t="str">
        <f>AND(#REF!,"AAAAAH/vfx0=")</f>
        <v>#REF!</v>
      </c>
      <c r="AE2" s="39" t="str">
        <f>AND(#REF!,"AAAAAH/vfx4=")</f>
        <v>#REF!</v>
      </c>
      <c r="AF2" s="39" t="str">
        <f>IF(#REF!,"AAAAAH/vfx8=",0)</f>
        <v>#REF!</v>
      </c>
      <c r="AG2" s="39" t="str">
        <f>AND(#REF!,"AAAAAH/vfyA=")</f>
        <v>#REF!</v>
      </c>
      <c r="AH2" s="39" t="str">
        <f>AND(#REF!,"AAAAAH/vfyE=")</f>
        <v>#REF!</v>
      </c>
      <c r="AI2" s="39" t="str">
        <f>AND(#REF!,"AAAAAH/vfyI=")</f>
        <v>#REF!</v>
      </c>
      <c r="AJ2" s="39" t="str">
        <f>AND(#REF!,"AAAAAH/vfyM=")</f>
        <v>#REF!</v>
      </c>
      <c r="AK2" s="39" t="str">
        <f>AND(#REF!,"AAAAAH/vfyQ=")</f>
        <v>#REF!</v>
      </c>
      <c r="AL2" s="39" t="str">
        <f>AND(#REF!,"AAAAAH/vfyU=")</f>
        <v>#REF!</v>
      </c>
      <c r="AM2" s="39" t="str">
        <f>IF(#REF!,"AAAAAH/vfyY=",0)</f>
        <v>#REF!</v>
      </c>
      <c r="AN2" s="39" t="str">
        <f>AND(#REF!,"AAAAAH/vfyc=")</f>
        <v>#REF!</v>
      </c>
      <c r="AO2" s="39" t="str">
        <f>AND(#REF!,"AAAAAH/vfyg=")</f>
        <v>#REF!</v>
      </c>
      <c r="AP2" s="39" t="str">
        <f>AND(#REF!,"AAAAAH/vfyk=")</f>
        <v>#REF!</v>
      </c>
      <c r="AQ2" s="39" t="str">
        <f>AND(#REF!,"AAAAAH/vfyo=")</f>
        <v>#REF!</v>
      </c>
      <c r="AR2" s="39" t="str">
        <f>AND(#REF!,"AAAAAH/vfys=")</f>
        <v>#REF!</v>
      </c>
      <c r="AS2" s="39" t="str">
        <f>AND(#REF!,"AAAAAH/vfyw=")</f>
        <v>#REF!</v>
      </c>
      <c r="AT2" s="39" t="str">
        <f>IF(#REF!,"AAAAAH/vfy0=",0)</f>
        <v>#REF!</v>
      </c>
      <c r="AU2" s="39" t="str">
        <f>AND(#REF!,"AAAAAH/vfy4=")</f>
        <v>#REF!</v>
      </c>
      <c r="AV2" s="39" t="str">
        <f>AND(#REF!,"AAAAAH/vfy8=")</f>
        <v>#REF!</v>
      </c>
      <c r="AW2" s="39" t="str">
        <f>AND(#REF!,"AAAAAH/vfzA=")</f>
        <v>#REF!</v>
      </c>
      <c r="AX2" s="39" t="str">
        <f>AND(#REF!,"AAAAAH/vfzE=")</f>
        <v>#REF!</v>
      </c>
      <c r="AY2" s="39" t="str">
        <f>AND(#REF!,"AAAAAH/vfzI=")</f>
        <v>#REF!</v>
      </c>
      <c r="AZ2" s="39" t="str">
        <f>AND(#REF!,"AAAAAH/vfzM=")</f>
        <v>#REF!</v>
      </c>
      <c r="BA2" s="39" t="str">
        <f>IF(#REF!,"AAAAAH/vfzQ=",0)</f>
        <v>#REF!</v>
      </c>
      <c r="BB2" s="39" t="str">
        <f>AND(#REF!,"AAAAAH/vfzU=")</f>
        <v>#REF!</v>
      </c>
      <c r="BC2" s="39" t="str">
        <f>AND(#REF!,"AAAAAH/vfzY=")</f>
        <v>#REF!</v>
      </c>
      <c r="BD2" s="39" t="str">
        <f>AND(#REF!,"AAAAAH/vfzc=")</f>
        <v>#REF!</v>
      </c>
      <c r="BE2" s="39" t="str">
        <f>AND(#REF!,"AAAAAH/vfzg=")</f>
        <v>#REF!</v>
      </c>
      <c r="BF2" s="39" t="str">
        <f>AND(#REF!,"AAAAAH/vfzk=")</f>
        <v>#REF!</v>
      </c>
      <c r="BG2" s="39" t="str">
        <f>AND(#REF!,"AAAAAH/vfzo=")</f>
        <v>#REF!</v>
      </c>
      <c r="BH2" s="39" t="str">
        <f>IF(#REF!,"AAAAAH/vfzs=",0)</f>
        <v>#REF!</v>
      </c>
      <c r="BI2" s="39" t="str">
        <f>AND(#REF!,"AAAAAH/vfzw=")</f>
        <v>#REF!</v>
      </c>
      <c r="BJ2" s="39" t="str">
        <f>AND(#REF!,"AAAAAH/vfz0=")</f>
        <v>#REF!</v>
      </c>
      <c r="BK2" s="39" t="str">
        <f>AND(#REF!,"AAAAAH/vfz4=")</f>
        <v>#REF!</v>
      </c>
      <c r="BL2" s="39" t="str">
        <f>AND(#REF!,"AAAAAH/vfz8=")</f>
        <v>#REF!</v>
      </c>
      <c r="BM2" s="39" t="str">
        <f>AND(#REF!,"AAAAAH/vf0A=")</f>
        <v>#REF!</v>
      </c>
      <c r="BN2" s="39" t="str">
        <f>AND(#REF!,"AAAAAH/vf0E=")</f>
        <v>#REF!</v>
      </c>
      <c r="BO2" s="39" t="str">
        <f>IF(#REF!,"AAAAAH/vf0I=",0)</f>
        <v>#REF!</v>
      </c>
      <c r="BP2" s="39" t="str">
        <f>AND(#REF!,"AAAAAH/vf0M=")</f>
        <v>#REF!</v>
      </c>
      <c r="BQ2" s="39" t="str">
        <f>AND(#REF!,"AAAAAH/vf0Q=")</f>
        <v>#REF!</v>
      </c>
      <c r="BR2" s="39" t="str">
        <f>AND(#REF!,"AAAAAH/vf0U=")</f>
        <v>#REF!</v>
      </c>
      <c r="BS2" s="39" t="str">
        <f>AND(#REF!,"AAAAAH/vf0Y=")</f>
        <v>#REF!</v>
      </c>
      <c r="BT2" s="39" t="str">
        <f>AND(#REF!,"AAAAAH/vf0c=")</f>
        <v>#REF!</v>
      </c>
      <c r="BU2" s="39" t="str">
        <f>AND(#REF!,"AAAAAH/vf0g=")</f>
        <v>#REF!</v>
      </c>
      <c r="BV2" s="39" t="str">
        <f>IF(#REF!,"AAAAAH/vf0k=",0)</f>
        <v>#REF!</v>
      </c>
      <c r="BW2" s="39" t="str">
        <f>AND(#REF!,"AAAAAH/vf0o=")</f>
        <v>#REF!</v>
      </c>
      <c r="BX2" s="39" t="str">
        <f>AND(#REF!,"AAAAAH/vf0s=")</f>
        <v>#REF!</v>
      </c>
      <c r="BY2" s="39" t="str">
        <f>AND(#REF!,"AAAAAH/vf0w=")</f>
        <v>#REF!</v>
      </c>
      <c r="BZ2" s="39" t="str">
        <f>AND(#REF!,"AAAAAH/vf00=")</f>
        <v>#REF!</v>
      </c>
      <c r="CA2" s="39" t="str">
        <f>AND(#REF!,"AAAAAH/vf04=")</f>
        <v>#REF!</v>
      </c>
      <c r="CB2" s="39" t="str">
        <f>AND(#REF!,"AAAAAH/vf08=")</f>
        <v>#REF!</v>
      </c>
      <c r="CC2" s="39" t="str">
        <f>IF(#REF!,"AAAAAH/vf1A=",0)</f>
        <v>#REF!</v>
      </c>
      <c r="CD2" s="39" t="str">
        <f>AND(#REF!,"AAAAAH/vf1E=")</f>
        <v>#REF!</v>
      </c>
      <c r="CE2" s="39" t="str">
        <f>AND(#REF!,"AAAAAH/vf1I=")</f>
        <v>#REF!</v>
      </c>
      <c r="CF2" s="39" t="str">
        <f>AND(#REF!,"AAAAAH/vf1M=")</f>
        <v>#REF!</v>
      </c>
      <c r="CG2" s="39" t="str">
        <f>AND(#REF!,"AAAAAH/vf1Q=")</f>
        <v>#REF!</v>
      </c>
      <c r="CH2" s="39" t="str">
        <f>AND(#REF!,"AAAAAH/vf1U=")</f>
        <v>#REF!</v>
      </c>
      <c r="CI2" s="39" t="str">
        <f>AND(#REF!,"AAAAAH/vf1Y=")</f>
        <v>#REF!</v>
      </c>
      <c r="CJ2" s="39" t="str">
        <f>IF(#REF!,"AAAAAH/vf1c=",0)</f>
        <v>#REF!</v>
      </c>
      <c r="CK2" s="39" t="str">
        <f>AND(#REF!,"AAAAAH/vf1g=")</f>
        <v>#REF!</v>
      </c>
      <c r="CL2" s="39" t="str">
        <f>AND(#REF!,"AAAAAH/vf1k=")</f>
        <v>#REF!</v>
      </c>
      <c r="CM2" s="39" t="str">
        <f>AND(#REF!,"AAAAAH/vf1o=")</f>
        <v>#REF!</v>
      </c>
      <c r="CN2" s="39" t="str">
        <f>AND(#REF!,"AAAAAH/vf1s=")</f>
        <v>#REF!</v>
      </c>
      <c r="CO2" s="39" t="str">
        <f>AND(#REF!,"AAAAAH/vf1w=")</f>
        <v>#REF!</v>
      </c>
      <c r="CP2" s="39" t="str">
        <f>AND(#REF!,"AAAAAH/vf10=")</f>
        <v>#REF!</v>
      </c>
      <c r="CQ2" s="39" t="str">
        <f>IF(#REF!,"AAAAAH/vf14=",0)</f>
        <v>#REF!</v>
      </c>
      <c r="CR2" s="39" t="str">
        <f>AND(#REF!,"AAAAAH/vf18=")</f>
        <v>#REF!</v>
      </c>
      <c r="CS2" s="39" t="str">
        <f>AND(#REF!,"AAAAAH/vf2A=")</f>
        <v>#REF!</v>
      </c>
      <c r="CT2" s="39" t="str">
        <f>AND(#REF!,"AAAAAH/vf2E=")</f>
        <v>#REF!</v>
      </c>
      <c r="CU2" s="39" t="str">
        <f>AND(#REF!,"AAAAAH/vf2I=")</f>
        <v>#REF!</v>
      </c>
      <c r="CV2" s="39" t="str">
        <f>AND(#REF!,"AAAAAH/vf2M=")</f>
        <v>#REF!</v>
      </c>
      <c r="CW2" s="39" t="str">
        <f>AND(#REF!,"AAAAAH/vf2Q=")</f>
        <v>#REF!</v>
      </c>
      <c r="CX2" s="39" t="str">
        <f>IF(#REF!,"AAAAAH/vf2U=",0)</f>
        <v>#REF!</v>
      </c>
      <c r="CY2" s="39" t="str">
        <f>AND(#REF!,"AAAAAH/vf2Y=")</f>
        <v>#REF!</v>
      </c>
      <c r="CZ2" s="39" t="str">
        <f>AND(#REF!,"AAAAAH/vf2c=")</f>
        <v>#REF!</v>
      </c>
      <c r="DA2" s="39" t="str">
        <f>AND(#REF!,"AAAAAH/vf2g=")</f>
        <v>#REF!</v>
      </c>
      <c r="DB2" s="39" t="str">
        <f>AND(#REF!,"AAAAAH/vf2k=")</f>
        <v>#REF!</v>
      </c>
      <c r="DC2" s="39" t="str">
        <f>AND(#REF!,"AAAAAH/vf2o=")</f>
        <v>#REF!</v>
      </c>
      <c r="DD2" s="39" t="str">
        <f>AND(#REF!,"AAAAAH/vf2s=")</f>
        <v>#REF!</v>
      </c>
      <c r="DE2" s="39" t="str">
        <f>IF(#REF!,"AAAAAH/vf2w=",0)</f>
        <v>#REF!</v>
      </c>
      <c r="DF2" s="39" t="str">
        <f>AND(#REF!,"AAAAAH/vf20=")</f>
        <v>#REF!</v>
      </c>
      <c r="DG2" s="39" t="str">
        <f>AND(#REF!,"AAAAAH/vf24=")</f>
        <v>#REF!</v>
      </c>
      <c r="DH2" s="39" t="str">
        <f>AND(#REF!,"AAAAAH/vf28=")</f>
        <v>#REF!</v>
      </c>
      <c r="DI2" s="39" t="str">
        <f>AND(#REF!,"AAAAAH/vf3A=")</f>
        <v>#REF!</v>
      </c>
      <c r="DJ2" s="39" t="str">
        <f>AND(#REF!,"AAAAAH/vf3E=")</f>
        <v>#REF!</v>
      </c>
      <c r="DK2" s="39" t="str">
        <f>AND(#REF!,"AAAAAH/vf3I=")</f>
        <v>#REF!</v>
      </c>
      <c r="DL2" s="39" t="str">
        <f>IF(#REF!,"AAAAAH/vf3M=",0)</f>
        <v>#REF!</v>
      </c>
      <c r="DM2" s="39" t="str">
        <f>AND(#REF!,"AAAAAH/vf3Q=")</f>
        <v>#REF!</v>
      </c>
      <c r="DN2" s="39" t="str">
        <f>AND(#REF!,"AAAAAH/vf3U=")</f>
        <v>#REF!</v>
      </c>
      <c r="DO2" s="39" t="str">
        <f>AND(#REF!,"AAAAAH/vf3Y=")</f>
        <v>#REF!</v>
      </c>
      <c r="DP2" s="39" t="str">
        <f>AND(#REF!,"AAAAAH/vf3c=")</f>
        <v>#REF!</v>
      </c>
      <c r="DQ2" s="39" t="str">
        <f>AND(#REF!,"AAAAAH/vf3g=")</f>
        <v>#REF!</v>
      </c>
      <c r="DR2" s="39" t="str">
        <f>AND(#REF!,"AAAAAH/vf3k=")</f>
        <v>#REF!</v>
      </c>
      <c r="DS2" s="39" t="str">
        <f>IF(#REF!,"AAAAAH/vf3o=",0)</f>
        <v>#REF!</v>
      </c>
      <c r="DT2" s="39" t="str">
        <f>AND(#REF!,"AAAAAH/vf3s=")</f>
        <v>#REF!</v>
      </c>
      <c r="DU2" s="39" t="str">
        <f>AND(#REF!,"AAAAAH/vf3w=")</f>
        <v>#REF!</v>
      </c>
      <c r="DV2" s="39" t="str">
        <f>AND(#REF!,"AAAAAH/vf30=")</f>
        <v>#REF!</v>
      </c>
      <c r="DW2" s="39" t="str">
        <f>AND(#REF!,"AAAAAH/vf34=")</f>
        <v>#REF!</v>
      </c>
      <c r="DX2" s="39" t="str">
        <f>AND(#REF!,"AAAAAH/vf38=")</f>
        <v>#REF!</v>
      </c>
      <c r="DY2" s="39" t="str">
        <f>AND(#REF!,"AAAAAH/vf4A=")</f>
        <v>#REF!</v>
      </c>
      <c r="DZ2" s="39" t="str">
        <f>IF(#REF!,"AAAAAH/vf4E=",0)</f>
        <v>#REF!</v>
      </c>
      <c r="EA2" s="39" t="str">
        <f>AND(#REF!,"AAAAAH/vf4I=")</f>
        <v>#REF!</v>
      </c>
      <c r="EB2" s="39" t="str">
        <f>AND(#REF!,"AAAAAH/vf4M=")</f>
        <v>#REF!</v>
      </c>
      <c r="EC2" s="39" t="str">
        <f>AND(#REF!,"AAAAAH/vf4Q=")</f>
        <v>#REF!</v>
      </c>
      <c r="ED2" s="39" t="str">
        <f>AND(#REF!,"AAAAAH/vf4U=")</f>
        <v>#REF!</v>
      </c>
      <c r="EE2" s="39" t="str">
        <f>AND(#REF!,"AAAAAH/vf4Y=")</f>
        <v>#REF!</v>
      </c>
      <c r="EF2" s="39" t="str">
        <f>AND(#REF!,"AAAAAH/vf4c=")</f>
        <v>#REF!</v>
      </c>
      <c r="EG2" s="39" t="str">
        <f>IF(#REF!,"AAAAAH/vf4g=",0)</f>
        <v>#REF!</v>
      </c>
      <c r="EH2" s="39" t="str">
        <f>AND(#REF!,"AAAAAH/vf4k=")</f>
        <v>#REF!</v>
      </c>
      <c r="EI2" s="39" t="str">
        <f>AND(#REF!,"AAAAAH/vf4o=")</f>
        <v>#REF!</v>
      </c>
      <c r="EJ2" s="39" t="str">
        <f>AND(#REF!,"AAAAAH/vf4s=")</f>
        <v>#REF!</v>
      </c>
      <c r="EK2" s="39" t="str">
        <f>AND(#REF!,"AAAAAH/vf4w=")</f>
        <v>#REF!</v>
      </c>
      <c r="EL2" s="39" t="str">
        <f>AND(#REF!,"AAAAAH/vf40=")</f>
        <v>#REF!</v>
      </c>
      <c r="EM2" s="39" t="str">
        <f>AND(#REF!,"AAAAAH/vf44=")</f>
        <v>#REF!</v>
      </c>
      <c r="EN2" s="39" t="str">
        <f>IF(#REF!,"AAAAAH/vf48=",0)</f>
        <v>#REF!</v>
      </c>
      <c r="EO2" s="39" t="str">
        <f>AND(#REF!,"AAAAAH/vf5A=")</f>
        <v>#REF!</v>
      </c>
      <c r="EP2" s="39" t="str">
        <f>AND(#REF!,"AAAAAH/vf5E=")</f>
        <v>#REF!</v>
      </c>
      <c r="EQ2" s="39" t="str">
        <f>AND(#REF!,"AAAAAH/vf5I=")</f>
        <v>#REF!</v>
      </c>
      <c r="ER2" s="39" t="str">
        <f>AND(#REF!,"AAAAAH/vf5M=")</f>
        <v>#REF!</v>
      </c>
      <c r="ES2" s="39" t="str">
        <f>AND(#REF!,"AAAAAH/vf5Q=")</f>
        <v>#REF!</v>
      </c>
      <c r="ET2" s="39" t="str">
        <f>AND(#REF!,"AAAAAH/vf5U=")</f>
        <v>#REF!</v>
      </c>
      <c r="EU2" s="39" t="str">
        <f>IF(#REF!,"AAAAAH/vf5Y=",0)</f>
        <v>#REF!</v>
      </c>
      <c r="EV2" s="39" t="str">
        <f>AND(#REF!,"AAAAAH/vf5c=")</f>
        <v>#REF!</v>
      </c>
      <c r="EW2" s="39" t="str">
        <f>AND(#REF!,"AAAAAH/vf5g=")</f>
        <v>#REF!</v>
      </c>
      <c r="EX2" s="39" t="str">
        <f>AND(#REF!,"AAAAAH/vf5k=")</f>
        <v>#REF!</v>
      </c>
      <c r="EY2" s="39" t="str">
        <f>AND(#REF!,"AAAAAH/vf5o=")</f>
        <v>#REF!</v>
      </c>
      <c r="EZ2" s="39" t="str">
        <f>AND(#REF!,"AAAAAH/vf5s=")</f>
        <v>#REF!</v>
      </c>
      <c r="FA2" s="39" t="str">
        <f>AND(#REF!,"AAAAAH/vf5w=")</f>
        <v>#REF!</v>
      </c>
      <c r="FB2" s="39" t="str">
        <f>IF(#REF!,"AAAAAH/vf50=",0)</f>
        <v>#REF!</v>
      </c>
      <c r="FC2" s="39" t="str">
        <f>AND(#REF!,"AAAAAH/vf54=")</f>
        <v>#REF!</v>
      </c>
      <c r="FD2" s="39" t="str">
        <f>AND(#REF!,"AAAAAH/vf58=")</f>
        <v>#REF!</v>
      </c>
      <c r="FE2" s="39" t="str">
        <f>AND(#REF!,"AAAAAH/vf6A=")</f>
        <v>#REF!</v>
      </c>
      <c r="FF2" s="39" t="str">
        <f>AND(#REF!,"AAAAAH/vf6E=")</f>
        <v>#REF!</v>
      </c>
      <c r="FG2" s="39" t="str">
        <f>AND(#REF!,"AAAAAH/vf6I=")</f>
        <v>#REF!</v>
      </c>
      <c r="FH2" s="39" t="str">
        <f>AND(#REF!,"AAAAAH/vf6M=")</f>
        <v>#REF!</v>
      </c>
      <c r="FI2" s="39" t="str">
        <f>IF(#REF!,"AAAAAH/vf6Q=",0)</f>
        <v>#REF!</v>
      </c>
      <c r="FJ2" s="39" t="str">
        <f>AND(#REF!,"AAAAAH/vf6U=")</f>
        <v>#REF!</v>
      </c>
      <c r="FK2" s="39" t="str">
        <f>AND(#REF!,"AAAAAH/vf6Y=")</f>
        <v>#REF!</v>
      </c>
      <c r="FL2" s="39" t="str">
        <f>AND(#REF!,"AAAAAH/vf6c=")</f>
        <v>#REF!</v>
      </c>
      <c r="FM2" s="39" t="str">
        <f>AND(#REF!,"AAAAAH/vf6g=")</f>
        <v>#REF!</v>
      </c>
      <c r="FN2" s="39" t="str">
        <f>AND(#REF!,"AAAAAH/vf6k=")</f>
        <v>#REF!</v>
      </c>
      <c r="FO2" s="39" t="str">
        <f>AND(#REF!,"AAAAAH/vf6o=")</f>
        <v>#REF!</v>
      </c>
      <c r="FP2" s="39" t="str">
        <f>IF(#REF!,"AAAAAH/vf6s=",0)</f>
        <v>#REF!</v>
      </c>
      <c r="FQ2" s="39" t="str">
        <f>AND(#REF!,"AAAAAH/vf6w=")</f>
        <v>#REF!</v>
      </c>
      <c r="FR2" s="39" t="str">
        <f>AND(#REF!,"AAAAAH/vf60=")</f>
        <v>#REF!</v>
      </c>
      <c r="FS2" s="39" t="str">
        <f>AND(#REF!,"AAAAAH/vf64=")</f>
        <v>#REF!</v>
      </c>
      <c r="FT2" s="39" t="str">
        <f>AND(#REF!,"AAAAAH/vf68=")</f>
        <v>#REF!</v>
      </c>
      <c r="FU2" s="39" t="str">
        <f>AND(#REF!,"AAAAAH/vf7A=")</f>
        <v>#REF!</v>
      </c>
      <c r="FV2" s="39" t="str">
        <f>AND(#REF!,"AAAAAH/vf7E=")</f>
        <v>#REF!</v>
      </c>
      <c r="FW2" s="39" t="str">
        <f>IF(#REF!,"AAAAAH/vf7I=",0)</f>
        <v>#REF!</v>
      </c>
      <c r="FX2" s="39" t="str">
        <f>AND(#REF!,"AAAAAH/vf7M=")</f>
        <v>#REF!</v>
      </c>
      <c r="FY2" s="39" t="str">
        <f>AND(#REF!,"AAAAAH/vf7Q=")</f>
        <v>#REF!</v>
      </c>
      <c r="FZ2" s="39" t="str">
        <f>AND(#REF!,"AAAAAH/vf7U=")</f>
        <v>#REF!</v>
      </c>
      <c r="GA2" s="39" t="str">
        <f>AND(#REF!,"AAAAAH/vf7Y=")</f>
        <v>#REF!</v>
      </c>
      <c r="GB2" s="39" t="str">
        <f>AND(#REF!,"AAAAAH/vf7c=")</f>
        <v>#REF!</v>
      </c>
      <c r="GC2" s="39" t="str">
        <f>AND(#REF!,"AAAAAH/vf7g=")</f>
        <v>#REF!</v>
      </c>
      <c r="GD2" s="39" t="str">
        <f>IF(#REF!,"AAAAAH/vf7k=",0)</f>
        <v>#REF!</v>
      </c>
      <c r="GE2" s="39" t="str">
        <f>AND(#REF!,"AAAAAH/vf7o=")</f>
        <v>#REF!</v>
      </c>
      <c r="GF2" s="39" t="str">
        <f>AND(#REF!,"AAAAAH/vf7s=")</f>
        <v>#REF!</v>
      </c>
      <c r="GG2" s="39" t="str">
        <f>AND(#REF!,"AAAAAH/vf7w=")</f>
        <v>#REF!</v>
      </c>
      <c r="GH2" s="39" t="str">
        <f>AND(#REF!,"AAAAAH/vf70=")</f>
        <v>#REF!</v>
      </c>
      <c r="GI2" s="39" t="str">
        <f>AND(#REF!,"AAAAAH/vf74=")</f>
        <v>#REF!</v>
      </c>
      <c r="GJ2" s="39" t="str">
        <f>AND(#REF!,"AAAAAH/vf78=")</f>
        <v>#REF!</v>
      </c>
      <c r="GK2" s="39" t="str">
        <f>IF(#REF!,"AAAAAH/vf8A=",0)</f>
        <v>#REF!</v>
      </c>
      <c r="GL2" s="39" t="str">
        <f>AND(#REF!,"AAAAAH/vf8E=")</f>
        <v>#REF!</v>
      </c>
      <c r="GM2" s="39" t="str">
        <f>AND(#REF!,"AAAAAH/vf8I=")</f>
        <v>#REF!</v>
      </c>
      <c r="GN2" s="39" t="str">
        <f>AND(#REF!,"AAAAAH/vf8M=")</f>
        <v>#REF!</v>
      </c>
      <c r="GO2" s="39" t="str">
        <f>AND(#REF!,"AAAAAH/vf8Q=")</f>
        <v>#REF!</v>
      </c>
      <c r="GP2" s="39" t="str">
        <f>AND(#REF!,"AAAAAH/vf8U=")</f>
        <v>#REF!</v>
      </c>
      <c r="GQ2" s="39" t="str">
        <f>AND(#REF!,"AAAAAH/vf8Y=")</f>
        <v>#REF!</v>
      </c>
      <c r="GR2" s="39" t="str">
        <f>IF(#REF!,"AAAAAH/vf8c=",0)</f>
        <v>#REF!</v>
      </c>
      <c r="GS2" s="39" t="str">
        <f>AND(#REF!,"AAAAAH/vf8g=")</f>
        <v>#REF!</v>
      </c>
      <c r="GT2" s="39" t="str">
        <f>AND(#REF!,"AAAAAH/vf8k=")</f>
        <v>#REF!</v>
      </c>
      <c r="GU2" s="39" t="str">
        <f>AND(#REF!,"AAAAAH/vf8o=")</f>
        <v>#REF!</v>
      </c>
      <c r="GV2" s="39" t="str">
        <f>AND(#REF!,"AAAAAH/vf8s=")</f>
        <v>#REF!</v>
      </c>
      <c r="GW2" s="39" t="str">
        <f>AND(#REF!,"AAAAAH/vf8w=")</f>
        <v>#REF!</v>
      </c>
      <c r="GX2" s="39" t="str">
        <f>AND(#REF!,"AAAAAH/vf80=")</f>
        <v>#REF!</v>
      </c>
      <c r="GY2" s="39" t="str">
        <f>IF(#REF!,"AAAAAH/vf84=",0)</f>
        <v>#REF!</v>
      </c>
      <c r="GZ2" s="39" t="str">
        <f>AND(#REF!,"AAAAAH/vf88=")</f>
        <v>#REF!</v>
      </c>
      <c r="HA2" s="39" t="str">
        <f>AND(#REF!,"AAAAAH/vf9A=")</f>
        <v>#REF!</v>
      </c>
      <c r="HB2" s="39" t="str">
        <f>AND(#REF!,"AAAAAH/vf9E=")</f>
        <v>#REF!</v>
      </c>
      <c r="HC2" s="39" t="str">
        <f>AND(#REF!,"AAAAAH/vf9I=")</f>
        <v>#REF!</v>
      </c>
      <c r="HD2" s="39" t="str">
        <f>AND(#REF!,"AAAAAH/vf9M=")</f>
        <v>#REF!</v>
      </c>
      <c r="HE2" s="39" t="str">
        <f>AND(#REF!,"AAAAAH/vf9Q=")</f>
        <v>#REF!</v>
      </c>
      <c r="HF2" s="39" t="str">
        <f>IF(#REF!,"AAAAAH/vf9U=",0)</f>
        <v>#REF!</v>
      </c>
      <c r="HG2" s="39" t="str">
        <f>AND(#REF!,"AAAAAH/vf9Y=")</f>
        <v>#REF!</v>
      </c>
      <c r="HH2" s="39" t="str">
        <f>AND(#REF!,"AAAAAH/vf9c=")</f>
        <v>#REF!</v>
      </c>
      <c r="HI2" s="39" t="str">
        <f>AND(#REF!,"AAAAAH/vf9g=")</f>
        <v>#REF!</v>
      </c>
      <c r="HJ2" s="39" t="str">
        <f>AND(#REF!,"AAAAAH/vf9k=")</f>
        <v>#REF!</v>
      </c>
      <c r="HK2" s="39" t="str">
        <f>AND(#REF!,"AAAAAH/vf9o=")</f>
        <v>#REF!</v>
      </c>
      <c r="HL2" s="39" t="str">
        <f>AND(#REF!,"AAAAAH/vf9s=")</f>
        <v>#REF!</v>
      </c>
      <c r="HM2" s="39" t="str">
        <f>IF(#REF!,"AAAAAH/vf9w=",0)</f>
        <v>#REF!</v>
      </c>
      <c r="HN2" s="39" t="str">
        <f>AND(#REF!,"AAAAAH/vf90=")</f>
        <v>#REF!</v>
      </c>
      <c r="HO2" s="39" t="str">
        <f>AND(#REF!,"AAAAAH/vf94=")</f>
        <v>#REF!</v>
      </c>
      <c r="HP2" s="39" t="str">
        <f>AND(#REF!,"AAAAAH/vf98=")</f>
        <v>#REF!</v>
      </c>
      <c r="HQ2" s="39" t="str">
        <f>AND(#REF!,"AAAAAH/vf+A=")</f>
        <v>#REF!</v>
      </c>
      <c r="HR2" s="39" t="str">
        <f>AND(#REF!,"AAAAAH/vf+E=")</f>
        <v>#REF!</v>
      </c>
      <c r="HS2" s="39" t="str">
        <f>AND(#REF!,"AAAAAH/vf+I=")</f>
        <v>#REF!</v>
      </c>
      <c r="HT2" s="39" t="str">
        <f>IF(#REF!,"AAAAAH/vf+M=",0)</f>
        <v>#REF!</v>
      </c>
      <c r="HU2" s="39" t="str">
        <f>AND(#REF!,"AAAAAH/vf+Q=")</f>
        <v>#REF!</v>
      </c>
      <c r="HV2" s="39" t="str">
        <f>AND(#REF!,"AAAAAH/vf+U=")</f>
        <v>#REF!</v>
      </c>
      <c r="HW2" s="39" t="str">
        <f>AND(#REF!,"AAAAAH/vf+Y=")</f>
        <v>#REF!</v>
      </c>
      <c r="HX2" s="39" t="str">
        <f>AND(#REF!,"AAAAAH/vf+c=")</f>
        <v>#REF!</v>
      </c>
      <c r="HY2" s="39" t="str">
        <f>AND(#REF!,"AAAAAH/vf+g=")</f>
        <v>#REF!</v>
      </c>
      <c r="HZ2" s="39" t="str">
        <f>AND(#REF!,"AAAAAH/vf+k=")</f>
        <v>#REF!</v>
      </c>
      <c r="IA2" s="39" t="str">
        <f>IF(#REF!,"AAAAAH/vf+o=",0)</f>
        <v>#REF!</v>
      </c>
      <c r="IB2" s="39" t="str">
        <f>AND(#REF!,"AAAAAH/vf+s=")</f>
        <v>#REF!</v>
      </c>
      <c r="IC2" s="39" t="str">
        <f>AND(#REF!,"AAAAAH/vf+w=")</f>
        <v>#REF!</v>
      </c>
      <c r="ID2" s="39" t="str">
        <f>AND(#REF!,"AAAAAH/vf+0=")</f>
        <v>#REF!</v>
      </c>
      <c r="IE2" s="39" t="str">
        <f>AND(#REF!,"AAAAAH/vf+4=")</f>
        <v>#REF!</v>
      </c>
      <c r="IF2" s="39" t="str">
        <f>AND(#REF!,"AAAAAH/vf+8=")</f>
        <v>#REF!</v>
      </c>
      <c r="IG2" s="39" t="str">
        <f>AND(#REF!,"AAAAAH/vf/A=")</f>
        <v>#REF!</v>
      </c>
      <c r="IH2" s="39" t="str">
        <f>IF(#REF!,"AAAAAH/vf/E=",0)</f>
        <v>#REF!</v>
      </c>
      <c r="II2" s="39" t="str">
        <f>AND(#REF!,"AAAAAH/vf/I=")</f>
        <v>#REF!</v>
      </c>
      <c r="IJ2" s="39" t="str">
        <f>AND(#REF!,"AAAAAH/vf/M=")</f>
        <v>#REF!</v>
      </c>
      <c r="IK2" s="39" t="str">
        <f>AND(#REF!,"AAAAAH/vf/Q=")</f>
        <v>#REF!</v>
      </c>
      <c r="IL2" s="39" t="str">
        <f>AND(#REF!,"AAAAAH/vf/U=")</f>
        <v>#REF!</v>
      </c>
      <c r="IM2" s="39" t="str">
        <f>AND(#REF!,"AAAAAH/vf/Y=")</f>
        <v>#REF!</v>
      </c>
      <c r="IN2" s="39" t="str">
        <f>AND(#REF!,"AAAAAH/vf/c=")</f>
        <v>#REF!</v>
      </c>
      <c r="IO2" s="39" t="str">
        <f>IF(#REF!,"AAAAAH/vf/g=",0)</f>
        <v>#REF!</v>
      </c>
      <c r="IP2" s="39" t="str">
        <f>AND(#REF!,"AAAAAH/vf/k=")</f>
        <v>#REF!</v>
      </c>
      <c r="IQ2" s="39" t="str">
        <f>AND(#REF!,"AAAAAH/vf/o=")</f>
        <v>#REF!</v>
      </c>
      <c r="IR2" s="39" t="str">
        <f>AND(#REF!,"AAAAAH/vf/s=")</f>
        <v>#REF!</v>
      </c>
      <c r="IS2" s="39" t="str">
        <f>AND(#REF!,"AAAAAH/vf/w=")</f>
        <v>#REF!</v>
      </c>
      <c r="IT2" s="39" t="str">
        <f>AND(#REF!,"AAAAAH/vf/0=")</f>
        <v>#REF!</v>
      </c>
      <c r="IU2" s="39" t="str">
        <f>AND(#REF!,"AAAAAH/vf/4=")</f>
        <v>#REF!</v>
      </c>
      <c r="IV2" s="39" t="str">
        <f>IF(#REF!,"AAAAAH/vf/8=",0)</f>
        <v>#REF!</v>
      </c>
    </row>
    <row r="3" ht="12.75" customHeight="1">
      <c r="A3" s="39" t="str">
        <f>AND(#REF!,"AAAAABPz/wA=")</f>
        <v>#REF!</v>
      </c>
      <c r="B3" s="39" t="str">
        <f>AND(#REF!,"AAAAABPz/wE=")</f>
        <v>#REF!</v>
      </c>
      <c r="C3" s="39" t="str">
        <f>AND(#REF!,"AAAAABPz/wI=")</f>
        <v>#REF!</v>
      </c>
      <c r="D3" s="39" t="str">
        <f>AND(#REF!,"AAAAABPz/wM=")</f>
        <v>#REF!</v>
      </c>
      <c r="E3" s="39" t="str">
        <f>AND(#REF!,"AAAAABPz/wQ=")</f>
        <v>#REF!</v>
      </c>
      <c r="F3" s="39" t="str">
        <f>AND(#REF!,"AAAAABPz/wU=")</f>
        <v>#REF!</v>
      </c>
      <c r="G3" s="39" t="str">
        <f>IF(#REF!,"AAAAABPz/wY=",0)</f>
        <v>#REF!</v>
      </c>
      <c r="H3" s="39" t="str">
        <f>AND(#REF!,"AAAAABPz/wc=")</f>
        <v>#REF!</v>
      </c>
      <c r="I3" s="39" t="str">
        <f>AND(#REF!,"AAAAABPz/wg=")</f>
        <v>#REF!</v>
      </c>
      <c r="J3" s="39" t="str">
        <f>AND(#REF!,"AAAAABPz/wk=")</f>
        <v>#REF!</v>
      </c>
      <c r="K3" s="39" t="str">
        <f>AND(#REF!,"AAAAABPz/wo=")</f>
        <v>#REF!</v>
      </c>
      <c r="L3" s="39" t="str">
        <f>AND(#REF!,"AAAAABPz/ws=")</f>
        <v>#REF!</v>
      </c>
      <c r="M3" s="39" t="str">
        <f>AND(#REF!,"AAAAABPz/ww=")</f>
        <v>#REF!</v>
      </c>
      <c r="N3" s="39" t="str">
        <f>IF(#REF!,"AAAAABPz/w0=",0)</f>
        <v>#REF!</v>
      </c>
      <c r="O3" s="39" t="str">
        <f>AND(#REF!,"AAAAABPz/w4=")</f>
        <v>#REF!</v>
      </c>
      <c r="P3" s="39" t="str">
        <f>AND(#REF!,"AAAAABPz/w8=")</f>
        <v>#REF!</v>
      </c>
      <c r="Q3" s="39" t="str">
        <f>AND(#REF!,"AAAAABPz/xA=")</f>
        <v>#REF!</v>
      </c>
      <c r="R3" s="39" t="str">
        <f>AND(#REF!,"AAAAABPz/xE=")</f>
        <v>#REF!</v>
      </c>
      <c r="S3" s="39" t="str">
        <f>AND(#REF!,"AAAAABPz/xI=")</f>
        <v>#REF!</v>
      </c>
      <c r="T3" s="39" t="str">
        <f>AND(#REF!,"AAAAABPz/xM=")</f>
        <v>#REF!</v>
      </c>
      <c r="U3" s="39" t="str">
        <f>IF(#REF!,"AAAAABPz/xQ=",0)</f>
        <v>#REF!</v>
      </c>
      <c r="V3" s="39" t="str">
        <f>AND(#REF!,"AAAAABPz/xU=")</f>
        <v>#REF!</v>
      </c>
      <c r="W3" s="39" t="str">
        <f>AND(#REF!,"AAAAABPz/xY=")</f>
        <v>#REF!</v>
      </c>
      <c r="X3" s="39" t="str">
        <f>AND(#REF!,"AAAAABPz/xc=")</f>
        <v>#REF!</v>
      </c>
      <c r="Y3" s="39" t="str">
        <f>AND(#REF!,"AAAAABPz/xg=")</f>
        <v>#REF!</v>
      </c>
      <c r="Z3" s="39" t="str">
        <f>AND(#REF!,"AAAAABPz/xk=")</f>
        <v>#REF!</v>
      </c>
      <c r="AA3" s="39" t="str">
        <f>AND(#REF!,"AAAAABPz/xo=")</f>
        <v>#REF!</v>
      </c>
      <c r="AB3" s="39" t="str">
        <f>IF(#REF!,"AAAAABPz/xs=",0)</f>
        <v>#REF!</v>
      </c>
      <c r="AC3" s="39" t="str">
        <f>AND(#REF!,"AAAAABPz/xw=")</f>
        <v>#REF!</v>
      </c>
      <c r="AD3" s="39" t="str">
        <f>AND(#REF!,"AAAAABPz/x0=")</f>
        <v>#REF!</v>
      </c>
      <c r="AE3" s="39" t="str">
        <f>AND(#REF!,"AAAAABPz/x4=")</f>
        <v>#REF!</v>
      </c>
      <c r="AF3" s="39" t="str">
        <f>AND(#REF!,"AAAAABPz/x8=")</f>
        <v>#REF!</v>
      </c>
      <c r="AG3" s="39" t="str">
        <f>AND(#REF!,"AAAAABPz/yA=")</f>
        <v>#REF!</v>
      </c>
      <c r="AH3" s="39" t="str">
        <f>AND(#REF!,"AAAAABPz/yE=")</f>
        <v>#REF!</v>
      </c>
      <c r="AI3" s="39" t="str">
        <f>IF(#REF!,"AAAAABPz/yI=",0)</f>
        <v>#REF!</v>
      </c>
      <c r="AJ3" s="39" t="str">
        <f>AND(#REF!,"AAAAABPz/yM=")</f>
        <v>#REF!</v>
      </c>
      <c r="AK3" s="39" t="str">
        <f>AND(#REF!,"AAAAABPz/yQ=")</f>
        <v>#REF!</v>
      </c>
      <c r="AL3" s="39" t="str">
        <f>AND(#REF!,"AAAAABPz/yU=")</f>
        <v>#REF!</v>
      </c>
      <c r="AM3" s="39" t="str">
        <f>AND(#REF!,"AAAAABPz/yY=")</f>
        <v>#REF!</v>
      </c>
      <c r="AN3" s="39" t="str">
        <f>AND(#REF!,"AAAAABPz/yc=")</f>
        <v>#REF!</v>
      </c>
      <c r="AO3" s="39" t="str">
        <f>AND(#REF!,"AAAAABPz/yg=")</f>
        <v>#REF!</v>
      </c>
      <c r="AP3" s="39" t="str">
        <f>IF(#REF!,"AAAAABPz/yk=",0)</f>
        <v>#REF!</v>
      </c>
      <c r="AQ3" s="39" t="str">
        <f>AND(#REF!,"AAAAABPz/yo=")</f>
        <v>#REF!</v>
      </c>
      <c r="AR3" s="39" t="str">
        <f>AND(#REF!,"AAAAABPz/ys=")</f>
        <v>#REF!</v>
      </c>
      <c r="AS3" s="39" t="str">
        <f>AND(#REF!,"AAAAABPz/yw=")</f>
        <v>#REF!</v>
      </c>
      <c r="AT3" s="39" t="str">
        <f>AND(#REF!,"AAAAABPz/y0=")</f>
        <v>#REF!</v>
      </c>
      <c r="AU3" s="39" t="str">
        <f>AND(#REF!,"AAAAABPz/y4=")</f>
        <v>#REF!</v>
      </c>
      <c r="AV3" s="39" t="str">
        <f>AND(#REF!,"AAAAABPz/y8=")</f>
        <v>#REF!</v>
      </c>
      <c r="AW3" s="39" t="str">
        <f>IF(#REF!,"AAAAABPz/zA=",0)</f>
        <v>#REF!</v>
      </c>
      <c r="AX3" s="39" t="str">
        <f>AND(#REF!,"AAAAABPz/zE=")</f>
        <v>#REF!</v>
      </c>
      <c r="AY3" s="39" t="str">
        <f>AND(#REF!,"AAAAABPz/zI=")</f>
        <v>#REF!</v>
      </c>
      <c r="AZ3" s="39" t="str">
        <f>AND(#REF!,"AAAAABPz/zM=")</f>
        <v>#REF!</v>
      </c>
      <c r="BA3" s="39" t="str">
        <f>AND(#REF!,"AAAAABPz/zQ=")</f>
        <v>#REF!</v>
      </c>
      <c r="BB3" s="39" t="str">
        <f>AND(#REF!,"AAAAABPz/zU=")</f>
        <v>#REF!</v>
      </c>
      <c r="BC3" s="39" t="str">
        <f>AND(#REF!,"AAAAABPz/zY=")</f>
        <v>#REF!</v>
      </c>
      <c r="BD3" s="39" t="str">
        <f>IF(#REF!,"AAAAABPz/zc=",0)</f>
        <v>#REF!</v>
      </c>
      <c r="BE3" s="39" t="str">
        <f>AND(#REF!,"AAAAABPz/zg=")</f>
        <v>#REF!</v>
      </c>
      <c r="BF3" s="39" t="str">
        <f>AND(#REF!,"AAAAABPz/zk=")</f>
        <v>#REF!</v>
      </c>
      <c r="BG3" s="39" t="str">
        <f>AND(#REF!,"AAAAABPz/zo=")</f>
        <v>#REF!</v>
      </c>
      <c r="BH3" s="39" t="str">
        <f>AND(#REF!,"AAAAABPz/zs=")</f>
        <v>#REF!</v>
      </c>
      <c r="BI3" s="39" t="str">
        <f>AND(#REF!,"AAAAABPz/zw=")</f>
        <v>#REF!</v>
      </c>
      <c r="BJ3" s="39" t="str">
        <f>AND(#REF!,"AAAAABPz/z0=")</f>
        <v>#REF!</v>
      </c>
      <c r="BK3" s="39" t="str">
        <f>IF(#REF!,"AAAAABPz/z4=",0)</f>
        <v>#REF!</v>
      </c>
      <c r="BL3" s="39" t="str">
        <f>AND(#REF!,"AAAAABPz/z8=")</f>
        <v>#REF!</v>
      </c>
      <c r="BM3" s="39" t="str">
        <f>AND(#REF!,"AAAAABPz/0A=")</f>
        <v>#REF!</v>
      </c>
      <c r="BN3" s="39" t="str">
        <f>AND(#REF!,"AAAAABPz/0E=")</f>
        <v>#REF!</v>
      </c>
      <c r="BO3" s="39" t="str">
        <f>AND(#REF!,"AAAAABPz/0I=")</f>
        <v>#REF!</v>
      </c>
      <c r="BP3" s="39" t="str">
        <f>AND(#REF!,"AAAAABPz/0M=")</f>
        <v>#REF!</v>
      </c>
      <c r="BQ3" s="39" t="str">
        <f>AND(#REF!,"AAAAABPz/0Q=")</f>
        <v>#REF!</v>
      </c>
      <c r="BR3" s="39" t="str">
        <f>IF(#REF!,"AAAAABPz/0U=",0)</f>
        <v>#REF!</v>
      </c>
      <c r="BS3" s="39" t="str">
        <f>AND(#REF!,"AAAAABPz/0Y=")</f>
        <v>#REF!</v>
      </c>
      <c r="BT3" s="39" t="str">
        <f>AND(#REF!,"AAAAABPz/0c=")</f>
        <v>#REF!</v>
      </c>
      <c r="BU3" s="39" t="str">
        <f>AND(#REF!,"AAAAABPz/0g=")</f>
        <v>#REF!</v>
      </c>
      <c r="BV3" s="39" t="str">
        <f>AND(#REF!,"AAAAABPz/0k=")</f>
        <v>#REF!</v>
      </c>
      <c r="BW3" s="39" t="str">
        <f>AND(#REF!,"AAAAABPz/0o=")</f>
        <v>#REF!</v>
      </c>
      <c r="BX3" s="39" t="str">
        <f>AND(#REF!,"AAAAABPz/0s=")</f>
        <v>#REF!</v>
      </c>
      <c r="BY3" s="39" t="str">
        <f>IF(#REF!,"AAAAABPz/0w=",0)</f>
        <v>#REF!</v>
      </c>
      <c r="BZ3" s="39" t="str">
        <f>AND(#REF!,"AAAAABPz/00=")</f>
        <v>#REF!</v>
      </c>
      <c r="CA3" s="39" t="str">
        <f>AND(#REF!,"AAAAABPz/04=")</f>
        <v>#REF!</v>
      </c>
      <c r="CB3" s="39" t="str">
        <f>AND(#REF!,"AAAAABPz/08=")</f>
        <v>#REF!</v>
      </c>
      <c r="CC3" s="39" t="str">
        <f>AND(#REF!,"AAAAABPz/1A=")</f>
        <v>#REF!</v>
      </c>
      <c r="CD3" s="39" t="str">
        <f>AND(#REF!,"AAAAABPz/1E=")</f>
        <v>#REF!</v>
      </c>
      <c r="CE3" s="39" t="str">
        <f>AND(#REF!,"AAAAABPz/1I=")</f>
        <v>#REF!</v>
      </c>
      <c r="CF3" s="39" t="str">
        <f>IF(#REF!,"AAAAABPz/1M=",0)</f>
        <v>#REF!</v>
      </c>
      <c r="CG3" s="39" t="str">
        <f>AND(#REF!,"AAAAABPz/1Q=")</f>
        <v>#REF!</v>
      </c>
      <c r="CH3" s="39" t="str">
        <f>AND(#REF!,"AAAAABPz/1U=")</f>
        <v>#REF!</v>
      </c>
      <c r="CI3" s="39" t="str">
        <f>AND(#REF!,"AAAAABPz/1Y=")</f>
        <v>#REF!</v>
      </c>
      <c r="CJ3" s="39" t="str">
        <f>AND(#REF!,"AAAAABPz/1c=")</f>
        <v>#REF!</v>
      </c>
      <c r="CK3" s="39" t="str">
        <f>AND(#REF!,"AAAAABPz/1g=")</f>
        <v>#REF!</v>
      </c>
      <c r="CL3" s="39" t="str">
        <f>AND(#REF!,"AAAAABPz/1k=")</f>
        <v>#REF!</v>
      </c>
      <c r="CM3" s="39" t="str">
        <f>IF(#REF!,"AAAAABPz/1o=",0)</f>
        <v>#REF!</v>
      </c>
      <c r="CN3" s="39" t="str">
        <f>AND(#REF!,"AAAAABPz/1s=")</f>
        <v>#REF!</v>
      </c>
      <c r="CO3" s="39" t="str">
        <f>AND(#REF!,"AAAAABPz/1w=")</f>
        <v>#REF!</v>
      </c>
      <c r="CP3" s="39" t="str">
        <f>AND(#REF!,"AAAAABPz/10=")</f>
        <v>#REF!</v>
      </c>
      <c r="CQ3" s="39" t="str">
        <f>AND(#REF!,"AAAAABPz/14=")</f>
        <v>#REF!</v>
      </c>
      <c r="CR3" s="39" t="str">
        <f>AND(#REF!,"AAAAABPz/18=")</f>
        <v>#REF!</v>
      </c>
      <c r="CS3" s="39" t="str">
        <f>AND(#REF!,"AAAAABPz/2A=")</f>
        <v>#REF!</v>
      </c>
      <c r="CT3" s="39" t="str">
        <f>IF(#REF!,"AAAAABPz/2E=",0)</f>
        <v>#REF!</v>
      </c>
      <c r="CU3" s="39" t="str">
        <f>AND(#REF!,"AAAAABPz/2I=")</f>
        <v>#REF!</v>
      </c>
      <c r="CV3" s="39" t="str">
        <f>AND(#REF!,"AAAAABPz/2M=")</f>
        <v>#REF!</v>
      </c>
      <c r="CW3" s="39" t="str">
        <f>AND(#REF!,"AAAAABPz/2Q=")</f>
        <v>#REF!</v>
      </c>
      <c r="CX3" s="39" t="str">
        <f>AND(#REF!,"AAAAABPz/2U=")</f>
        <v>#REF!</v>
      </c>
      <c r="CY3" s="39" t="str">
        <f>AND(#REF!,"AAAAABPz/2Y=")</f>
        <v>#REF!</v>
      </c>
      <c r="CZ3" s="39" t="str">
        <f>AND(#REF!,"AAAAABPz/2c=")</f>
        <v>#REF!</v>
      </c>
      <c r="DA3" s="39" t="str">
        <f>IF(#REF!,"AAAAABPz/2g=",0)</f>
        <v>#REF!</v>
      </c>
      <c r="DB3" s="39" t="str">
        <f>AND(#REF!,"AAAAABPz/2k=")</f>
        <v>#REF!</v>
      </c>
      <c r="DC3" s="39" t="str">
        <f>AND(#REF!,"AAAAABPz/2o=")</f>
        <v>#REF!</v>
      </c>
      <c r="DD3" s="39" t="str">
        <f>AND(#REF!,"AAAAABPz/2s=")</f>
        <v>#REF!</v>
      </c>
      <c r="DE3" s="39" t="str">
        <f>AND(#REF!,"AAAAABPz/2w=")</f>
        <v>#REF!</v>
      </c>
      <c r="DF3" s="39" t="str">
        <f>AND(#REF!,"AAAAABPz/20=")</f>
        <v>#REF!</v>
      </c>
      <c r="DG3" s="39" t="str">
        <f>AND(#REF!,"AAAAABPz/24=")</f>
        <v>#REF!</v>
      </c>
      <c r="DH3" s="39" t="str">
        <f>IF(#REF!,"AAAAABPz/28=",0)</f>
        <v>#REF!</v>
      </c>
      <c r="DI3" s="39" t="str">
        <f>AND(#REF!,"AAAAABPz/3A=")</f>
        <v>#REF!</v>
      </c>
      <c r="DJ3" s="39" t="str">
        <f>AND(#REF!,"AAAAABPz/3E=")</f>
        <v>#REF!</v>
      </c>
      <c r="DK3" s="39" t="str">
        <f>AND(#REF!,"AAAAABPz/3I=")</f>
        <v>#REF!</v>
      </c>
      <c r="DL3" s="39" t="str">
        <f>AND(#REF!,"AAAAABPz/3M=")</f>
        <v>#REF!</v>
      </c>
      <c r="DM3" s="39" t="str">
        <f>AND(#REF!,"AAAAABPz/3Q=")</f>
        <v>#REF!</v>
      </c>
      <c r="DN3" s="39" t="str">
        <f>AND(#REF!,"AAAAABPz/3U=")</f>
        <v>#REF!</v>
      </c>
      <c r="DO3" s="39" t="str">
        <f>IF(#REF!,"AAAAABPz/3Y=",0)</f>
        <v>#REF!</v>
      </c>
      <c r="DP3" s="39" t="str">
        <f>AND(#REF!,"AAAAABPz/3c=")</f>
        <v>#REF!</v>
      </c>
      <c r="DQ3" s="39" t="str">
        <f>AND(#REF!,"AAAAABPz/3g=")</f>
        <v>#REF!</v>
      </c>
      <c r="DR3" s="39" t="str">
        <f>AND(#REF!,"AAAAABPz/3k=")</f>
        <v>#REF!</v>
      </c>
      <c r="DS3" s="39" t="str">
        <f>AND(#REF!,"AAAAABPz/3o=")</f>
        <v>#REF!</v>
      </c>
      <c r="DT3" s="39" t="str">
        <f>AND(#REF!,"AAAAABPz/3s=")</f>
        <v>#REF!</v>
      </c>
      <c r="DU3" s="39" t="str">
        <f>IF(#REF!,"AAAAABPz/3w=",0)</f>
        <v>#REF!</v>
      </c>
      <c r="DV3" s="39" t="str">
        <f>IF(#REF!,"AAAAABPz/30=",0)</f>
        <v>#REF!</v>
      </c>
      <c r="DW3" s="39" t="str">
        <f>IF(#REF!,"AAAAABPz/34=",0)</f>
        <v>#REF!</v>
      </c>
      <c r="DX3" s="39" t="str">
        <f>IF(#REF!,"AAAAABPz/38=",0)</f>
        <v>#REF!</v>
      </c>
      <c r="DY3" s="39" t="str">
        <f>IF(#REF!,"AAAAABPz/4A=",0)</f>
        <v>#REF!</v>
      </c>
      <c r="DZ3" s="39" t="str">
        <f>IF(#REF!,"AAAAABPz/4E=",0)</f>
        <v>#REF!</v>
      </c>
      <c r="EA3" s="39" t="str">
        <f>IF(#REF!,"AAAAABPz/4I=",0)</f>
        <v>#REF!</v>
      </c>
      <c r="EB3" s="39" t="str">
        <f>IF(#REF!,"AAAAABPz/4M=",0)</f>
        <v>#REF!</v>
      </c>
      <c r="EC3" s="39" t="str">
        <f>AND(#REF!,"AAAAABPz/4Q=")</f>
        <v>#REF!</v>
      </c>
      <c r="ED3" s="39" t="str">
        <f>AND(#REF!,"AAAAABPz/4U=")</f>
        <v>#REF!</v>
      </c>
      <c r="EE3" s="39" t="str">
        <f>AND(#REF!,"AAAAABPz/4Y=")</f>
        <v>#REF!</v>
      </c>
      <c r="EF3" s="39" t="str">
        <f>AND(#REF!,"AAAAABPz/4c=")</f>
        <v>#REF!</v>
      </c>
      <c r="EG3" s="39" t="str">
        <f>AND(#REF!,"AAAAABPz/4g=")</f>
        <v>#REF!</v>
      </c>
      <c r="EH3" s="39" t="str">
        <f>AND(#REF!,"AAAAABPz/4k=")</f>
        <v>#REF!</v>
      </c>
      <c r="EI3" s="39" t="str">
        <f>IF(#REF!,"AAAAABPz/4o=",0)</f>
        <v>#REF!</v>
      </c>
      <c r="EJ3" s="39" t="str">
        <f>AND(#REF!,"AAAAABPz/4s=")</f>
        <v>#REF!</v>
      </c>
      <c r="EK3" s="39" t="str">
        <f>AND(#REF!,"AAAAABPz/4w=")</f>
        <v>#REF!</v>
      </c>
      <c r="EL3" s="39" t="str">
        <f>AND(#REF!,"AAAAABPz/40=")</f>
        <v>#REF!</v>
      </c>
      <c r="EM3" s="39" t="str">
        <f>AND(#REF!,"AAAAABPz/44=")</f>
        <v>#REF!</v>
      </c>
      <c r="EN3" s="39" t="str">
        <f>AND(#REF!,"AAAAABPz/48=")</f>
        <v>#REF!</v>
      </c>
      <c r="EO3" s="39" t="str">
        <f>AND(#REF!,"AAAAABPz/5A=")</f>
        <v>#REF!</v>
      </c>
      <c r="EP3" s="39" t="str">
        <f>IF(#REF!,"AAAAABPz/5E=",0)</f>
        <v>#REF!</v>
      </c>
      <c r="EQ3" s="39" t="str">
        <f>AND(#REF!,"AAAAABPz/5I=")</f>
        <v>#REF!</v>
      </c>
      <c r="ER3" s="39" t="str">
        <f>AND(#REF!,"AAAAABPz/5M=")</f>
        <v>#REF!</v>
      </c>
      <c r="ES3" s="39" t="str">
        <f>AND(#REF!,"AAAAABPz/5Q=")</f>
        <v>#REF!</v>
      </c>
      <c r="ET3" s="39" t="str">
        <f>AND(#REF!,"AAAAABPz/5U=")</f>
        <v>#REF!</v>
      </c>
      <c r="EU3" s="39" t="str">
        <f>AND(#REF!,"AAAAABPz/5Y=")</f>
        <v>#REF!</v>
      </c>
      <c r="EV3" s="39" t="str">
        <f>AND(#REF!,"AAAAABPz/5c=")</f>
        <v>#REF!</v>
      </c>
      <c r="EW3" s="39" t="str">
        <f>IF(#REF!,"AAAAABPz/5g=",0)</f>
        <v>#REF!</v>
      </c>
      <c r="EX3" s="39" t="str">
        <f>AND(#REF!,"AAAAABPz/5k=")</f>
        <v>#REF!</v>
      </c>
      <c r="EY3" s="39" t="str">
        <f>AND(#REF!,"AAAAABPz/5o=")</f>
        <v>#REF!</v>
      </c>
      <c r="EZ3" s="39" t="str">
        <f>AND(#REF!,"AAAAABPz/5s=")</f>
        <v>#REF!</v>
      </c>
      <c r="FA3" s="39" t="str">
        <f>AND(#REF!,"AAAAABPz/5w=")</f>
        <v>#REF!</v>
      </c>
      <c r="FB3" s="39" t="str">
        <f>AND(#REF!,"AAAAABPz/50=")</f>
        <v>#REF!</v>
      </c>
      <c r="FC3" s="39" t="str">
        <f>AND(#REF!,"AAAAABPz/54=")</f>
        <v>#REF!</v>
      </c>
      <c r="FD3" s="39" t="str">
        <f>IF(#REF!,"AAAAABPz/58=",0)</f>
        <v>#REF!</v>
      </c>
      <c r="FE3" s="39" t="str">
        <f>AND(#REF!,"AAAAABPz/6A=")</f>
        <v>#REF!</v>
      </c>
      <c r="FF3" s="39" t="str">
        <f>AND(#REF!,"AAAAABPz/6E=")</f>
        <v>#REF!</v>
      </c>
      <c r="FG3" s="39" t="str">
        <f>AND(#REF!,"AAAAABPz/6I=")</f>
        <v>#REF!</v>
      </c>
      <c r="FH3" s="39" t="str">
        <f>AND(#REF!,"AAAAABPz/6M=")</f>
        <v>#REF!</v>
      </c>
      <c r="FI3" s="39" t="str">
        <f>AND(#REF!,"AAAAABPz/6Q=")</f>
        <v>#REF!</v>
      </c>
      <c r="FJ3" s="39" t="str">
        <f>AND(#REF!,"AAAAABPz/6U=")</f>
        <v>#REF!</v>
      </c>
      <c r="FK3" s="39" t="str">
        <f>IF(#REF!,"AAAAABPz/6Y=",0)</f>
        <v>#REF!</v>
      </c>
      <c r="FL3" s="39" t="str">
        <f>AND(#REF!,"AAAAABPz/6c=")</f>
        <v>#REF!</v>
      </c>
      <c r="FM3" s="39" t="str">
        <f>AND(#REF!,"AAAAABPz/6g=")</f>
        <v>#REF!</v>
      </c>
      <c r="FN3" s="39" t="str">
        <f>AND(#REF!,"AAAAABPz/6k=")</f>
        <v>#REF!</v>
      </c>
      <c r="FO3" s="39" t="str">
        <f>AND(#REF!,"AAAAABPz/6o=")</f>
        <v>#REF!</v>
      </c>
      <c r="FP3" s="39" t="str">
        <f>AND(#REF!,"AAAAABPz/6s=")</f>
        <v>#REF!</v>
      </c>
      <c r="FQ3" s="39" t="str">
        <f>AND(#REF!,"AAAAABPz/6w=")</f>
        <v>#REF!</v>
      </c>
      <c r="FR3" s="39" t="str">
        <f>IF(#REF!,"AAAAABPz/60=",0)</f>
        <v>#REF!</v>
      </c>
      <c r="FS3" s="39" t="str">
        <f>AND(#REF!,"AAAAABPz/64=")</f>
        <v>#REF!</v>
      </c>
      <c r="FT3" s="39" t="str">
        <f>AND(#REF!,"AAAAABPz/68=")</f>
        <v>#REF!</v>
      </c>
      <c r="FU3" s="39" t="str">
        <f>AND(#REF!,"AAAAABPz/7A=")</f>
        <v>#REF!</v>
      </c>
      <c r="FV3" s="39" t="str">
        <f>AND(#REF!,"AAAAABPz/7E=")</f>
        <v>#REF!</v>
      </c>
      <c r="FW3" s="39" t="str">
        <f>AND(#REF!,"AAAAABPz/7I=")</f>
        <v>#REF!</v>
      </c>
      <c r="FX3" s="39" t="str">
        <f>AND(#REF!,"AAAAABPz/7M=")</f>
        <v>#REF!</v>
      </c>
      <c r="FY3" s="39" t="str">
        <f>IF(#REF!,"AAAAABPz/7Q=",0)</f>
        <v>#REF!</v>
      </c>
      <c r="FZ3" s="39" t="str">
        <f>AND(#REF!,"AAAAABPz/7U=")</f>
        <v>#REF!</v>
      </c>
      <c r="GA3" s="39" t="str">
        <f>AND(#REF!,"AAAAABPz/7Y=")</f>
        <v>#REF!</v>
      </c>
      <c r="GB3" s="39" t="str">
        <f>AND(#REF!,"AAAAABPz/7c=")</f>
        <v>#REF!</v>
      </c>
      <c r="GC3" s="39" t="str">
        <f>AND(#REF!,"AAAAABPz/7g=")</f>
        <v>#REF!</v>
      </c>
      <c r="GD3" s="39" t="str">
        <f>AND(#REF!,"AAAAABPz/7k=")</f>
        <v>#REF!</v>
      </c>
      <c r="GE3" s="39" t="str">
        <f>AND(#REF!,"AAAAABPz/7o=")</f>
        <v>#REF!</v>
      </c>
      <c r="GF3" s="39" t="str">
        <f>IF(#REF!,"AAAAABPz/7s=",0)</f>
        <v>#REF!</v>
      </c>
      <c r="GG3" s="39" t="str">
        <f>AND(#REF!,"AAAAABPz/7w=")</f>
        <v>#REF!</v>
      </c>
      <c r="GH3" s="39" t="str">
        <f>AND(#REF!,"AAAAABPz/70=")</f>
        <v>#REF!</v>
      </c>
      <c r="GI3" s="39" t="str">
        <f>AND(#REF!,"AAAAABPz/74=")</f>
        <v>#REF!</v>
      </c>
      <c r="GJ3" s="39" t="str">
        <f>AND(#REF!,"AAAAABPz/78=")</f>
        <v>#REF!</v>
      </c>
      <c r="GK3" s="39" t="str">
        <f>AND(#REF!,"AAAAABPz/8A=")</f>
        <v>#REF!</v>
      </c>
      <c r="GL3" s="39" t="str">
        <f>AND(#REF!,"AAAAABPz/8E=")</f>
        <v>#REF!</v>
      </c>
      <c r="GM3" s="39" t="str">
        <f>IF(#REF!,"AAAAABPz/8I=",0)</f>
        <v>#REF!</v>
      </c>
      <c r="GN3" s="39" t="str">
        <f>AND(#REF!,"AAAAABPz/8M=")</f>
        <v>#REF!</v>
      </c>
      <c r="GO3" s="39" t="str">
        <f>AND(#REF!,"AAAAABPz/8Q=")</f>
        <v>#REF!</v>
      </c>
      <c r="GP3" s="39" t="str">
        <f>AND(#REF!,"AAAAABPz/8U=")</f>
        <v>#REF!</v>
      </c>
      <c r="GQ3" s="39" t="str">
        <f>AND(#REF!,"AAAAABPz/8Y=")</f>
        <v>#REF!</v>
      </c>
      <c r="GR3" s="39" t="str">
        <f>AND(#REF!,"AAAAABPz/8c=")</f>
        <v>#REF!</v>
      </c>
      <c r="GS3" s="39" t="str">
        <f>AND(#REF!,"AAAAABPz/8g=")</f>
        <v>#REF!</v>
      </c>
      <c r="GT3" s="39" t="str">
        <f>IF(#REF!,"AAAAABPz/8k=",0)</f>
        <v>#REF!</v>
      </c>
      <c r="GU3" s="39" t="str">
        <f>AND(#REF!,"AAAAABPz/8o=")</f>
        <v>#REF!</v>
      </c>
      <c r="GV3" s="39" t="str">
        <f>AND(#REF!,"AAAAABPz/8s=")</f>
        <v>#REF!</v>
      </c>
      <c r="GW3" s="39" t="str">
        <f>AND(#REF!,"AAAAABPz/8w=")</f>
        <v>#REF!</v>
      </c>
      <c r="GX3" s="39" t="str">
        <f>AND(#REF!,"AAAAABPz/80=")</f>
        <v>#REF!</v>
      </c>
      <c r="GY3" s="39" t="str">
        <f>AND(#REF!,"AAAAABPz/84=")</f>
        <v>#REF!</v>
      </c>
      <c r="GZ3" s="39" t="str">
        <f>AND(#REF!,"AAAAABPz/88=")</f>
        <v>#REF!</v>
      </c>
      <c r="HA3" s="39" t="str">
        <f>IF(#REF!,"AAAAABPz/9A=",0)</f>
        <v>#REF!</v>
      </c>
      <c r="HB3" s="39" t="str">
        <f>AND(#REF!,"AAAAABPz/9E=")</f>
        <v>#REF!</v>
      </c>
      <c r="HC3" s="39" t="str">
        <f>AND(#REF!,"AAAAABPz/9I=")</f>
        <v>#REF!</v>
      </c>
      <c r="HD3" s="39" t="str">
        <f>AND(#REF!,"AAAAABPz/9M=")</f>
        <v>#REF!</v>
      </c>
      <c r="HE3" s="39" t="str">
        <f>AND(#REF!,"AAAAABPz/9Q=")</f>
        <v>#REF!</v>
      </c>
      <c r="HF3" s="39" t="str">
        <f>AND(#REF!,"AAAAABPz/9U=")</f>
        <v>#REF!</v>
      </c>
      <c r="HG3" s="39" t="str">
        <f>AND(#REF!,"AAAAABPz/9Y=")</f>
        <v>#REF!</v>
      </c>
      <c r="HH3" s="39" t="str">
        <f>IF(#REF!,"AAAAABPz/9c=",0)</f>
        <v>#REF!</v>
      </c>
      <c r="HI3" s="39" t="str">
        <f>AND(#REF!,"AAAAABPz/9g=")</f>
        <v>#REF!</v>
      </c>
      <c r="HJ3" s="39" t="str">
        <f>AND(#REF!,"AAAAABPz/9k=")</f>
        <v>#REF!</v>
      </c>
      <c r="HK3" s="39" t="str">
        <f>AND(#REF!,"AAAAABPz/9o=")</f>
        <v>#REF!</v>
      </c>
      <c r="HL3" s="39" t="str">
        <f>AND(#REF!,"AAAAABPz/9s=")</f>
        <v>#REF!</v>
      </c>
      <c r="HM3" s="39" t="str">
        <f>AND(#REF!,"AAAAABPz/9w=")</f>
        <v>#REF!</v>
      </c>
      <c r="HN3" s="39" t="str">
        <f>AND(#REF!,"AAAAABPz/90=")</f>
        <v>#REF!</v>
      </c>
      <c r="HO3" s="39" t="str">
        <f>IF(#REF!,"AAAAABPz/94=",0)</f>
        <v>#REF!</v>
      </c>
      <c r="HP3" s="39" t="str">
        <f>AND(#REF!,"AAAAABPz/98=")</f>
        <v>#REF!</v>
      </c>
      <c r="HQ3" s="39" t="str">
        <f>AND(#REF!,"AAAAABPz/+A=")</f>
        <v>#REF!</v>
      </c>
      <c r="HR3" s="39" t="str">
        <f>AND(#REF!,"AAAAABPz/+E=")</f>
        <v>#REF!</v>
      </c>
      <c r="HS3" s="39" t="str">
        <f>AND(#REF!,"AAAAABPz/+I=")</f>
        <v>#REF!</v>
      </c>
      <c r="HT3" s="39" t="str">
        <f>AND(#REF!,"AAAAABPz/+M=")</f>
        <v>#REF!</v>
      </c>
      <c r="HU3" s="39" t="str">
        <f>AND(#REF!,"AAAAABPz/+Q=")</f>
        <v>#REF!</v>
      </c>
      <c r="HV3" s="39" t="str">
        <f>IF(#REF!,"AAAAABPz/+U=",0)</f>
        <v>#REF!</v>
      </c>
      <c r="HW3" s="39" t="str">
        <f>AND(#REF!,"AAAAABPz/+Y=")</f>
        <v>#REF!</v>
      </c>
      <c r="HX3" s="39" t="str">
        <f>AND(#REF!,"AAAAABPz/+c=")</f>
        <v>#REF!</v>
      </c>
      <c r="HY3" s="39" t="str">
        <f>AND(#REF!,"AAAAABPz/+g=")</f>
        <v>#REF!</v>
      </c>
      <c r="HZ3" s="39" t="str">
        <f>AND(#REF!,"AAAAABPz/+k=")</f>
        <v>#REF!</v>
      </c>
      <c r="IA3" s="39" t="str">
        <f>AND(#REF!,"AAAAABPz/+o=")</f>
        <v>#REF!</v>
      </c>
      <c r="IB3" s="39" t="str">
        <f>AND(#REF!,"AAAAABPz/+s=")</f>
        <v>#REF!</v>
      </c>
      <c r="IC3" s="39" t="str">
        <f>IF(#REF!,"AAAAABPz/+w=",0)</f>
        <v>#REF!</v>
      </c>
      <c r="ID3" s="39" t="str">
        <f>AND(#REF!,"AAAAABPz/+0=")</f>
        <v>#REF!</v>
      </c>
      <c r="IE3" s="39" t="str">
        <f>AND(#REF!,"AAAAABPz/+4=")</f>
        <v>#REF!</v>
      </c>
      <c r="IF3" s="39" t="str">
        <f>AND(#REF!,"AAAAABPz/+8=")</f>
        <v>#REF!</v>
      </c>
      <c r="IG3" s="39" t="str">
        <f>AND(#REF!,"AAAAABPz//A=")</f>
        <v>#REF!</v>
      </c>
      <c r="IH3" s="39" t="str">
        <f>AND(#REF!,"AAAAABPz//E=")</f>
        <v>#REF!</v>
      </c>
      <c r="II3" s="39" t="str">
        <f>AND(#REF!,"AAAAABPz//I=")</f>
        <v>#REF!</v>
      </c>
      <c r="IJ3" s="39" t="str">
        <f>IF(#REF!,"AAAAABPz//M=",0)</f>
        <v>#REF!</v>
      </c>
      <c r="IK3" s="39" t="str">
        <f>AND(#REF!,"AAAAABPz//Q=")</f>
        <v>#REF!</v>
      </c>
      <c r="IL3" s="39" t="str">
        <f>AND(#REF!,"AAAAABPz//U=")</f>
        <v>#REF!</v>
      </c>
      <c r="IM3" s="39" t="str">
        <f>AND(#REF!,"AAAAABPz//Y=")</f>
        <v>#REF!</v>
      </c>
      <c r="IN3" s="39" t="str">
        <f>AND(#REF!,"AAAAABPz//c=")</f>
        <v>#REF!</v>
      </c>
      <c r="IO3" s="39" t="str">
        <f>AND(#REF!,"AAAAABPz//g=")</f>
        <v>#REF!</v>
      </c>
      <c r="IP3" s="39" t="str">
        <f>AND(#REF!,"AAAAABPz//k=")</f>
        <v>#REF!</v>
      </c>
      <c r="IQ3" s="39" t="str">
        <f>IF(#REF!,"AAAAABPz//o=",0)</f>
        <v>#REF!</v>
      </c>
      <c r="IR3" s="39" t="str">
        <f>AND(#REF!,"AAAAABPz//s=")</f>
        <v>#REF!</v>
      </c>
      <c r="IS3" s="39" t="str">
        <f>AND(#REF!,"AAAAABPz//w=")</f>
        <v>#REF!</v>
      </c>
      <c r="IT3" s="39" t="str">
        <f>AND(#REF!,"AAAAABPz//0=")</f>
        <v>#REF!</v>
      </c>
      <c r="IU3" s="39" t="str">
        <f>AND(#REF!,"AAAAABPz//4=")</f>
        <v>#REF!</v>
      </c>
      <c r="IV3" s="39" t="str">
        <f>AND(#REF!,"AAAAABPz//8=")</f>
        <v>#REF!</v>
      </c>
    </row>
    <row r="4" ht="14.25" customHeight="1">
      <c r="A4" s="39" t="str">
        <f>AND(#REF!,"AAAAAH/rVAA=")</f>
        <v>#REF!</v>
      </c>
      <c r="B4" s="39" t="str">
        <f>IF(#REF!,"AAAAAH/rVAE=",0)</f>
        <v>#REF!</v>
      </c>
      <c r="C4" s="39" t="str">
        <f>AND(#REF!,"AAAAAH/rVAI=")</f>
        <v>#REF!</v>
      </c>
      <c r="D4" s="39" t="str">
        <f>AND(#REF!,"AAAAAH/rVAM=")</f>
        <v>#REF!</v>
      </c>
      <c r="E4" s="39" t="str">
        <f>AND(#REF!,"AAAAAH/rVAQ=")</f>
        <v>#REF!</v>
      </c>
      <c r="F4" s="39" t="str">
        <f>AND(#REF!,"AAAAAH/rVAU=")</f>
        <v>#REF!</v>
      </c>
      <c r="G4" s="39" t="str">
        <f>AND(#REF!,"AAAAAH/rVAY=")</f>
        <v>#REF!</v>
      </c>
      <c r="H4" s="39" t="str">
        <f>AND(#REF!,"AAAAAH/rVAc=")</f>
        <v>#REF!</v>
      </c>
      <c r="I4" s="39" t="str">
        <f>IF(#REF!,"AAAAAH/rVAg=",0)</f>
        <v>#REF!</v>
      </c>
      <c r="J4" s="39" t="str">
        <f>AND(#REF!,"AAAAAH/rVAk=")</f>
        <v>#REF!</v>
      </c>
      <c r="K4" s="39" t="str">
        <f>AND(#REF!,"AAAAAH/rVAo=")</f>
        <v>#REF!</v>
      </c>
      <c r="L4" s="39" t="str">
        <f>AND(#REF!,"AAAAAH/rVAs=")</f>
        <v>#REF!</v>
      </c>
      <c r="M4" s="39" t="str">
        <f>AND(#REF!,"AAAAAH/rVAw=")</f>
        <v>#REF!</v>
      </c>
      <c r="N4" s="39" t="str">
        <f>AND(#REF!,"AAAAAH/rVA0=")</f>
        <v>#REF!</v>
      </c>
      <c r="O4" s="39" t="str">
        <f>AND(#REF!,"AAAAAH/rVA4=")</f>
        <v>#REF!</v>
      </c>
      <c r="P4" s="39" t="str">
        <f>IF(#REF!,"AAAAAH/rVA8=",0)</f>
        <v>#REF!</v>
      </c>
      <c r="Q4" s="39" t="str">
        <f>AND(#REF!,"AAAAAH/rVBA=")</f>
        <v>#REF!</v>
      </c>
      <c r="R4" s="39" t="str">
        <f>AND(#REF!,"AAAAAH/rVBE=")</f>
        <v>#REF!</v>
      </c>
      <c r="S4" s="39" t="str">
        <f>AND(#REF!,"AAAAAH/rVBI=")</f>
        <v>#REF!</v>
      </c>
      <c r="T4" s="39" t="str">
        <f>AND(#REF!,"AAAAAH/rVBM=")</f>
        <v>#REF!</v>
      </c>
      <c r="U4" s="39" t="str">
        <f>AND(#REF!,"AAAAAH/rVBQ=")</f>
        <v>#REF!</v>
      </c>
      <c r="V4" s="39" t="str">
        <f>AND(#REF!,"AAAAAH/rVBU=")</f>
        <v>#REF!</v>
      </c>
      <c r="W4" s="39" t="str">
        <f>IF(#REF!,"AAAAAH/rVBY=",0)</f>
        <v>#REF!</v>
      </c>
      <c r="X4" s="39" t="str">
        <f>IF(#REF!,"AAAAAH/rVBc=",0)</f>
        <v>#REF!</v>
      </c>
      <c r="Y4" s="39" t="str">
        <f>IF(#REF!,"AAAAAH/rVBg=",0)</f>
        <v>#REF!</v>
      </c>
      <c r="Z4" s="39" t="str">
        <f>IF(#REF!,"AAAAAH/rVBk=",0)</f>
        <v>#REF!</v>
      </c>
      <c r="AA4" s="39" t="str">
        <f>IF(#REF!,"AAAAAH/rVBo=",0)</f>
        <v>#REF!</v>
      </c>
      <c r="AB4" s="39" t="str">
        <f>IF(#REF!,"AAAAAH/rVBs=",0)</f>
        <v>#REF!</v>
      </c>
      <c r="AC4" s="39" t="str">
        <f>IF(#REF!,"AAAAAH/rVBw=",0)</f>
        <v>#REF!</v>
      </c>
      <c r="AD4" s="39" t="str">
        <f>IF(#REF!,"AAAAAH/rVB0=",0)</f>
        <v>#REF!</v>
      </c>
      <c r="AE4" s="39" t="str">
        <f>IF(#REF!,"AAAAAH/rVB4=",0)</f>
        <v>#REF!</v>
      </c>
      <c r="AF4" s="39" t="str">
        <f>IF(#REF!,"AAAAAH/rVB8=",0)</f>
        <v>#REF!</v>
      </c>
      <c r="AG4" s="39" t="str">
        <f>IF(#REF!,"AAAAAH/rVCA=",0)</f>
        <v>#REF!</v>
      </c>
      <c r="AH4" s="39" t="str">
        <f>IF(#REF!,"AAAAAH/rVCE=",0)</f>
        <v>#REF!</v>
      </c>
      <c r="AI4" s="39" t="str">
        <f>IF(#REF!,"AAAAAH/rVCI=",0)</f>
        <v>#REF!</v>
      </c>
      <c r="AJ4" s="39" t="s">
        <v>90</v>
      </c>
      <c r="AK4" s="40" t="s">
        <v>91</v>
      </c>
      <c r="AL4" s="41" t="s">
        <v>92</v>
      </c>
      <c r="AM4" s="39" t="str">
        <f>IF("N",_FilterDatabase,"AAAAAH/rVCY=")</f>
        <v>#VALUE!</v>
      </c>
    </row>
    <row r="5" ht="12.75" customHeight="1">
      <c r="A5" s="39" t="str">
        <f>AND(#REF!,"AAAAACvx+wA=")</f>
        <v>#REF!</v>
      </c>
      <c r="B5" s="39" t="str">
        <f>IF(#REF!,"AAAAACvx+wE=",0)</f>
        <v>#REF!</v>
      </c>
      <c r="C5" s="39" t="str">
        <f>AND(#REF!,"AAAAACvx+wI=")</f>
        <v>#REF!</v>
      </c>
      <c r="D5" s="39" t="str">
        <f>AND(#REF!,"AAAAACvx+wM=")</f>
        <v>#REF!</v>
      </c>
      <c r="E5" s="39" t="str">
        <f>AND(#REF!,"AAAAACvx+wQ=")</f>
        <v>#REF!</v>
      </c>
      <c r="F5" s="39" t="str">
        <f>AND(#REF!,"AAAAACvx+wU=")</f>
        <v>#REF!</v>
      </c>
      <c r="G5" s="39" t="str">
        <f>AND(#REF!,"AAAAACvx+wY=")</f>
        <v>#REF!</v>
      </c>
      <c r="H5" s="39" t="str">
        <f>AND(#REF!,"AAAAACvx+wc=")</f>
        <v>#REF!</v>
      </c>
      <c r="I5" s="39" t="str">
        <f>AND(#REF!,"AAAAACvx+wg=")</f>
        <v>#REF!</v>
      </c>
      <c r="J5" s="39" t="str">
        <f>IF(#REF!,"AAAAACvx+wk=",0)</f>
        <v>#REF!</v>
      </c>
      <c r="K5" s="39" t="str">
        <f>AND(#REF!,"AAAAACvx+wo=")</f>
        <v>#REF!</v>
      </c>
      <c r="L5" s="39" t="str">
        <f>AND(#REF!,"AAAAACvx+ws=")</f>
        <v>#REF!</v>
      </c>
      <c r="M5" s="39" t="str">
        <f>AND(#REF!,"AAAAACvx+ww=")</f>
        <v>#REF!</v>
      </c>
      <c r="N5" s="39" t="str">
        <f>AND(#REF!,"AAAAACvx+w0=")</f>
        <v>#REF!</v>
      </c>
      <c r="O5" s="39" t="str">
        <f>AND(#REF!,"AAAAACvx+w4=")</f>
        <v>#REF!</v>
      </c>
      <c r="P5" s="39" t="str">
        <f>AND(#REF!,"AAAAACvx+w8=")</f>
        <v>#REF!</v>
      </c>
      <c r="Q5" s="39" t="str">
        <f>AND(#REF!,"AAAAACvx+xA=")</f>
        <v>#REF!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2010-11-19T03:46:05Z</dcterms:created>
  <dc:creator>Nguyen Trung Kien</dc:creator>
</cp:coreProperties>
</file>