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 Statement" sheetId="1" r:id="rId4"/>
    <sheet state="visible" name="Balence Sheet" sheetId="2" r:id="rId5"/>
    <sheet state="visible" name="Cash Flow Statement" sheetId="3" r:id="rId6"/>
    <sheet state="visible" name="Valuation" sheetId="4" r:id="rId7"/>
    <sheet state="visible" name="Statement of Shareholders Equit" sheetId="5" r:id="rId8"/>
  </sheets>
  <definedNames/>
  <calcPr/>
</workbook>
</file>

<file path=xl/sharedStrings.xml><?xml version="1.0" encoding="utf-8"?>
<sst xmlns="http://schemas.openxmlformats.org/spreadsheetml/2006/main" count="433" uniqueCount="195">
  <si>
    <t>ORACLE CORPORATIONCONSOLIDATED STATEMENTS OF OPERATIONS</t>
  </si>
  <si>
    <t>FORECAST</t>
  </si>
  <si>
    <t>Final Assumption</t>
  </si>
  <si>
    <t>Average of historical data percent change</t>
  </si>
  <si>
    <t>Year Ended May 31</t>
  </si>
  <si>
    <t>1st degreeAverage</t>
  </si>
  <si>
    <t>2nd degree Average</t>
  </si>
  <si>
    <t>(in millions)</t>
  </si>
  <si>
    <t>Revenues:</t>
  </si>
  <si>
    <t>Cloud services and license support</t>
  </si>
  <si>
    <t>Cloud license and on-premise license</t>
  </si>
  <si>
    <t>Hardware</t>
  </si>
  <si>
    <t>Services</t>
  </si>
  <si>
    <t>Total revenues</t>
  </si>
  <si>
    <t>Operating expenses:</t>
  </si>
  <si>
    <t>g=</t>
  </si>
  <si>
    <t>Sales and marketing</t>
  </si>
  <si>
    <t>average  =</t>
  </si>
  <si>
    <t>Research and development</t>
  </si>
  <si>
    <t>General and administrative</t>
  </si>
  <si>
    <t>Amortization of intangible assets</t>
  </si>
  <si>
    <t>Acquisition related and other</t>
  </si>
  <si>
    <t>Restructuring</t>
  </si>
  <si>
    <t>Total operating expenses</t>
  </si>
  <si>
    <t>Operating income</t>
  </si>
  <si>
    <t>Interest expense</t>
  </si>
  <si>
    <t xml:space="preserve">average   = </t>
  </si>
  <si>
    <t>Non-operating income, net</t>
  </si>
  <si>
    <t xml:space="preserve">average    = </t>
  </si>
  <si>
    <t>Income before benefit from (provision for) income taxes</t>
  </si>
  <si>
    <t>Benefit from (provision for) income taxes</t>
  </si>
  <si>
    <t>Net income</t>
  </si>
  <si>
    <t>Earnings per share:</t>
  </si>
  <si>
    <t>Basic</t>
  </si>
  <si>
    <t>Diluted</t>
  </si>
  <si>
    <t>Weighted average common shares outstanding:</t>
  </si>
  <si>
    <t>Other comprehensive income (loss), net of tax:</t>
  </si>
  <si>
    <t>Net foreign currency translation gains (losses)</t>
  </si>
  <si>
    <t>Net unrealized gains (losses) on defined benefit plans</t>
  </si>
  <si>
    <t>Net unrealized (losses) gains on marketable securities</t>
  </si>
  <si>
    <t>Net unrealized losses on cash flow hedges</t>
  </si>
  <si>
    <t>Total other comprehensive income (loss), net</t>
  </si>
  <si>
    <t>Comprehensive income</t>
  </si>
  <si>
    <t>Common stock, $0.01 par value and additional paid in capital—authorized: 11,000 shares; outstanding: 2,814 shares and 3,067 shares as of May 31, 2021 and 2020, respectively</t>
  </si>
  <si>
    <t>Common stock, $0.01 par value and additional paid in capital—authorized: 11,000 shares; outstanding: 3,359 shares and 3,997 shares as of May 31, 2019 and May 31, 2018, respectively</t>
  </si>
  <si>
    <t>Common stock, $0.01 par value and additional paid in capital—authorized: 11,000 shares; outstanding: 3,997 shares and 4,137 shares as of May 31, 2018 and May 31, 2017, respectively</t>
  </si>
  <si>
    <t>ORACLE CORPORATION CONSOLIDATED BALANCE SHEETS</t>
  </si>
  <si>
    <t>ASSUMPTION</t>
  </si>
  <si>
    <t>(In millions)</t>
  </si>
  <si>
    <t>ASSETS</t>
  </si>
  <si>
    <t>Current assets:</t>
  </si>
  <si>
    <t xml:space="preserve">    Cash and cash equivalents</t>
  </si>
  <si>
    <t xml:space="preserve">    Marketable securities</t>
  </si>
  <si>
    <t xml:space="preserve">    Trade receivables</t>
  </si>
  <si>
    <t xml:space="preserve">    Prepaid expenses and other current assets</t>
  </si>
  <si>
    <t>Total current assets</t>
  </si>
  <si>
    <t>Non-current assets:</t>
  </si>
  <si>
    <t xml:space="preserve">    Property, plant and equipment, net</t>
  </si>
  <si>
    <t xml:space="preserve">    Intangible assets, net</t>
  </si>
  <si>
    <t xml:space="preserve">    Goodwill, net</t>
  </si>
  <si>
    <t xml:space="preserve">    Deferred tax assets</t>
  </si>
  <si>
    <t xml:space="preserve">    Other non-current assets</t>
  </si>
  <si>
    <t>Total non-current assets</t>
  </si>
  <si>
    <t>Total assets</t>
  </si>
  <si>
    <t>LIABILITIES AND EQUITY</t>
  </si>
  <si>
    <t>Current liabilities:</t>
  </si>
  <si>
    <t xml:space="preserve">    Notes payable, current</t>
  </si>
  <si>
    <t xml:space="preserve">    Accounts payable</t>
  </si>
  <si>
    <t xml:space="preserve">    Accrued compensation and related benefits</t>
  </si>
  <si>
    <t xml:space="preserve">average  = </t>
  </si>
  <si>
    <t xml:space="preserve">    Deferred revenues</t>
  </si>
  <si>
    <t xml:space="preserve">    Other current liabilities</t>
  </si>
  <si>
    <t>Total current liabilities</t>
  </si>
  <si>
    <t>Non-current liabilities:</t>
  </si>
  <si>
    <t xml:space="preserve">    Notes payable and other borrowings, non-current</t>
  </si>
  <si>
    <t xml:space="preserve">    Income taxes payable</t>
  </si>
  <si>
    <t xml:space="preserve">    Deferred tax liabilities</t>
  </si>
  <si>
    <t xml:space="preserve">    Other non-current liabilities</t>
  </si>
  <si>
    <t>Total non-current liabilities</t>
  </si>
  <si>
    <t>Commitments and contingencies</t>
  </si>
  <si>
    <t>Oracle Corporation stockholders' equity:</t>
  </si>
  <si>
    <t xml:space="preserve">    Preferred stock</t>
  </si>
  <si>
    <t>—</t>
  </si>
  <si>
    <t xml:space="preserve">    Common stock</t>
  </si>
  <si>
    <t xml:space="preserve">    Accumulated deficit (Retained Earning)</t>
  </si>
  <si>
    <t xml:space="preserve">    Accumulated other comprehensive loss</t>
  </si>
  <si>
    <t>Total Oracle Corporation stockholders' equity</t>
  </si>
  <si>
    <t>Noncontrolling interests</t>
  </si>
  <si>
    <t>Total equity</t>
  </si>
  <si>
    <t>Total liabilities and equity</t>
  </si>
  <si>
    <t>ORACLE CORPORATION CONSOLIDATED STATEMENTS OF CASH FLOWS</t>
  </si>
  <si>
    <t>Forecast</t>
  </si>
  <si>
    <t>Cash flows from operating activities:</t>
  </si>
  <si>
    <t>Adjustments to reconcile net income to net cash provided by operating activities:</t>
  </si>
  <si>
    <t>Depreciation</t>
  </si>
  <si>
    <t>Allowances for doubtful accounts receivable</t>
  </si>
  <si>
    <t>Deferred income taxes</t>
  </si>
  <si>
    <t>Stock-based compensation</t>
  </si>
  <si>
    <t>Other, net</t>
  </si>
  <si>
    <t>Changes in operating assets and liabilities, net of effects from acquisitions:</t>
  </si>
  <si>
    <t>Decrease (increase) in trade receivables, net</t>
  </si>
  <si>
    <t>Decrease in prepaid expenses and other assets</t>
  </si>
  <si>
    <t>Decrease in accounts payable and other liabilities</t>
  </si>
  <si>
    <t>Decrease in income taxes payable</t>
  </si>
  <si>
    <t>Increase (decrease) in deferred revenues</t>
  </si>
  <si>
    <t>Net cash provided by operating activities</t>
  </si>
  <si>
    <t>Cash flows from investing activities:</t>
  </si>
  <si>
    <t>Purchases of marketable securities and other investments</t>
  </si>
  <si>
    <t>Proceeds from maturities of marketable securities</t>
  </si>
  <si>
    <t>Proceeds from sales of marketable securities and other investments</t>
  </si>
  <si>
    <t>Acquisitions, net of cash acquired</t>
  </si>
  <si>
    <t>Capital expenditures</t>
  </si>
  <si>
    <t>Net cash (used for) provided by investing activities</t>
  </si>
  <si>
    <t>Cash flows from financing activities:</t>
  </si>
  <si>
    <t>Payments for repurchases of common stock</t>
  </si>
  <si>
    <t>Proceeds from issuances of common stock</t>
  </si>
  <si>
    <t>Shares repurchased for tax withholdings upon vesting of restricted stock-based awards</t>
  </si>
  <si>
    <t>Payments of dividends to stockholders</t>
  </si>
  <si>
    <t>Proceeds from borrowings, net of issuance costs</t>
  </si>
  <si>
    <t>Repayments of borrowings</t>
  </si>
  <si>
    <t>Net cash used for financing activities</t>
  </si>
  <si>
    <t>Effect of exchange rate changes on cash and cash equivalents</t>
  </si>
  <si>
    <t>Net (decrease) increase in cash and cash equivalents</t>
  </si>
  <si>
    <t>Cash and cash equivalents at beginning of period</t>
  </si>
  <si>
    <t>Cash and cash equivalents at end of period</t>
  </si>
  <si>
    <t>Non-cash investing and financing activities:</t>
  </si>
  <si>
    <t>Fair values of stock awards assumed in connection with acquisitions</t>
  </si>
  <si>
    <t>Change in unsettled repurchases of common stock</t>
  </si>
  <si>
    <t>Change in unsettled investment purchases</t>
  </si>
  <si>
    <t>Supplemental schedule of cash flow data:</t>
  </si>
  <si>
    <t>Cash paid for income taxes</t>
  </si>
  <si>
    <t>Cash paid for interest</t>
  </si>
  <si>
    <t>BV</t>
  </si>
  <si>
    <t>Tax Rate</t>
  </si>
  <si>
    <t>NI</t>
  </si>
  <si>
    <t>outstanding shares</t>
  </si>
  <si>
    <t>Required Income</t>
  </si>
  <si>
    <t>Growth Rate</t>
  </si>
  <si>
    <t>Residual Income</t>
  </si>
  <si>
    <t>Beta</t>
  </si>
  <si>
    <t>PV of Res. Income</t>
  </si>
  <si>
    <t>Rf</t>
  </si>
  <si>
    <t>Sum of Pv of Res. Income</t>
  </si>
  <si>
    <t>MRP</t>
  </si>
  <si>
    <t>RI t+6</t>
  </si>
  <si>
    <t>RE</t>
  </si>
  <si>
    <t>Continuing Value</t>
  </si>
  <si>
    <t>PV continuing Value</t>
  </si>
  <si>
    <t>Firm Value before mid year Adjust</t>
  </si>
  <si>
    <t>Adjusting for mid year</t>
  </si>
  <si>
    <t>Share Value</t>
  </si>
  <si>
    <t>Outstanding shares</t>
  </si>
  <si>
    <t>Profitability Ratio:</t>
  </si>
  <si>
    <t>Basic EPS</t>
  </si>
  <si>
    <t>Diluted EPS</t>
  </si>
  <si>
    <t>Return on Assets (ROA)</t>
  </si>
  <si>
    <t>Return on Common Equity (ROCE)</t>
  </si>
  <si>
    <t>Risk ratio</t>
  </si>
  <si>
    <t>Operating ROA</t>
  </si>
  <si>
    <t>Current Ratio</t>
  </si>
  <si>
    <t>Quick Ratio</t>
  </si>
  <si>
    <t>D/E ratio</t>
  </si>
  <si>
    <t>ORACLE CORPORATION CONSOLIDATED STATEMENTS OF EQUITY</t>
  </si>
  <si>
    <t>Common Stock and Additional Paid in Capital</t>
  </si>
  <si>
    <t>(in millions, except per share data)</t>
  </si>
  <si>
    <t>Number of Shares</t>
  </si>
  <si>
    <t>Amount</t>
  </si>
  <si>
    <t>Retained Earnings
(Accumulated Deficit)</t>
  </si>
  <si>
    <t>Accumulated Other
Comprehensive Loss</t>
  </si>
  <si>
    <t>Total
Oracle Corporation
Stockholders' Equity</t>
  </si>
  <si>
    <t>Noncontrolling
Interests</t>
  </si>
  <si>
    <t>Total
Equity</t>
  </si>
  <si>
    <t>Balances as of May 31, 2016</t>
  </si>
  <si>
    <t>Common stock issued under stock-based compensation plans</t>
  </si>
  <si>
    <t>Common stock issued under stock purchase plans</t>
  </si>
  <si>
    <t>Assumption of stock-based compensation plan awards in connection with acquisitions</t>
  </si>
  <si>
    <t>Repurchase of common stock</t>
  </si>
  <si>
    <t>Cash dividends declared ($0.64 per share)</t>
  </si>
  <si>
    <t>Distributions to noncontrolling interests</t>
  </si>
  <si>
    <t>Other comprehensive income, net</t>
  </si>
  <si>
    <t>Balances as of May 31, 2017</t>
  </si>
  <si>
    <t>Cash dividends declared ($0.76 per share)</t>
  </si>
  <si>
    <t>Other comprehensive loss, net</t>
  </si>
  <si>
    <t>Balances as of May 31, 2018</t>
  </si>
  <si>
    <t>Cumulative-effect of accounting change</t>
  </si>
  <si>
    <t>Repurchases of common stock</t>
  </si>
  <si>
    <t>Cash dividends declared ($0.81 per share)</t>
  </si>
  <si>
    <t>(2,932</t>
  </si>
  <si>
    <t>Other comprehensive income (loss), net</t>
  </si>
  <si>
    <t>Balances as of May 31, 2019</t>
  </si>
  <si>
    <t>Cash dividends declared ($0.96 per share)</t>
  </si>
  <si>
    <t>Balances as of May 31, 2020</t>
  </si>
  <si>
    <t>(666</t>
  </si>
  <si>
    <t>Cash dividends declared ($1.04 per share)</t>
  </si>
  <si>
    <t>Balances as of May 31,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</si>
</sst>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.0%"/>
    <numFmt numFmtId="165" formatCode="#,##0;(#,##0)"/>
    <numFmt numFmtId="166" formatCode="#,##0.00;(#,##0.00)"/>
    <numFmt numFmtId="167" formatCode="0.00_);[Red]\(0.00\)"/>
    <numFmt numFmtId="168" formatCode="0_);[Red]\(0\)"/>
    <numFmt numFmtId="169" formatCode="&quot;$&quot;#,##0_);[Red]\(&quot;$&quot;#,##0\)"/>
    <numFmt numFmtId="170" formatCode="_(&quot;$&quot;* #,##0_);_(&quot;$&quot;* \(#,##0\);_(&quot;$&quot;* &quot;-&quot;??_);_(@_)"/>
  </numFmts>
  <fonts count="31">
    <font>
      <sz val="11.0"/>
      <color theme="1"/>
      <name val="Arial"/>
    </font>
    <font>
      <sz val="11.0"/>
      <color theme="1"/>
      <name val="Times New Roman"/>
    </font>
    <font/>
    <font>
      <b/>
      <sz val="11.0"/>
      <color theme="1"/>
      <name val="Times New Roman"/>
    </font>
    <font>
      <b/>
      <sz val="11.0"/>
      <color rgb="FF000000"/>
      <name val="Roboto"/>
    </font>
    <font>
      <sz val="11.0"/>
      <color rgb="FF000000"/>
      <name val="Times New Roman"/>
    </font>
    <font>
      <sz val="11.0"/>
      <color theme="1"/>
      <name val="Calibri"/>
    </font>
    <font>
      <b/>
      <sz val="11.0"/>
      <color rgb="FF000000"/>
      <name val="Times New Roman"/>
    </font>
    <font>
      <sz val="10.0"/>
      <color theme="1"/>
      <name val="Times New Roman"/>
    </font>
    <font>
      <sz val="9.0"/>
      <color rgb="FF000000"/>
      <name val="Calibri"/>
    </font>
    <font>
      <color rgb="FF000000"/>
      <name val="Calibri"/>
    </font>
    <font>
      <sz val="11.0"/>
      <color rgb="FFFF00FF"/>
      <name val="Times New Roman"/>
    </font>
    <font>
      <b/>
      <sz val="11.0"/>
      <color rgb="FF000000"/>
      <name val="Arial"/>
    </font>
    <font>
      <sz val="11.0"/>
      <color rgb="FFFF0000"/>
      <name val="Calibri"/>
    </font>
    <font>
      <b/>
      <sz val="11.0"/>
      <color rgb="FF000000"/>
      <name val="&quot;Times New Roman&quot;"/>
    </font>
    <font>
      <b/>
      <color theme="1"/>
      <name val="Calibri"/>
    </font>
    <font>
      <sz val="11.0"/>
      <color theme="1"/>
      <name val="Inconsolata"/>
    </font>
    <font>
      <sz val="11.0"/>
      <color rgb="FF000000"/>
      <name val="Arial"/>
    </font>
    <font>
      <color theme="1"/>
      <name val="Calibri"/>
    </font>
    <font>
      <sz val="11.0"/>
      <color rgb="FF000000"/>
      <name val="Calibri"/>
    </font>
    <font>
      <sz val="11.0"/>
      <color rgb="FF11A9CC"/>
      <name val="Inconsolata"/>
    </font>
    <font>
      <sz val="11.0"/>
      <color rgb="FF000000"/>
      <name val="&quot;Calibri Light&quot;"/>
    </font>
    <font>
      <sz val="11.0"/>
      <color rgb="FFC00000"/>
      <name val="&quot;Times New Roman&quot;"/>
    </font>
    <font>
      <sz val="11.0"/>
      <color rgb="FFC00000"/>
      <name val="&quot;Calibri Light&quot;"/>
    </font>
    <font>
      <sz val="11.0"/>
      <color rgb="FF806000"/>
      <name val="&quot;Times New Roman&quot;"/>
    </font>
    <font>
      <sz val="11.0"/>
      <color rgb="FFFF0000"/>
      <name val="&quot;Calibri Light&quot;"/>
    </font>
    <font>
      <sz val="11.0"/>
      <color rgb="FF000000"/>
      <name val="&quot;Times New Roman&quot;"/>
    </font>
    <font>
      <b/>
      <sz val="11.0"/>
      <color rgb="FF000000"/>
      <name val="&quot;Calibri Light&quot;"/>
    </font>
    <font>
      <sz val="11.0"/>
      <color rgb="FFFF0000"/>
      <name val="Arial"/>
    </font>
    <font>
      <b/>
      <sz val="11.0"/>
      <color theme="1"/>
      <name val="Arial"/>
    </font>
    <font>
      <b/>
      <sz val="11.0"/>
      <color rgb="FFFF00FF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4" fillId="0" fontId="2" numFmtId="0" xfId="0" applyBorder="1" applyFont="1"/>
    <xf borderId="5" fillId="0" fontId="2" numFmtId="0" xfId="0" applyBorder="1" applyFont="1"/>
    <xf borderId="6" fillId="2" fontId="1" numFmtId="0" xfId="0" applyBorder="1" applyFont="1"/>
    <xf borderId="7" fillId="2" fontId="1" numFmtId="0" xfId="0" applyAlignment="1" applyBorder="1" applyFont="1">
      <alignment horizontal="center"/>
    </xf>
    <xf borderId="8" fillId="0" fontId="2" numFmtId="0" xfId="0" applyBorder="1" applyFont="1"/>
    <xf borderId="7" fillId="2" fontId="1" numFmtId="0" xfId="0" applyAlignment="1" applyBorder="1" applyFont="1">
      <alignment horizontal="center" readingOrder="0"/>
    </xf>
    <xf borderId="9" fillId="0" fontId="2" numFmtId="0" xfId="0" applyBorder="1" applyFont="1"/>
    <xf borderId="6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right" readingOrder="0"/>
    </xf>
    <xf borderId="0" fillId="0" fontId="1" numFmtId="0" xfId="0" applyAlignment="1" applyFont="1">
      <alignment horizontal="right" readingOrder="0"/>
    </xf>
    <xf borderId="6" fillId="2" fontId="1" numFmtId="0" xfId="0" applyAlignment="1" applyBorder="1" applyFont="1">
      <alignment readingOrder="0"/>
    </xf>
    <xf borderId="1" fillId="2" fontId="1" numFmtId="0" xfId="0" applyBorder="1" applyFont="1"/>
    <xf borderId="0" fillId="4" fontId="1" numFmtId="0" xfId="0" applyFill="1" applyFont="1"/>
    <xf borderId="0" fillId="5" fontId="1" numFmtId="0" xfId="0" applyAlignment="1" applyFill="1" applyFont="1">
      <alignment readingOrder="0"/>
    </xf>
    <xf borderId="3" fillId="6" fontId="1" numFmtId="0" xfId="0" applyBorder="1" applyFill="1" applyFont="1"/>
    <xf borderId="6" fillId="6" fontId="1" numFmtId="0" xfId="0" applyBorder="1" applyFont="1"/>
    <xf borderId="6" fillId="7" fontId="1" numFmtId="0" xfId="0" applyBorder="1" applyFill="1" applyFont="1"/>
    <xf borderId="1" fillId="2" fontId="5" numFmtId="0" xfId="0" applyAlignment="1" applyBorder="1" applyFont="1">
      <alignment shrinkToFit="0" vertical="center" wrapText="1"/>
    </xf>
    <xf borderId="0" fillId="4" fontId="5" numFmtId="164" xfId="0" applyAlignment="1" applyFont="1" applyNumberFormat="1">
      <alignment shrinkToFit="0" vertical="center" wrapText="1"/>
    </xf>
    <xf borderId="0" fillId="5" fontId="1" numFmtId="0" xfId="0" applyFont="1"/>
    <xf borderId="1" fillId="2" fontId="5" numFmtId="0" xfId="0" applyAlignment="1" applyBorder="1" applyFont="1">
      <alignment horizontal="left" shrinkToFit="0" vertical="center" wrapText="1"/>
    </xf>
    <xf borderId="0" fillId="4" fontId="5" numFmtId="165" xfId="0" applyAlignment="1" applyFont="1" applyNumberFormat="1">
      <alignment horizontal="right" vertical="center"/>
    </xf>
    <xf borderId="0" fillId="5" fontId="1" numFmtId="165" xfId="0" applyFont="1" applyNumberFormat="1"/>
    <xf borderId="3" fillId="6" fontId="1" numFmtId="10" xfId="0" applyBorder="1" applyFont="1" applyNumberFormat="1"/>
    <xf borderId="6" fillId="7" fontId="1" numFmtId="10" xfId="0" applyBorder="1" applyFont="1" applyNumberFormat="1"/>
    <xf borderId="6" fillId="7" fontId="6" numFmtId="10" xfId="0" applyBorder="1" applyFont="1" applyNumberFormat="1"/>
    <xf borderId="3" fillId="7" fontId="1" numFmtId="10" xfId="0" applyBorder="1" applyFont="1" applyNumberFormat="1"/>
    <xf borderId="1" fillId="2" fontId="7" numFmtId="0" xfId="0" applyAlignment="1" applyBorder="1" applyFont="1">
      <alignment horizontal="center" shrinkToFit="0" vertical="center" wrapText="1"/>
    </xf>
    <xf borderId="0" fillId="4" fontId="7" numFmtId="165" xfId="0" applyAlignment="1" applyFont="1" applyNumberFormat="1">
      <alignment horizontal="right" vertical="center"/>
    </xf>
    <xf borderId="0" fillId="5" fontId="3" numFmtId="165" xfId="0" applyFont="1" applyNumberFormat="1"/>
    <xf borderId="3" fillId="6" fontId="1" numFmtId="0" xfId="0" applyAlignment="1" applyBorder="1" applyFont="1">
      <alignment readingOrder="0"/>
    </xf>
    <xf borderId="0" fillId="4" fontId="5" numFmtId="165" xfId="0" applyAlignment="1" applyFont="1" applyNumberFormat="1">
      <alignment horizontal="right" readingOrder="0" vertical="center"/>
    </xf>
    <xf borderId="0" fillId="5" fontId="1" numFmtId="10" xfId="0" applyFont="1" applyNumberFormat="1"/>
    <xf borderId="6" fillId="7" fontId="1" numFmtId="0" xfId="0" applyAlignment="1" applyBorder="1" applyFont="1">
      <alignment readingOrder="0"/>
    </xf>
    <xf borderId="6" fillId="6" fontId="1" numFmtId="10" xfId="0" applyBorder="1" applyFont="1" applyNumberFormat="1"/>
    <xf borderId="6" fillId="2" fontId="1" numFmtId="10" xfId="0" applyBorder="1" applyFont="1" applyNumberFormat="1"/>
    <xf borderId="3" fillId="6" fontId="1" numFmtId="165" xfId="0" applyBorder="1" applyFont="1" applyNumberFormat="1"/>
    <xf borderId="6" fillId="2" fontId="1" numFmtId="165" xfId="0" applyBorder="1" applyFont="1" applyNumberFormat="1"/>
    <xf borderId="6" fillId="2" fontId="1" numFmtId="165" xfId="0" applyAlignment="1" applyBorder="1" applyFont="1" applyNumberFormat="1">
      <alignment readingOrder="0"/>
    </xf>
    <xf borderId="1" fillId="2" fontId="7" numFmtId="0" xfId="0" applyAlignment="1" applyBorder="1" applyFont="1">
      <alignment shrinkToFit="0" vertical="center" wrapText="1"/>
    </xf>
    <xf borderId="3" fillId="6" fontId="1" numFmtId="1" xfId="0" applyBorder="1" applyFont="1" applyNumberFormat="1"/>
    <xf borderId="6" fillId="6" fontId="1" numFmtId="1" xfId="0" applyBorder="1" applyFont="1" applyNumberFormat="1"/>
    <xf borderId="0" fillId="4" fontId="5" numFmtId="166" xfId="0" applyAlignment="1" applyFont="1" applyNumberFormat="1">
      <alignment horizontal="right" vertical="center"/>
    </xf>
    <xf borderId="6" fillId="2" fontId="1" numFmtId="166" xfId="0" applyBorder="1" applyFont="1" applyNumberFormat="1"/>
    <xf borderId="6" fillId="2" fontId="8" numFmtId="0" xfId="0" applyBorder="1" applyFont="1"/>
    <xf borderId="10" fillId="2" fontId="8" numFmtId="167" xfId="0" applyAlignment="1" applyBorder="1" applyFont="1" applyNumberFormat="1">
      <alignment vertical="center"/>
    </xf>
    <xf borderId="10" fillId="2" fontId="8" numFmtId="168" xfId="0" applyAlignment="1" applyBorder="1" applyFont="1" applyNumberFormat="1">
      <alignment vertical="center"/>
    </xf>
    <xf borderId="10" fillId="2" fontId="8" numFmtId="0" xfId="0" applyBorder="1" applyFont="1"/>
    <xf borderId="6" fillId="2" fontId="8" numFmtId="168" xfId="0" applyAlignment="1" applyBorder="1" applyFont="1" applyNumberFormat="1">
      <alignment vertical="center"/>
    </xf>
    <xf borderId="0" fillId="2" fontId="9" numFmtId="0" xfId="0" applyAlignment="1" applyFont="1">
      <alignment readingOrder="0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1" fillId="2" fontId="3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left" vertical="center"/>
    </xf>
    <xf borderId="6" fillId="4" fontId="1" numFmtId="0" xfId="0" applyAlignment="1" applyBorder="1" applyFont="1">
      <alignment horizontal="right" vertical="center"/>
    </xf>
    <xf borderId="6" fillId="5" fontId="1" numFmtId="0" xfId="0" applyAlignment="1" applyBorder="1" applyFont="1">
      <alignment readingOrder="0"/>
    </xf>
    <xf borderId="6" fillId="2" fontId="7" numFmtId="0" xfId="0" applyAlignment="1" applyBorder="1" applyFont="1">
      <alignment horizontal="left" shrinkToFit="0" vertical="center" wrapText="1"/>
    </xf>
    <xf borderId="6" fillId="4" fontId="7" numFmtId="0" xfId="0" applyAlignment="1" applyBorder="1" applyFont="1">
      <alignment horizontal="left" shrinkToFit="0" vertical="center" wrapText="1"/>
    </xf>
    <xf borderId="6" fillId="4" fontId="5" numFmtId="0" xfId="0" applyAlignment="1" applyBorder="1" applyFont="1">
      <alignment horizontal="left" vertical="center"/>
    </xf>
    <xf borderId="6" fillId="5" fontId="1" numFmtId="0" xfId="0" applyAlignment="1" applyBorder="1" applyFont="1">
      <alignment horizontal="left"/>
    </xf>
    <xf borderId="6" fillId="5" fontId="1" numFmtId="0" xfId="0" applyBorder="1" applyFont="1"/>
    <xf borderId="6" fillId="2" fontId="5" numFmtId="0" xfId="0" applyAlignment="1" applyBorder="1" applyFont="1">
      <alignment horizontal="left" shrinkToFit="0" vertical="center" wrapText="1"/>
    </xf>
    <xf borderId="6" fillId="4" fontId="5" numFmtId="0" xfId="0" applyAlignment="1" applyBorder="1" applyFont="1">
      <alignment horizontal="left" shrinkToFit="0" vertical="center" wrapText="1"/>
    </xf>
    <xf borderId="6" fillId="4" fontId="1" numFmtId="169" xfId="0" applyAlignment="1" applyBorder="1" applyFont="1" applyNumberFormat="1">
      <alignment horizontal="right" shrinkToFit="0" vertical="center" wrapText="1"/>
    </xf>
    <xf borderId="6" fillId="4" fontId="5" numFmtId="169" xfId="0" applyAlignment="1" applyBorder="1" applyFont="1" applyNumberFormat="1">
      <alignment horizontal="right" vertical="center"/>
    </xf>
    <xf borderId="6" fillId="5" fontId="1" numFmtId="165" xfId="0" applyAlignment="1" applyBorder="1" applyFont="1" applyNumberFormat="1">
      <alignment horizontal="right"/>
    </xf>
    <xf borderId="6" fillId="2" fontId="7" numFmtId="0" xfId="0" applyAlignment="1" applyBorder="1" applyFont="1">
      <alignment horizontal="center" shrinkToFit="0" vertical="center" wrapText="1"/>
    </xf>
    <xf borderId="6" fillId="5" fontId="3" numFmtId="165" xfId="0" applyAlignment="1" applyBorder="1" applyFont="1" applyNumberFormat="1">
      <alignment horizontal="right"/>
    </xf>
    <xf borderId="6" fillId="2" fontId="1" numFmtId="169" xfId="0" applyBorder="1" applyFont="1" applyNumberFormat="1"/>
    <xf borderId="6" fillId="5" fontId="1" numFmtId="165" xfId="0" applyAlignment="1" applyBorder="1" applyFont="1" applyNumberFormat="1">
      <alignment horizontal="right" readingOrder="0"/>
    </xf>
    <xf borderId="6" fillId="4" fontId="3" numFmtId="169" xfId="0" applyAlignment="1" applyBorder="1" applyFont="1" applyNumberFormat="1">
      <alignment horizontal="right" shrinkToFit="0" vertical="center" wrapText="1"/>
    </xf>
    <xf borderId="6" fillId="4" fontId="7" numFmtId="169" xfId="0" applyAlignment="1" applyBorder="1" applyFont="1" applyNumberFormat="1">
      <alignment horizontal="right" vertical="center"/>
    </xf>
    <xf borderId="6" fillId="4" fontId="1" numFmtId="169" xfId="0" applyAlignment="1" applyBorder="1" applyFont="1" applyNumberFormat="1">
      <alignment horizontal="right" vertical="center"/>
    </xf>
    <xf borderId="6" fillId="2" fontId="1" numFmtId="9" xfId="0" applyAlignment="1" applyBorder="1" applyFont="1" applyNumberFormat="1">
      <alignment readingOrder="0"/>
    </xf>
    <xf borderId="6" fillId="2" fontId="5" numFmtId="0" xfId="0" applyAlignment="1" applyBorder="1" applyFont="1">
      <alignment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6" fillId="2" fontId="7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3" numFmtId="0" xfId="0" applyAlignment="1" applyBorder="1" applyFont="1">
      <alignment readingOrder="0"/>
    </xf>
    <xf borderId="6" fillId="2" fontId="5" numFmtId="0" xfId="0" applyAlignment="1" applyBorder="1" applyFont="1">
      <alignment vertical="center"/>
    </xf>
    <xf borderId="6" fillId="2" fontId="5" numFmtId="0" xfId="0" applyAlignment="1" applyBorder="1" applyFont="1">
      <alignment horizontal="right" vertical="center"/>
    </xf>
    <xf borderId="6" fillId="2" fontId="5" numFmtId="170" xfId="0" applyAlignment="1" applyBorder="1" applyFont="1" applyNumberFormat="1">
      <alignment horizontal="right" vertical="center"/>
    </xf>
    <xf borderId="6" fillId="2" fontId="11" numFmtId="0" xfId="0" applyAlignment="1" applyBorder="1" applyFont="1">
      <alignment horizontal="left" shrinkToFit="0" vertical="center" wrapText="1"/>
    </xf>
    <xf borderId="6" fillId="2" fontId="11" numFmtId="170" xfId="0" applyAlignment="1" applyBorder="1" applyFont="1" applyNumberFormat="1">
      <alignment horizontal="right" vertical="center"/>
    </xf>
    <xf borderId="0" fillId="0" fontId="6" numFmtId="0" xfId="0" applyFont="1"/>
    <xf borderId="0" fillId="0" fontId="6" numFmtId="0" xfId="0" applyAlignment="1" applyFont="1">
      <alignment readingOrder="0"/>
    </xf>
    <xf borderId="0" fillId="8" fontId="6" numFmtId="169" xfId="0" applyFill="1" applyFont="1" applyNumberFormat="1"/>
    <xf borderId="0" fillId="8" fontId="6" numFmtId="165" xfId="0" applyFont="1" applyNumberFormat="1"/>
    <xf borderId="0" fillId="0" fontId="0" numFmtId="0" xfId="0" applyAlignment="1" applyFont="1">
      <alignment readingOrder="0" shrinkToFit="0" vertical="bottom" wrapText="0"/>
    </xf>
    <xf borderId="0" fillId="0" fontId="6" numFmtId="9" xfId="0" applyAlignment="1" applyFont="1" applyNumberFormat="1">
      <alignment readingOrder="0"/>
    </xf>
    <xf borderId="0" fillId="9" fontId="6" numFmtId="165" xfId="0" applyFill="1" applyFont="1" applyNumberFormat="1"/>
    <xf borderId="0" fillId="9" fontId="6" numFmtId="1" xfId="0" applyFont="1" applyNumberFormat="1"/>
    <xf borderId="0" fillId="0" fontId="6" numFmtId="10" xfId="0" applyAlignment="1" applyFont="1" applyNumberFormat="1">
      <alignment readingOrder="0"/>
    </xf>
    <xf borderId="0" fillId="10" fontId="6" numFmtId="165" xfId="0" applyFill="1" applyFont="1" applyNumberFormat="1"/>
    <xf borderId="0" fillId="0" fontId="6" numFmtId="165" xfId="0" applyFont="1" applyNumberFormat="1"/>
    <xf borderId="0" fillId="11" fontId="12" numFmtId="0" xfId="0" applyAlignment="1" applyFill="1" applyFont="1">
      <alignment readingOrder="0" shrinkToFit="0" vertical="bottom" wrapText="0"/>
    </xf>
    <xf borderId="0" fillId="11" fontId="6" numFmtId="10" xfId="0" applyFont="1" applyNumberFormat="1"/>
    <xf borderId="0" fillId="12" fontId="13" numFmtId="2" xfId="0" applyFill="1" applyFont="1" applyNumberFormat="1"/>
    <xf borderId="0" fillId="2" fontId="12" numFmtId="0" xfId="0" applyAlignment="1" applyFont="1">
      <alignment horizontal="left" readingOrder="0" shrinkToFit="0" wrapText="0"/>
    </xf>
    <xf borderId="0" fillId="2" fontId="14" numFmtId="3" xfId="0" applyAlignment="1" applyFont="1" applyNumberFormat="1">
      <alignment readingOrder="0" shrinkToFit="0" vertical="bottom" wrapText="0"/>
    </xf>
    <xf borderId="0" fillId="0" fontId="15" numFmtId="3" xfId="0" applyAlignment="1" applyFont="1" applyNumberFormat="1">
      <alignment readingOrder="0"/>
    </xf>
    <xf borderId="0" fillId="2" fontId="16" numFmtId="3" xfId="0" applyFont="1" applyNumberFormat="1"/>
    <xf borderId="0" fillId="2" fontId="6" numFmtId="0" xfId="0" applyFont="1"/>
    <xf borderId="0" fillId="2" fontId="14" numFmtId="4" xfId="0" applyAlignment="1" applyFont="1" applyNumberFormat="1">
      <alignment shrinkToFit="0" vertical="bottom" wrapText="0"/>
    </xf>
    <xf borderId="0" fillId="2" fontId="17" numFmtId="0" xfId="0" applyAlignment="1" applyFont="1">
      <alignment horizontal="center" readingOrder="0" shrinkToFit="0" wrapText="0"/>
    </xf>
    <xf borderId="0" fillId="0" fontId="18" numFmtId="4" xfId="0" applyFont="1" applyNumberFormat="1"/>
    <xf borderId="0" fillId="2" fontId="19" numFmtId="0" xfId="0" applyAlignment="1" applyFont="1">
      <alignment shrinkToFit="0" vertical="bottom" wrapText="0"/>
    </xf>
    <xf borderId="0" fillId="0" fontId="20" numFmtId="0" xfId="0" applyFont="1"/>
    <xf borderId="0" fillId="2" fontId="21" numFmtId="4" xfId="0" applyAlignment="1" applyFont="1" applyNumberFormat="1">
      <alignment horizontal="center" readingOrder="0" shrinkToFit="0" wrapText="0"/>
    </xf>
    <xf borderId="0" fillId="2" fontId="21" numFmtId="0" xfId="0" applyAlignment="1" applyFont="1">
      <alignment horizontal="left" readingOrder="0" shrinkToFit="0" wrapText="0"/>
    </xf>
    <xf borderId="0" fillId="2" fontId="22" numFmtId="0" xfId="0" applyAlignment="1" applyFont="1">
      <alignment readingOrder="0" shrinkToFit="0" vertical="bottom" wrapText="0"/>
    </xf>
    <xf borderId="0" fillId="2" fontId="23" numFmtId="0" xfId="0" applyAlignment="1" applyFont="1">
      <alignment horizontal="left" readingOrder="0" shrinkToFit="0" wrapText="0"/>
    </xf>
    <xf borderId="0" fillId="2" fontId="24" numFmtId="0" xfId="0" applyAlignment="1" applyFont="1">
      <alignment shrinkToFit="0" vertical="bottom" wrapText="0"/>
    </xf>
    <xf borderId="0" fillId="2" fontId="25" numFmtId="0" xfId="0" applyAlignment="1" applyFont="1">
      <alignment horizontal="center" readingOrder="0" shrinkToFit="0" wrapText="0"/>
    </xf>
    <xf borderId="0" fillId="2" fontId="0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0"/>
    </xf>
    <xf borderId="0" fillId="2" fontId="17" numFmtId="3" xfId="0" applyAlignment="1" applyFont="1" applyNumberFormat="1">
      <alignment horizontal="center" readingOrder="0" shrinkToFit="0" wrapText="0"/>
    </xf>
    <xf borderId="0" fillId="2" fontId="26" numFmtId="0" xfId="0" applyAlignment="1" applyFont="1">
      <alignment shrinkToFit="0" vertical="bottom" wrapText="0"/>
    </xf>
    <xf borderId="0" fillId="2" fontId="27" numFmtId="3" xfId="0" applyAlignment="1" applyFont="1" applyNumberFormat="1">
      <alignment horizontal="center" readingOrder="0" shrinkToFit="0" wrapText="0"/>
    </xf>
    <xf borderId="0" fillId="2" fontId="0" numFmtId="0" xfId="0" applyAlignment="1" applyFont="1">
      <alignment horizontal="right" readingOrder="0" shrinkToFit="0" vertical="bottom" wrapText="0"/>
    </xf>
    <xf borderId="0" fillId="2" fontId="28" numFmtId="4" xfId="0" applyAlignment="1" applyFont="1" applyNumberFormat="1">
      <alignment horizontal="right" readingOrder="0" shrinkToFit="0" vertical="bottom" wrapText="0"/>
    </xf>
    <xf borderId="0" fillId="2" fontId="28" numFmtId="0" xfId="0" applyAlignment="1" applyFont="1">
      <alignment readingOrder="0" shrinkToFit="0" vertical="bottom" wrapText="0"/>
    </xf>
    <xf borderId="0" fillId="2" fontId="28" numFmtId="0" xfId="0" applyAlignment="1" applyFont="1">
      <alignment shrinkToFit="0" vertical="bottom" wrapText="0"/>
    </xf>
    <xf borderId="0" fillId="2" fontId="28" numFmtId="0" xfId="0" applyAlignment="1" applyFont="1">
      <alignment horizontal="right" readingOrder="0" shrinkToFit="0" vertical="bottom" wrapText="0"/>
    </xf>
    <xf borderId="0" fillId="2" fontId="0" numFmtId="0" xfId="0" applyAlignment="1" applyFont="1">
      <alignment horizontal="center" readingOrder="0" shrinkToFit="0" vertical="bottom" wrapText="0"/>
    </xf>
    <xf borderId="0" fillId="2" fontId="29" numFmtId="0" xfId="0" applyAlignment="1" applyFont="1">
      <alignment horizontal="center" readingOrder="0" shrinkToFit="0" vertical="bottom" wrapText="0"/>
    </xf>
    <xf borderId="0" fillId="2" fontId="29" numFmtId="3" xfId="0" applyAlignment="1" applyFont="1" applyNumberFormat="1">
      <alignment horizontal="right" readingOrder="0" shrinkToFit="0" vertical="bottom" wrapText="0"/>
    </xf>
    <xf borderId="0" fillId="2" fontId="0" numFmtId="3" xfId="0" applyAlignment="1" applyFont="1" applyNumberFormat="1">
      <alignment shrinkToFit="0" vertical="bottom" wrapText="0"/>
    </xf>
    <xf borderId="0" fillId="2" fontId="0" numFmtId="3" xfId="0" applyAlignment="1" applyFont="1" applyNumberFormat="1">
      <alignment horizontal="right" readingOrder="0" shrinkToFit="0" vertical="bottom" wrapText="0"/>
    </xf>
    <xf borderId="0" fillId="2" fontId="28" numFmtId="3" xfId="0" applyAlignment="1" applyFont="1" applyNumberFormat="1">
      <alignment horizontal="right" readingOrder="0" shrinkToFit="0" vertical="bottom" wrapText="0"/>
    </xf>
    <xf borderId="0" fillId="13" fontId="7" numFmtId="0" xfId="0" applyAlignment="1" applyFill="1" applyFont="1">
      <alignment horizontal="center" readingOrder="0"/>
    </xf>
    <xf borderId="11" fillId="13" fontId="5" numFmtId="0" xfId="0" applyAlignment="1" applyBorder="1" applyFont="1">
      <alignment vertical="bottom"/>
    </xf>
    <xf borderId="0" fillId="13" fontId="7" numFmtId="0" xfId="0" applyAlignment="1" applyFont="1">
      <alignment horizontal="center" readingOrder="0" vertical="bottom"/>
    </xf>
    <xf borderId="11" fillId="13" fontId="5" numFmtId="0" xfId="0" applyAlignment="1" applyBorder="1" applyFont="1">
      <alignment shrinkToFit="0" vertical="bottom" wrapText="0"/>
    </xf>
    <xf borderId="0" fillId="13" fontId="7" numFmtId="0" xfId="0" applyAlignment="1" applyFont="1">
      <alignment readingOrder="0" vertical="bottom"/>
    </xf>
    <xf borderId="0" fillId="13" fontId="7" numFmtId="0" xfId="0" applyAlignment="1" applyFont="1">
      <alignment horizontal="right" readingOrder="0"/>
    </xf>
    <xf borderId="0" fillId="13" fontId="3" numFmtId="0" xfId="0" applyAlignment="1" applyFont="1">
      <alignment horizontal="center" readingOrder="0" vertical="top"/>
    </xf>
    <xf borderId="0" fillId="13" fontId="1" numFmtId="165" xfId="0" applyAlignment="1" applyFont="1" applyNumberFormat="1">
      <alignment horizontal="right" readingOrder="0" vertical="bottom"/>
    </xf>
    <xf borderId="0" fillId="13" fontId="1" numFmtId="0" xfId="0" applyAlignment="1" applyFont="1">
      <alignment horizontal="left" readingOrder="0" vertical="top"/>
    </xf>
    <xf borderId="0" fillId="13" fontId="30" numFmtId="165" xfId="0" applyAlignment="1" applyFont="1" applyNumberFormat="1">
      <alignment horizontal="right" readingOrder="0" vertical="bottom"/>
    </xf>
    <xf borderId="0" fillId="13" fontId="3" numFmtId="165" xfId="0" applyAlignment="1" applyFont="1" applyNumberFormat="1">
      <alignment horizontal="right" readingOrder="0" vertical="bottom"/>
    </xf>
    <xf borderId="0" fillId="13" fontId="7" numFmtId="0" xfId="0" applyAlignment="1" applyFont="1">
      <alignment horizontal="center" readingOrder="0" vertical="top"/>
    </xf>
    <xf borderId="0" fillId="13" fontId="5" numFmtId="165" xfId="0" applyAlignment="1" applyFont="1" applyNumberFormat="1">
      <alignment horizontal="right" readingOrder="0" shrinkToFit="0" vertical="bottom" wrapText="0"/>
    </xf>
    <xf borderId="0" fillId="13" fontId="7" numFmtId="165" xfId="0" applyAlignment="1" applyFont="1" applyNumberFormat="1">
      <alignment horizontal="right" readingOrder="0" shrinkToFit="0" vertical="bottom" wrapText="0"/>
    </xf>
    <xf borderId="0" fillId="13" fontId="5" numFmtId="0" xfId="0" applyAlignment="1" applyFont="1">
      <alignment readingOrder="0" vertical="top"/>
    </xf>
    <xf borderId="0" fillId="13" fontId="30" numFmtId="165" xfId="0" applyAlignment="1" applyFont="1" applyNumberFormat="1">
      <alignment horizontal="right" readingOrder="0" shrinkToFit="0" vertical="bottom" wrapText="0"/>
    </xf>
    <xf borderId="11" fillId="13" fontId="5" numFmtId="0" xfId="0" applyAlignment="1" applyBorder="1" applyFont="1">
      <alignment readingOrder="0" vertical="top"/>
    </xf>
    <xf borderId="11" fillId="13" fontId="7" numFmtId="0" xfId="0" applyAlignment="1" applyBorder="1" applyFont="1">
      <alignment horizontal="center" readingOrder="0" vertical="top"/>
    </xf>
    <xf borderId="11" fillId="13" fontId="7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4.0"/>
    <col customWidth="1" min="2" max="6" width="8.75"/>
    <col customWidth="1" min="7" max="7" width="9.63"/>
    <col customWidth="1" min="8" max="9" width="8.0"/>
    <col customWidth="1" min="10" max="20" width="7.63"/>
    <col customWidth="1" min="21" max="21" width="13.5"/>
    <col customWidth="1" min="22" max="22" width="10.63"/>
    <col customWidth="1" min="23" max="24" width="7.63"/>
    <col customWidth="1" min="25" max="26" width="14.25"/>
  </cols>
  <sheetData>
    <row r="1" ht="12.75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3"/>
      <c r="L1" s="5" t="s">
        <v>2</v>
      </c>
      <c r="M1" s="6"/>
      <c r="N1" s="6"/>
      <c r="O1" s="6"/>
      <c r="P1" s="7"/>
      <c r="Q1" s="4" t="s">
        <v>3</v>
      </c>
      <c r="R1" s="2"/>
      <c r="S1" s="2"/>
      <c r="T1" s="2"/>
      <c r="U1" s="3"/>
      <c r="V1" s="8"/>
      <c r="W1" s="8"/>
      <c r="X1" s="8"/>
      <c r="Y1" s="8"/>
      <c r="Z1" s="8"/>
    </row>
    <row r="2" ht="12.75" customHeight="1">
      <c r="A2" s="8"/>
      <c r="B2" s="9" t="s">
        <v>4</v>
      </c>
      <c r="C2" s="10"/>
      <c r="D2" s="10"/>
      <c r="E2" s="10"/>
      <c r="F2" s="10"/>
      <c r="G2" s="11" t="s">
        <v>4</v>
      </c>
      <c r="H2" s="10"/>
      <c r="I2" s="10"/>
      <c r="J2" s="10"/>
      <c r="K2" s="12"/>
      <c r="L2" s="13"/>
      <c r="M2" s="13"/>
      <c r="N2" s="13"/>
      <c r="O2" s="13"/>
      <c r="P2" s="13"/>
      <c r="Q2" s="14">
        <v>2018.0</v>
      </c>
      <c r="R2" s="15">
        <v>2019.0</v>
      </c>
      <c r="S2" s="14">
        <v>2020.0</v>
      </c>
      <c r="T2" s="14">
        <v>2021.0</v>
      </c>
      <c r="U2" s="13" t="s">
        <v>5</v>
      </c>
      <c r="V2" s="8"/>
      <c r="W2" s="8"/>
      <c r="X2" s="8"/>
      <c r="Y2" s="16"/>
      <c r="Z2" s="16" t="s">
        <v>6</v>
      </c>
    </row>
    <row r="3" ht="12.75" customHeight="1">
      <c r="A3" s="17" t="s">
        <v>7</v>
      </c>
      <c r="B3" s="18">
        <v>2017.0</v>
      </c>
      <c r="C3" s="18">
        <v>2018.0</v>
      </c>
      <c r="D3" s="18">
        <v>2019.0</v>
      </c>
      <c r="E3" s="18">
        <v>2020.0</v>
      </c>
      <c r="F3" s="18">
        <v>2021.0</v>
      </c>
      <c r="G3" s="19">
        <v>2022.0</v>
      </c>
      <c r="H3" s="19">
        <v>2023.0</v>
      </c>
      <c r="I3" s="19">
        <v>2024.0</v>
      </c>
      <c r="J3" s="19">
        <v>2025.0</v>
      </c>
      <c r="K3" s="19">
        <v>2026.0</v>
      </c>
      <c r="L3" s="20">
        <v>2022.0</v>
      </c>
      <c r="M3" s="21">
        <v>2023.0</v>
      </c>
      <c r="N3" s="21">
        <v>2024.0</v>
      </c>
      <c r="O3" s="21">
        <v>2025.0</v>
      </c>
      <c r="P3" s="21">
        <v>2026.0</v>
      </c>
      <c r="Q3" s="22"/>
      <c r="R3" s="22"/>
      <c r="S3" s="22"/>
      <c r="T3" s="22"/>
      <c r="U3" s="22"/>
      <c r="V3" s="8"/>
      <c r="W3" s="8"/>
      <c r="X3" s="8"/>
      <c r="Y3" s="8"/>
      <c r="Z3" s="8"/>
    </row>
    <row r="4" ht="12.75" customHeight="1">
      <c r="A4" s="23" t="s">
        <v>8</v>
      </c>
      <c r="B4" s="24"/>
      <c r="C4" s="24"/>
      <c r="D4" s="24"/>
      <c r="E4" s="24"/>
      <c r="F4" s="24"/>
      <c r="G4" s="25"/>
      <c r="H4" s="25"/>
      <c r="I4" s="25"/>
      <c r="J4" s="25"/>
      <c r="K4" s="25"/>
      <c r="L4" s="20"/>
      <c r="M4" s="21"/>
      <c r="N4" s="21"/>
      <c r="O4" s="21"/>
      <c r="P4" s="21"/>
      <c r="Q4" s="22"/>
      <c r="R4" s="22"/>
      <c r="S4" s="22"/>
      <c r="T4" s="22"/>
      <c r="U4" s="22"/>
      <c r="V4" s="8"/>
      <c r="W4" s="8"/>
      <c r="X4" s="8"/>
      <c r="Y4" s="8"/>
      <c r="Z4" s="8"/>
    </row>
    <row r="5" ht="12.75" customHeight="1">
      <c r="A5" s="26" t="s">
        <v>9</v>
      </c>
      <c r="B5" s="27">
        <v>23758.0</v>
      </c>
      <c r="C5" s="27">
        <v>26222.0</v>
      </c>
      <c r="D5" s="27">
        <v>26707.0</v>
      </c>
      <c r="E5" s="27">
        <v>27392.0</v>
      </c>
      <c r="F5" s="27">
        <v>28700.0</v>
      </c>
      <c r="G5" s="28">
        <f t="shared" ref="G5:K5" si="1">F5*(1+L5)</f>
        <v>30103.48903</v>
      </c>
      <c r="H5" s="28">
        <f t="shared" si="1"/>
        <v>31575.61157</v>
      </c>
      <c r="I5" s="28">
        <f t="shared" si="1"/>
        <v>33119.72392</v>
      </c>
      <c r="J5" s="28">
        <f t="shared" si="1"/>
        <v>34739.34655</v>
      </c>
      <c r="K5" s="28">
        <f t="shared" si="1"/>
        <v>36438.17205</v>
      </c>
      <c r="L5" s="29">
        <f t="shared" ref="L5:P5" si="2">$U$5</f>
        <v>0.04890205693</v>
      </c>
      <c r="M5" s="29">
        <f t="shared" si="2"/>
        <v>0.04890205693</v>
      </c>
      <c r="N5" s="29">
        <f t="shared" si="2"/>
        <v>0.04890205693</v>
      </c>
      <c r="O5" s="29">
        <f t="shared" si="2"/>
        <v>0.04890205693</v>
      </c>
      <c r="P5" s="29">
        <f t="shared" si="2"/>
        <v>0.04890205693</v>
      </c>
      <c r="Q5" s="30">
        <f t="shared" ref="Q5:T5" si="3">(C5-B5)/B5</f>
        <v>0.1037124337</v>
      </c>
      <c r="R5" s="30">
        <f t="shared" si="3"/>
        <v>0.01849591946</v>
      </c>
      <c r="S5" s="30">
        <f t="shared" si="3"/>
        <v>0.02564870633</v>
      </c>
      <c r="T5" s="30">
        <f t="shared" si="3"/>
        <v>0.04775116822</v>
      </c>
      <c r="U5" s="31">
        <f t="shared" ref="U5:U8" si="6">average(Q5:T5)</f>
        <v>0.04890205693</v>
      </c>
      <c r="V5" s="8"/>
      <c r="W5" s="8"/>
      <c r="X5" s="8"/>
      <c r="Y5" s="8"/>
      <c r="Z5" s="8"/>
    </row>
    <row r="6" ht="12.75" customHeight="1">
      <c r="A6" s="26" t="s">
        <v>10</v>
      </c>
      <c r="B6" s="27">
        <v>6523.0</v>
      </c>
      <c r="C6" s="27">
        <v>5772.0</v>
      </c>
      <c r="D6" s="27">
        <v>5855.0</v>
      </c>
      <c r="E6" s="27">
        <v>5127.0</v>
      </c>
      <c r="F6" s="27">
        <v>5399.0</v>
      </c>
      <c r="G6" s="28">
        <f t="shared" ref="G6:K6" si="4">F6*(1+L6)</f>
        <v>5166.793038</v>
      </c>
      <c r="H6" s="28">
        <f t="shared" si="4"/>
        <v>4944.573125</v>
      </c>
      <c r="I6" s="28">
        <f t="shared" si="4"/>
        <v>4731.910724</v>
      </c>
      <c r="J6" s="28">
        <f t="shared" si="4"/>
        <v>4528.394775</v>
      </c>
      <c r="K6" s="28">
        <f t="shared" si="4"/>
        <v>4333.631894</v>
      </c>
      <c r="L6" s="29">
        <v>-0.043009253862861835</v>
      </c>
      <c r="M6" s="29">
        <v>-0.043009253862861835</v>
      </c>
      <c r="N6" s="29">
        <v>-0.043009253862861835</v>
      </c>
      <c r="O6" s="29">
        <v>-0.043009253862861835</v>
      </c>
      <c r="P6" s="29">
        <v>-0.043009253862861835</v>
      </c>
      <c r="Q6" s="30">
        <f t="shared" ref="Q6:T6" si="5">(C6-B6)/B6</f>
        <v>-0.1151310747</v>
      </c>
      <c r="R6" s="30">
        <f t="shared" si="5"/>
        <v>0.01437976438</v>
      </c>
      <c r="S6" s="30">
        <f t="shared" si="5"/>
        <v>-0.1243381725</v>
      </c>
      <c r="T6" s="30">
        <f t="shared" si="5"/>
        <v>0.05305246733</v>
      </c>
      <c r="U6" s="31">
        <f t="shared" si="6"/>
        <v>-0.04300925386</v>
      </c>
      <c r="V6" s="8"/>
      <c r="W6" s="8"/>
      <c r="X6" s="8"/>
      <c r="Y6" s="8"/>
      <c r="Z6" s="8"/>
    </row>
    <row r="7" ht="12.75" customHeight="1">
      <c r="A7" s="26" t="s">
        <v>11</v>
      </c>
      <c r="B7" s="27">
        <v>4152.0</v>
      </c>
      <c r="C7" s="27">
        <v>3994.0</v>
      </c>
      <c r="D7" s="27">
        <v>3704.0</v>
      </c>
      <c r="E7" s="27">
        <v>3443.0</v>
      </c>
      <c r="F7" s="27">
        <v>3359.0</v>
      </c>
      <c r="G7" s="28">
        <f t="shared" ref="G7:K7" si="7">F7*(1+L7)</f>
        <v>3186.410756</v>
      </c>
      <c r="H7" s="28">
        <f t="shared" si="7"/>
        <v>3022.689343</v>
      </c>
      <c r="I7" s="28">
        <f t="shared" si="7"/>
        <v>2867.380124</v>
      </c>
      <c r="J7" s="28">
        <f t="shared" si="7"/>
        <v>2720.050868</v>
      </c>
      <c r="K7" s="28">
        <f t="shared" si="7"/>
        <v>2580.291558</v>
      </c>
      <c r="L7" s="29">
        <v>-0.0513811385090982</v>
      </c>
      <c r="M7" s="29">
        <v>-0.0513811385090982</v>
      </c>
      <c r="N7" s="29">
        <v>-0.0513811385090982</v>
      </c>
      <c r="O7" s="29">
        <v>-0.0513811385090982</v>
      </c>
      <c r="P7" s="29">
        <v>-0.0513811385090982</v>
      </c>
      <c r="Q7" s="32">
        <v>-0.0513811385090982</v>
      </c>
      <c r="R7" s="30">
        <f t="shared" ref="R7:T7" si="8">(D7-C7)/C7</f>
        <v>-0.07260891337</v>
      </c>
      <c r="S7" s="30">
        <f t="shared" si="8"/>
        <v>-0.07046436285</v>
      </c>
      <c r="T7" s="30">
        <f t="shared" si="8"/>
        <v>-0.02439732791</v>
      </c>
      <c r="U7" s="31">
        <f t="shared" si="6"/>
        <v>-0.05471293566</v>
      </c>
      <c r="V7" s="8"/>
      <c r="W7" s="8"/>
      <c r="X7" s="8"/>
      <c r="Y7" s="8"/>
      <c r="Z7" s="8"/>
    </row>
    <row r="8" ht="12.75" customHeight="1">
      <c r="A8" s="26" t="s">
        <v>12</v>
      </c>
      <c r="B8" s="27">
        <v>3359.0</v>
      </c>
      <c r="C8" s="27">
        <v>3395.0</v>
      </c>
      <c r="D8" s="27">
        <v>3240.0</v>
      </c>
      <c r="E8" s="27">
        <v>3106.0</v>
      </c>
      <c r="F8" s="27">
        <v>3021.0</v>
      </c>
      <c r="G8" s="28">
        <f t="shared" ref="G8:K8" si="9">F8*(1+L8)</f>
        <v>2942.709039</v>
      </c>
      <c r="H8" s="28">
        <f t="shared" si="9"/>
        <v>2866.447033</v>
      </c>
      <c r="I8" s="28">
        <f t="shared" si="9"/>
        <v>2792.161401</v>
      </c>
      <c r="J8" s="28">
        <f t="shared" si="9"/>
        <v>2719.800924</v>
      </c>
      <c r="K8" s="28">
        <f t="shared" si="9"/>
        <v>2649.31571</v>
      </c>
      <c r="L8" s="29">
        <v>-0.025915578110338486</v>
      </c>
      <c r="M8" s="29">
        <v>-0.025915578110338486</v>
      </c>
      <c r="N8" s="29">
        <v>-0.025915578110338486</v>
      </c>
      <c r="O8" s="29">
        <v>-0.025915578110338486</v>
      </c>
      <c r="P8" s="29">
        <v>-0.025915578110338486</v>
      </c>
      <c r="Q8" s="30">
        <f t="shared" ref="Q8:T8" si="10">(C8-B8)/B8</f>
        <v>0.01071747544</v>
      </c>
      <c r="R8" s="30">
        <f t="shared" si="10"/>
        <v>-0.04565537555</v>
      </c>
      <c r="S8" s="30">
        <f t="shared" si="10"/>
        <v>-0.04135802469</v>
      </c>
      <c r="T8" s="30">
        <f t="shared" si="10"/>
        <v>-0.02736638764</v>
      </c>
      <c r="U8" s="31">
        <f t="shared" si="6"/>
        <v>-0.02591557811</v>
      </c>
      <c r="V8" s="8"/>
      <c r="W8" s="8"/>
      <c r="X8" s="8"/>
      <c r="Y8" s="8"/>
      <c r="Z8" s="8"/>
    </row>
    <row r="9" ht="12.75" customHeight="1">
      <c r="A9" s="33" t="s">
        <v>13</v>
      </c>
      <c r="B9" s="34">
        <v>37792.0</v>
      </c>
      <c r="C9" s="34">
        <v>39383.0</v>
      </c>
      <c r="D9" s="34">
        <v>39506.0</v>
      </c>
      <c r="E9" s="34">
        <v>39068.0</v>
      </c>
      <c r="F9" s="34">
        <v>40479.0</v>
      </c>
      <c r="G9" s="35">
        <f t="shared" ref="G9:K9" si="11">sum(G5:G8)</f>
        <v>41399.40187</v>
      </c>
      <c r="H9" s="35">
        <f t="shared" si="11"/>
        <v>42409.32107</v>
      </c>
      <c r="I9" s="35">
        <f t="shared" si="11"/>
        <v>43511.17617</v>
      </c>
      <c r="J9" s="35">
        <f t="shared" si="11"/>
        <v>44707.59311</v>
      </c>
      <c r="K9" s="35">
        <f t="shared" si="11"/>
        <v>46001.41121</v>
      </c>
      <c r="L9" s="36"/>
      <c r="M9" s="21"/>
      <c r="N9" s="21"/>
      <c r="O9" s="21"/>
      <c r="P9" s="21"/>
      <c r="Q9" s="22"/>
      <c r="R9" s="22"/>
      <c r="S9" s="22"/>
      <c r="T9" s="22"/>
      <c r="U9" s="22"/>
      <c r="V9" s="8"/>
      <c r="W9" s="8"/>
      <c r="X9" s="8"/>
      <c r="Y9" s="8"/>
      <c r="Z9" s="8"/>
    </row>
    <row r="10" ht="12.75" customHeight="1">
      <c r="A10" s="23" t="s">
        <v>14</v>
      </c>
      <c r="B10" s="27"/>
      <c r="C10" s="27"/>
      <c r="D10" s="27"/>
      <c r="E10" s="27"/>
      <c r="F10" s="37" t="s">
        <v>15</v>
      </c>
      <c r="G10" s="38">
        <f t="shared" ref="G10:K10" si="12">(G9-F9)/F9</f>
        <v>0.02273776196</v>
      </c>
      <c r="H10" s="38">
        <f t="shared" si="12"/>
        <v>0.02439453609</v>
      </c>
      <c r="I10" s="38">
        <f t="shared" si="12"/>
        <v>0.02598143696</v>
      </c>
      <c r="J10" s="38">
        <f t="shared" si="12"/>
        <v>0.0274967732</v>
      </c>
      <c r="K10" s="38">
        <f t="shared" si="12"/>
        <v>0.02893956056</v>
      </c>
      <c r="L10" s="29">
        <f>average(G10:K10)</f>
        <v>0.02591001376</v>
      </c>
      <c r="M10" s="21"/>
      <c r="N10" s="21"/>
      <c r="O10" s="21"/>
      <c r="P10" s="21"/>
      <c r="Q10" s="39">
        <v>2017.0</v>
      </c>
      <c r="R10" s="39">
        <v>2018.0</v>
      </c>
      <c r="S10" s="39">
        <v>2019.0</v>
      </c>
      <c r="T10" s="39">
        <v>2020.0</v>
      </c>
      <c r="U10" s="39">
        <v>2021.0</v>
      </c>
      <c r="V10" s="8"/>
      <c r="W10" s="8"/>
      <c r="X10" s="8"/>
      <c r="Y10" s="8"/>
      <c r="Z10" s="8"/>
    </row>
    <row r="11" ht="12.75" customHeight="1">
      <c r="A11" s="26" t="s">
        <v>9</v>
      </c>
      <c r="B11" s="27">
        <v>3011.0</v>
      </c>
      <c r="C11" s="27">
        <v>3606.0</v>
      </c>
      <c r="D11" s="27">
        <v>3782.0</v>
      </c>
      <c r="E11" s="27">
        <v>4006.0</v>
      </c>
      <c r="F11" s="27">
        <v>4353.0</v>
      </c>
      <c r="G11" s="28">
        <f t="shared" ref="G11:K11" si="13">G5*L11</f>
        <v>4731.008259</v>
      </c>
      <c r="H11" s="28">
        <f t="shared" si="13"/>
        <v>5141.842211</v>
      </c>
      <c r="I11" s="28">
        <f t="shared" si="13"/>
        <v>5588.352393</v>
      </c>
      <c r="J11" s="28">
        <f t="shared" si="13"/>
        <v>6073.636877</v>
      </c>
      <c r="K11" s="28">
        <f t="shared" si="13"/>
        <v>6601.062768</v>
      </c>
      <c r="L11" s="29">
        <f>U11*(1+$Z$11)</f>
        <v>0.1571581372</v>
      </c>
      <c r="M11" s="40">
        <f t="shared" ref="M11:P11" si="14">L11*(1+$Z$11)</f>
        <v>0.162842205</v>
      </c>
      <c r="N11" s="40">
        <f t="shared" si="14"/>
        <v>0.1687318531</v>
      </c>
      <c r="O11" s="40">
        <f t="shared" si="14"/>
        <v>0.1748345171</v>
      </c>
      <c r="P11" s="40">
        <f t="shared" si="14"/>
        <v>0.1811579011</v>
      </c>
      <c r="Q11" s="30">
        <f t="shared" ref="Q11:U11" si="15">B11/B5</f>
        <v>0.1267362573</v>
      </c>
      <c r="R11" s="30">
        <f t="shared" si="15"/>
        <v>0.1375181146</v>
      </c>
      <c r="S11" s="30">
        <f t="shared" si="15"/>
        <v>0.1416108136</v>
      </c>
      <c r="T11" s="30">
        <f t="shared" si="15"/>
        <v>0.1462470794</v>
      </c>
      <c r="U11" s="30">
        <f t="shared" si="15"/>
        <v>0.1516724739</v>
      </c>
      <c r="V11" s="41">
        <f t="shared" ref="V11:Y11" si="16">(R11-Q11)/Q11</f>
        <v>0.08507318689</v>
      </c>
      <c r="W11" s="41">
        <f t="shared" si="16"/>
        <v>0.02976116344</v>
      </c>
      <c r="X11" s="41">
        <f t="shared" si="16"/>
        <v>0.03273948984</v>
      </c>
      <c r="Y11" s="41">
        <f t="shared" si="16"/>
        <v>0.03709745486</v>
      </c>
      <c r="Z11" s="41">
        <f>average(V11:Y11)-1%</f>
        <v>0.03616782376</v>
      </c>
    </row>
    <row r="12" ht="12.75" customHeight="1">
      <c r="A12" s="26" t="s">
        <v>11</v>
      </c>
      <c r="B12" s="27">
        <v>1648.0</v>
      </c>
      <c r="C12" s="27">
        <v>1576.0</v>
      </c>
      <c r="D12" s="27">
        <v>1360.0</v>
      </c>
      <c r="E12" s="27">
        <v>1116.0</v>
      </c>
      <c r="F12" s="27">
        <v>972.0</v>
      </c>
      <c r="G12" s="28">
        <f t="shared" ref="G12:K12" si="17">G7*L12</f>
        <v>825.2855516</v>
      </c>
      <c r="H12" s="28">
        <f t="shared" si="17"/>
        <v>700.716298</v>
      </c>
      <c r="I12" s="28">
        <f t="shared" si="17"/>
        <v>594.949626</v>
      </c>
      <c r="J12" s="28">
        <f t="shared" si="17"/>
        <v>505.1474591</v>
      </c>
      <c r="K12" s="28">
        <f t="shared" si="17"/>
        <v>428.9001023</v>
      </c>
      <c r="L12" s="29">
        <f>U12*(1+Z12)</f>
        <v>0.2590016212</v>
      </c>
      <c r="M12" s="40">
        <f t="shared" ref="M12:P12" si="18">L12*(1+$Z$12)</f>
        <v>0.231818827</v>
      </c>
      <c r="N12" s="40">
        <f t="shared" si="18"/>
        <v>0.2074889273</v>
      </c>
      <c r="O12" s="40">
        <f t="shared" si="18"/>
        <v>0.1857125045</v>
      </c>
      <c r="P12" s="40">
        <f t="shared" si="18"/>
        <v>0.1662215655</v>
      </c>
      <c r="Q12" s="30">
        <f t="shared" ref="Q12:U12" si="19">B12/B7</f>
        <v>0.3969171484</v>
      </c>
      <c r="R12" s="30">
        <f t="shared" si="19"/>
        <v>0.3945918878</v>
      </c>
      <c r="S12" s="30">
        <f t="shared" si="19"/>
        <v>0.3671706263</v>
      </c>
      <c r="T12" s="30">
        <f t="shared" si="19"/>
        <v>0.324135928</v>
      </c>
      <c r="U12" s="30">
        <f t="shared" si="19"/>
        <v>0.2893718369</v>
      </c>
      <c r="V12" s="41">
        <f t="shared" ref="V12:Y12" si="20">(R12-Q12)/Q12</f>
        <v>-0.005858302016</v>
      </c>
      <c r="W12" s="41">
        <f t="shared" si="20"/>
        <v>-0.06949271469</v>
      </c>
      <c r="X12" s="41">
        <f t="shared" si="20"/>
        <v>-0.1172062668</v>
      </c>
      <c r="Y12" s="41">
        <f t="shared" si="20"/>
        <v>-0.1072515822</v>
      </c>
      <c r="Z12" s="41">
        <f>average(V12:Y12)-3%</f>
        <v>-0.1049522164</v>
      </c>
    </row>
    <row r="13" ht="12.75" customHeight="1">
      <c r="A13" s="26" t="s">
        <v>12</v>
      </c>
      <c r="B13" s="27">
        <v>2793.0</v>
      </c>
      <c r="C13" s="27">
        <v>2878.0</v>
      </c>
      <c r="D13" s="27">
        <v>2853.0</v>
      </c>
      <c r="E13" s="27">
        <v>2816.0</v>
      </c>
      <c r="F13" s="27">
        <v>2530.0</v>
      </c>
      <c r="G13" s="28">
        <f t="shared" ref="G13:K13" si="21">G8*L13</f>
        <v>2488.918217</v>
      </c>
      <c r="H13" s="28">
        <f t="shared" si="21"/>
        <v>2261.722552</v>
      </c>
      <c r="I13" s="28">
        <f t="shared" si="21"/>
        <v>2055.265966</v>
      </c>
      <c r="J13" s="28">
        <f t="shared" si="21"/>
        <v>1867.655334</v>
      </c>
      <c r="K13" s="28">
        <f t="shared" si="21"/>
        <v>1697.170345</v>
      </c>
      <c r="L13" s="29">
        <f>T13*(1+Z13)</f>
        <v>0.8457914746</v>
      </c>
      <c r="M13" s="40">
        <f t="shared" ref="M13:P13" si="22">L13*(1+$Z$13)</f>
        <v>0.7890334363</v>
      </c>
      <c r="N13" s="40">
        <f t="shared" si="22"/>
        <v>0.7360842268</v>
      </c>
      <c r="O13" s="40">
        <f t="shared" si="22"/>
        <v>0.6866882492</v>
      </c>
      <c r="P13" s="40">
        <f t="shared" si="22"/>
        <v>0.6406070588</v>
      </c>
      <c r="Q13" s="30">
        <f t="shared" ref="Q13:U13" si="23">B13/B8</f>
        <v>0.8314974695</v>
      </c>
      <c r="R13" s="30">
        <f t="shared" si="23"/>
        <v>0.8477172312</v>
      </c>
      <c r="S13" s="30">
        <f t="shared" si="23"/>
        <v>0.8805555556</v>
      </c>
      <c r="T13" s="30">
        <f t="shared" si="23"/>
        <v>0.9066323245</v>
      </c>
      <c r="U13" s="30">
        <f t="shared" si="23"/>
        <v>0.8374710361</v>
      </c>
      <c r="V13" s="41">
        <f t="shared" ref="V13:Y13" si="24">(R13-Q13)/Q13</f>
        <v>0.01950668803</v>
      </c>
      <c r="W13" s="41">
        <f t="shared" si="24"/>
        <v>0.03873735619</v>
      </c>
      <c r="X13" s="41">
        <f t="shared" si="24"/>
        <v>0.02961399632</v>
      </c>
      <c r="Y13" s="41">
        <f t="shared" si="24"/>
        <v>-0.07628372228</v>
      </c>
      <c r="Z13" s="41">
        <f>average(V13:Y13)-7%</f>
        <v>-0.06710642044</v>
      </c>
    </row>
    <row r="14" ht="12.75" customHeight="1">
      <c r="A14" s="26" t="s">
        <v>16</v>
      </c>
      <c r="B14" s="27">
        <v>8085.0</v>
      </c>
      <c r="C14" s="27">
        <v>8433.0</v>
      </c>
      <c r="D14" s="27">
        <v>8509.0</v>
      </c>
      <c r="E14" s="27">
        <v>8094.0</v>
      </c>
      <c r="F14" s="27">
        <v>7682.0</v>
      </c>
      <c r="G14" s="28">
        <f t="shared" ref="G14:K14" si="25">G9*L14</f>
        <v>8614.401938</v>
      </c>
      <c r="H14" s="28">
        <f t="shared" si="25"/>
        <v>8824.546277</v>
      </c>
      <c r="I14" s="28">
        <f t="shared" si="25"/>
        <v>9053.82067</v>
      </c>
      <c r="J14" s="28">
        <f t="shared" si="25"/>
        <v>9302.771523</v>
      </c>
      <c r="K14" s="28">
        <f t="shared" si="25"/>
        <v>9571.989643</v>
      </c>
      <c r="L14" s="29">
        <v>0.2080803477764254</v>
      </c>
      <c r="M14" s="29">
        <v>0.2080803477764254</v>
      </c>
      <c r="N14" s="29">
        <v>0.2080803477764254</v>
      </c>
      <c r="O14" s="29">
        <v>0.2080803477764254</v>
      </c>
      <c r="P14" s="29">
        <v>0.2080803477764254</v>
      </c>
      <c r="Q14" s="30">
        <f t="shared" ref="Q14:U14" si="26">B14/B9</f>
        <v>0.213934166</v>
      </c>
      <c r="R14" s="30">
        <f t="shared" si="26"/>
        <v>0.2141279232</v>
      </c>
      <c r="S14" s="30">
        <f t="shared" si="26"/>
        <v>0.2153850048</v>
      </c>
      <c r="T14" s="30">
        <f t="shared" si="26"/>
        <v>0.2071772294</v>
      </c>
      <c r="U14" s="30">
        <f t="shared" si="26"/>
        <v>0.1897774154</v>
      </c>
      <c r="V14" s="16" t="s">
        <v>17</v>
      </c>
      <c r="W14" s="41">
        <f>AVERAGE(Q14:U14)</f>
        <v>0.2080803478</v>
      </c>
      <c r="X14" s="8"/>
      <c r="Y14" s="8"/>
      <c r="Z14" s="8"/>
    </row>
    <row r="15" ht="12.75" customHeight="1">
      <c r="A15" s="26" t="s">
        <v>18</v>
      </c>
      <c r="B15" s="27">
        <v>6153.0</v>
      </c>
      <c r="C15" s="27">
        <v>6084.0</v>
      </c>
      <c r="D15" s="27">
        <v>6026.0</v>
      </c>
      <c r="E15" s="27">
        <v>6067.0</v>
      </c>
      <c r="F15" s="27">
        <v>6527.0</v>
      </c>
      <c r="G15" s="28">
        <f t="shared" ref="G15:K15" si="27">G9*L15</f>
        <v>6511.019415</v>
      </c>
      <c r="H15" s="28">
        <f t="shared" si="27"/>
        <v>6669.852713</v>
      </c>
      <c r="I15" s="28">
        <f t="shared" si="27"/>
        <v>6843.145071</v>
      </c>
      <c r="J15" s="28">
        <f t="shared" si="27"/>
        <v>7031.309479</v>
      </c>
      <c r="K15" s="28">
        <f t="shared" si="27"/>
        <v>7234.792486</v>
      </c>
      <c r="L15" s="29">
        <v>0.15727327260403595</v>
      </c>
      <c r="M15" s="29">
        <v>0.15727327260403595</v>
      </c>
      <c r="N15" s="29">
        <v>0.15727327260403595</v>
      </c>
      <c r="O15" s="29">
        <v>0.15727327260403595</v>
      </c>
      <c r="P15" s="29">
        <v>0.15727327260403595</v>
      </c>
      <c r="Q15" s="30">
        <f t="shared" ref="Q15:U15" si="28">B15/B9</f>
        <v>0.1628122354</v>
      </c>
      <c r="R15" s="30">
        <f t="shared" si="28"/>
        <v>0.1544828987</v>
      </c>
      <c r="S15" s="30">
        <f t="shared" si="28"/>
        <v>0.1525337923</v>
      </c>
      <c r="T15" s="30">
        <f t="shared" si="28"/>
        <v>0.1552933347</v>
      </c>
      <c r="U15" s="30">
        <f t="shared" si="28"/>
        <v>0.1612441019</v>
      </c>
      <c r="V15" s="16" t="s">
        <v>17</v>
      </c>
      <c r="W15" s="41">
        <f t="shared" ref="W15:W16" si="32">average(Q15:U15)</f>
        <v>0.1572732726</v>
      </c>
      <c r="X15" s="8"/>
      <c r="Y15" s="8"/>
      <c r="Z15" s="8"/>
    </row>
    <row r="16" ht="12.75" customHeight="1">
      <c r="A16" s="26" t="s">
        <v>19</v>
      </c>
      <c r="B16" s="27">
        <v>1172.0</v>
      </c>
      <c r="C16" s="27">
        <v>1282.0</v>
      </c>
      <c r="D16" s="27">
        <v>1265.0</v>
      </c>
      <c r="E16" s="27">
        <v>1181.0</v>
      </c>
      <c r="F16" s="27">
        <v>1254.0</v>
      </c>
      <c r="G16" s="28">
        <f t="shared" ref="G16:K16" si="29">G9*L16</f>
        <v>1298.225571</v>
      </c>
      <c r="H16" s="28">
        <f t="shared" si="29"/>
        <v>1329.895182</v>
      </c>
      <c r="I16" s="28">
        <f t="shared" si="29"/>
        <v>1364.44777</v>
      </c>
      <c r="J16" s="28">
        <f t="shared" si="29"/>
        <v>1401.96568</v>
      </c>
      <c r="K16" s="28">
        <f t="shared" si="29"/>
        <v>1442.537951</v>
      </c>
      <c r="L16" s="29">
        <f t="shared" ref="L16:P16" si="30">$W$16</f>
        <v>0.03135855864</v>
      </c>
      <c r="M16" s="29">
        <f t="shared" si="30"/>
        <v>0.03135855864</v>
      </c>
      <c r="N16" s="29">
        <f t="shared" si="30"/>
        <v>0.03135855864</v>
      </c>
      <c r="O16" s="29">
        <f t="shared" si="30"/>
        <v>0.03135855864</v>
      </c>
      <c r="P16" s="29">
        <f t="shared" si="30"/>
        <v>0.03135855864</v>
      </c>
      <c r="Q16" s="30">
        <f t="shared" ref="Q16:U16" si="31">B16/B9</f>
        <v>0.03101185436</v>
      </c>
      <c r="R16" s="30">
        <f t="shared" si="31"/>
        <v>0.0325521164</v>
      </c>
      <c r="S16" s="30">
        <f t="shared" si="31"/>
        <v>0.03202045259</v>
      </c>
      <c r="T16" s="30">
        <f t="shared" si="31"/>
        <v>0.03022934371</v>
      </c>
      <c r="U16" s="30">
        <f t="shared" si="31"/>
        <v>0.03097902616</v>
      </c>
      <c r="V16" s="16" t="s">
        <v>17</v>
      </c>
      <c r="W16" s="41">
        <f t="shared" si="32"/>
        <v>0.03135855864</v>
      </c>
      <c r="X16" s="8"/>
      <c r="Y16" s="8"/>
      <c r="Z16" s="8"/>
    </row>
    <row r="17" ht="12.75" customHeight="1">
      <c r="A17" s="26" t="s">
        <v>20</v>
      </c>
      <c r="B17" s="27">
        <v>1451.0</v>
      </c>
      <c r="C17" s="27">
        <v>1620.0</v>
      </c>
      <c r="D17" s="27">
        <v>1689.0</v>
      </c>
      <c r="E17" s="27">
        <v>1586.0</v>
      </c>
      <c r="F17" s="27">
        <v>1379.0</v>
      </c>
      <c r="G17" s="28">
        <f t="shared" ref="G17:K17" si="33">L17</f>
        <v>1545</v>
      </c>
      <c r="H17" s="28">
        <f t="shared" si="33"/>
        <v>1545</v>
      </c>
      <c r="I17" s="28">
        <f t="shared" si="33"/>
        <v>1545</v>
      </c>
      <c r="J17" s="28">
        <f t="shared" si="33"/>
        <v>1545</v>
      </c>
      <c r="K17" s="28">
        <f t="shared" si="33"/>
        <v>1545</v>
      </c>
      <c r="L17" s="42">
        <v>1545.0</v>
      </c>
      <c r="M17" s="42">
        <v>1545.0</v>
      </c>
      <c r="N17" s="42">
        <v>1545.0</v>
      </c>
      <c r="O17" s="42">
        <v>1545.0</v>
      </c>
      <c r="P17" s="42">
        <v>1545.0</v>
      </c>
      <c r="Q17" s="22"/>
      <c r="R17" s="22"/>
      <c r="S17" s="22"/>
      <c r="T17" s="22"/>
      <c r="U17" s="22"/>
      <c r="V17" s="16" t="s">
        <v>17</v>
      </c>
      <c r="W17" s="43">
        <f t="shared" ref="W17:W19" si="36">average(B17:F17)</f>
        <v>1545</v>
      </c>
      <c r="X17" s="8"/>
      <c r="Y17" s="8"/>
      <c r="Z17" s="8"/>
    </row>
    <row r="18" ht="12.75" customHeight="1">
      <c r="A18" s="26" t="s">
        <v>21</v>
      </c>
      <c r="B18" s="27">
        <v>103.0</v>
      </c>
      <c r="C18" s="27">
        <v>52.0</v>
      </c>
      <c r="D18" s="27">
        <v>44.0</v>
      </c>
      <c r="E18" s="27">
        <v>56.0</v>
      </c>
      <c r="F18" s="27">
        <v>138.0</v>
      </c>
      <c r="G18" s="28">
        <f t="shared" ref="G18:K18" si="34">L18</f>
        <v>78.6</v>
      </c>
      <c r="H18" s="28">
        <f t="shared" si="34"/>
        <v>78.6</v>
      </c>
      <c r="I18" s="28">
        <f t="shared" si="34"/>
        <v>78.6</v>
      </c>
      <c r="J18" s="28">
        <f t="shared" si="34"/>
        <v>78.6</v>
      </c>
      <c r="K18" s="28">
        <f t="shared" si="34"/>
        <v>78.6</v>
      </c>
      <c r="L18" s="42">
        <f t="shared" ref="L18:P18" si="35">$W$18</f>
        <v>78.6</v>
      </c>
      <c r="M18" s="42">
        <f t="shared" si="35"/>
        <v>78.6</v>
      </c>
      <c r="N18" s="42">
        <f t="shared" si="35"/>
        <v>78.6</v>
      </c>
      <c r="O18" s="42">
        <f t="shared" si="35"/>
        <v>78.6</v>
      </c>
      <c r="P18" s="42">
        <f t="shared" si="35"/>
        <v>78.6</v>
      </c>
      <c r="Q18" s="22"/>
      <c r="R18" s="22"/>
      <c r="S18" s="22"/>
      <c r="T18" s="22"/>
      <c r="U18" s="22"/>
      <c r="V18" s="16" t="s">
        <v>17</v>
      </c>
      <c r="W18" s="43">
        <f t="shared" si="36"/>
        <v>78.6</v>
      </c>
      <c r="X18" s="8"/>
      <c r="Y18" s="8"/>
      <c r="Z18" s="8"/>
    </row>
    <row r="19" ht="12.75" customHeight="1">
      <c r="A19" s="26" t="s">
        <v>22</v>
      </c>
      <c r="B19" s="27">
        <v>463.0</v>
      </c>
      <c r="C19" s="27">
        <v>588.0</v>
      </c>
      <c r="D19" s="27">
        <v>443.0</v>
      </c>
      <c r="E19" s="27">
        <v>250.0</v>
      </c>
      <c r="F19" s="27">
        <v>431.0</v>
      </c>
      <c r="G19" s="28">
        <f t="shared" ref="G19:K19" si="37">L19</f>
        <v>435</v>
      </c>
      <c r="H19" s="28">
        <f t="shared" si="37"/>
        <v>435</v>
      </c>
      <c r="I19" s="28">
        <f t="shared" si="37"/>
        <v>435</v>
      </c>
      <c r="J19" s="28">
        <f t="shared" si="37"/>
        <v>435</v>
      </c>
      <c r="K19" s="28">
        <f t="shared" si="37"/>
        <v>435</v>
      </c>
      <c r="L19" s="42">
        <f t="shared" ref="L19:P19" si="38">$W$19</f>
        <v>435</v>
      </c>
      <c r="M19" s="42">
        <f t="shared" si="38"/>
        <v>435</v>
      </c>
      <c r="N19" s="42">
        <f t="shared" si="38"/>
        <v>435</v>
      </c>
      <c r="O19" s="42">
        <f t="shared" si="38"/>
        <v>435</v>
      </c>
      <c r="P19" s="42">
        <f t="shared" si="38"/>
        <v>435</v>
      </c>
      <c r="Q19" s="22"/>
      <c r="R19" s="22"/>
      <c r="S19" s="22"/>
      <c r="T19" s="22"/>
      <c r="U19" s="22"/>
      <c r="V19" s="16" t="s">
        <v>17</v>
      </c>
      <c r="W19" s="43">
        <f t="shared" si="36"/>
        <v>435</v>
      </c>
      <c r="X19" s="8"/>
      <c r="Y19" s="8"/>
      <c r="Z19" s="8"/>
    </row>
    <row r="20" ht="12.75" customHeight="1">
      <c r="A20" s="33" t="s">
        <v>23</v>
      </c>
      <c r="B20" s="34">
        <v>24879.0</v>
      </c>
      <c r="C20" s="34">
        <v>26119.0</v>
      </c>
      <c r="D20" s="34">
        <v>25971.0</v>
      </c>
      <c r="E20" s="34">
        <v>25172.0</v>
      </c>
      <c r="F20" s="34">
        <v>25266.0</v>
      </c>
      <c r="G20" s="35">
        <f t="shared" ref="G20:K20" si="39">sum(G11:G19)</f>
        <v>26527.45895</v>
      </c>
      <c r="H20" s="35">
        <f t="shared" si="39"/>
        <v>26987.17523</v>
      </c>
      <c r="I20" s="35">
        <f t="shared" si="39"/>
        <v>27558.5815</v>
      </c>
      <c r="J20" s="35">
        <f t="shared" si="39"/>
        <v>28241.08635</v>
      </c>
      <c r="K20" s="35">
        <f t="shared" si="39"/>
        <v>29035.0533</v>
      </c>
      <c r="L20" s="20"/>
      <c r="M20" s="21"/>
      <c r="N20" s="21"/>
      <c r="O20" s="21"/>
      <c r="P20" s="21"/>
      <c r="Q20" s="22"/>
      <c r="R20" s="22"/>
      <c r="S20" s="22"/>
      <c r="T20" s="22"/>
      <c r="U20" s="22"/>
      <c r="V20" s="8"/>
      <c r="W20" s="8"/>
      <c r="X20" s="8"/>
      <c r="Y20" s="8"/>
      <c r="Z20" s="8"/>
    </row>
    <row r="21" ht="12.75" customHeight="1">
      <c r="A21" s="33" t="s">
        <v>24</v>
      </c>
      <c r="B21" s="34">
        <v>12913.0</v>
      </c>
      <c r="C21" s="34">
        <v>13264.0</v>
      </c>
      <c r="D21" s="34">
        <v>13535.0</v>
      </c>
      <c r="E21" s="34">
        <v>13896.0</v>
      </c>
      <c r="F21" s="34">
        <v>15213.0</v>
      </c>
      <c r="G21" s="35">
        <f t="shared" ref="G21:K21" si="40">G9-G20</f>
        <v>14871.94291</v>
      </c>
      <c r="H21" s="35">
        <f t="shared" si="40"/>
        <v>15422.14584</v>
      </c>
      <c r="I21" s="35">
        <f t="shared" si="40"/>
        <v>15952.59468</v>
      </c>
      <c r="J21" s="35">
        <f t="shared" si="40"/>
        <v>16466.50676</v>
      </c>
      <c r="K21" s="35">
        <f t="shared" si="40"/>
        <v>16966.35792</v>
      </c>
      <c r="L21" s="20"/>
      <c r="M21" s="21"/>
      <c r="N21" s="21"/>
      <c r="O21" s="21"/>
      <c r="P21" s="21"/>
      <c r="Q21" s="22"/>
      <c r="R21" s="22"/>
      <c r="S21" s="22"/>
      <c r="T21" s="22"/>
      <c r="U21" s="22"/>
      <c r="V21" s="8"/>
      <c r="W21" s="8"/>
      <c r="X21" s="8"/>
      <c r="Y21" s="8"/>
      <c r="Z21" s="8"/>
    </row>
    <row r="22" ht="12.75" customHeight="1">
      <c r="A22" s="23" t="s">
        <v>25</v>
      </c>
      <c r="B22" s="27">
        <v>-1798.0</v>
      </c>
      <c r="C22" s="27">
        <v>-2025.0</v>
      </c>
      <c r="D22" s="27">
        <v>-2082.0</v>
      </c>
      <c r="E22" s="27">
        <v>-1995.0</v>
      </c>
      <c r="F22" s="27">
        <v>-2496.0</v>
      </c>
      <c r="G22" s="28">
        <f t="shared" ref="G22:K22" si="41">-G21*L22</f>
        <v>-2240.810731</v>
      </c>
      <c r="H22" s="28">
        <f t="shared" si="41"/>
        <v>-2323.711843</v>
      </c>
      <c r="I22" s="28">
        <f t="shared" si="41"/>
        <v>-2403.636535</v>
      </c>
      <c r="J22" s="28">
        <f t="shared" si="41"/>
        <v>-2481.069572</v>
      </c>
      <c r="K22" s="28">
        <f t="shared" si="41"/>
        <v>-2556.383998</v>
      </c>
      <c r="L22" s="29">
        <f t="shared" ref="L22:P22" si="42">$W$22</f>
        <v>0.1506737044</v>
      </c>
      <c r="M22" s="29">
        <f t="shared" si="42"/>
        <v>0.1506737044</v>
      </c>
      <c r="N22" s="29">
        <f t="shared" si="42"/>
        <v>0.1506737044</v>
      </c>
      <c r="O22" s="29">
        <f t="shared" si="42"/>
        <v>0.1506737044</v>
      </c>
      <c r="P22" s="29">
        <f t="shared" si="42"/>
        <v>0.1506737044</v>
      </c>
      <c r="Q22" s="30">
        <f t="shared" ref="Q22:U22" si="43">-B22/B21</f>
        <v>0.1392395261</v>
      </c>
      <c r="R22" s="30">
        <f t="shared" si="43"/>
        <v>0.1526688782</v>
      </c>
      <c r="S22" s="30">
        <f t="shared" si="43"/>
        <v>0.1538234208</v>
      </c>
      <c r="T22" s="30">
        <f t="shared" si="43"/>
        <v>0.143566494</v>
      </c>
      <c r="U22" s="30">
        <f t="shared" si="43"/>
        <v>0.1640702031</v>
      </c>
      <c r="V22" s="16" t="s">
        <v>26</v>
      </c>
      <c r="W22" s="41">
        <f>average(Q22:U22)</f>
        <v>0.1506737044</v>
      </c>
      <c r="X22" s="8"/>
      <c r="Y22" s="8"/>
      <c r="Z22" s="8"/>
    </row>
    <row r="23" ht="12.75" customHeight="1">
      <c r="A23" s="23" t="s">
        <v>27</v>
      </c>
      <c r="B23" s="27">
        <v>565.0</v>
      </c>
      <c r="C23" s="27">
        <v>1185.0</v>
      </c>
      <c r="D23" s="27">
        <v>815.0</v>
      </c>
      <c r="E23" s="27">
        <v>162.0</v>
      </c>
      <c r="F23" s="27">
        <v>282.0</v>
      </c>
      <c r="G23" s="28">
        <f t="shared" ref="G23:K23" si="44">L23</f>
        <v>601.8</v>
      </c>
      <c r="H23" s="28">
        <f t="shared" si="44"/>
        <v>601.8</v>
      </c>
      <c r="I23" s="28">
        <f t="shared" si="44"/>
        <v>601.8</v>
      </c>
      <c r="J23" s="28">
        <f t="shared" si="44"/>
        <v>601.8</v>
      </c>
      <c r="K23" s="28">
        <f t="shared" si="44"/>
        <v>601.8</v>
      </c>
      <c r="L23" s="42">
        <f t="shared" ref="L23:P23" si="45">$W$23</f>
        <v>601.8</v>
      </c>
      <c r="M23" s="42">
        <f t="shared" si="45"/>
        <v>601.8</v>
      </c>
      <c r="N23" s="42">
        <f t="shared" si="45"/>
        <v>601.8</v>
      </c>
      <c r="O23" s="42">
        <f t="shared" si="45"/>
        <v>601.8</v>
      </c>
      <c r="P23" s="42">
        <f t="shared" si="45"/>
        <v>601.8</v>
      </c>
      <c r="Q23" s="22"/>
      <c r="R23" s="22"/>
      <c r="S23" s="22"/>
      <c r="T23" s="22"/>
      <c r="U23" s="22"/>
      <c r="V23" s="16" t="s">
        <v>28</v>
      </c>
      <c r="W23" s="44">
        <f>average(B23:F23)</f>
        <v>601.8</v>
      </c>
      <c r="X23" s="8"/>
      <c r="Y23" s="8"/>
      <c r="Z23" s="8"/>
    </row>
    <row r="24" ht="12.75" customHeight="1">
      <c r="A24" s="23" t="s">
        <v>29</v>
      </c>
      <c r="B24" s="27">
        <v>11680.0</v>
      </c>
      <c r="C24" s="27">
        <v>12424.0</v>
      </c>
      <c r="D24" s="27">
        <v>12268.0</v>
      </c>
      <c r="E24" s="27">
        <v>12063.0</v>
      </c>
      <c r="F24" s="27">
        <v>12999.0</v>
      </c>
      <c r="G24" s="28">
        <f t="shared" ref="G24:K24" si="46">sum(G21:G23)</f>
        <v>13232.93218</v>
      </c>
      <c r="H24" s="28">
        <f t="shared" si="46"/>
        <v>13700.23399</v>
      </c>
      <c r="I24" s="28">
        <f t="shared" si="46"/>
        <v>14150.75814</v>
      </c>
      <c r="J24" s="28">
        <f t="shared" si="46"/>
        <v>14587.23719</v>
      </c>
      <c r="K24" s="28">
        <f t="shared" si="46"/>
        <v>15011.77392</v>
      </c>
      <c r="L24" s="20"/>
      <c r="M24" s="21"/>
      <c r="N24" s="21"/>
      <c r="O24" s="21"/>
      <c r="P24" s="21"/>
      <c r="Q24" s="22"/>
      <c r="R24" s="22"/>
      <c r="S24" s="22"/>
      <c r="T24" s="22"/>
      <c r="U24" s="22"/>
      <c r="V24" s="8"/>
      <c r="W24" s="8"/>
      <c r="X24" s="8"/>
      <c r="Y24" s="8"/>
      <c r="Z24" s="8"/>
    </row>
    <row r="25" ht="12.75" customHeight="1">
      <c r="A25" s="23" t="s">
        <v>30</v>
      </c>
      <c r="B25" s="37">
        <v>-2228.0</v>
      </c>
      <c r="C25" s="37">
        <v>-8837.0</v>
      </c>
      <c r="D25" s="37">
        <v>-1185.0</v>
      </c>
      <c r="E25" s="37">
        <v>-1928.0</v>
      </c>
      <c r="F25" s="27">
        <v>747.0</v>
      </c>
      <c r="G25" s="28">
        <f t="shared" ref="G25:K25" si="47">F25</f>
        <v>747</v>
      </c>
      <c r="H25" s="28">
        <f t="shared" si="47"/>
        <v>747</v>
      </c>
      <c r="I25" s="28">
        <f t="shared" si="47"/>
        <v>747</v>
      </c>
      <c r="J25" s="28">
        <f t="shared" si="47"/>
        <v>747</v>
      </c>
      <c r="K25" s="28">
        <f t="shared" si="47"/>
        <v>747</v>
      </c>
      <c r="L25" s="20"/>
      <c r="M25" s="21"/>
      <c r="N25" s="21"/>
      <c r="O25" s="21"/>
      <c r="P25" s="21"/>
      <c r="Q25" s="22"/>
      <c r="R25" s="22"/>
      <c r="S25" s="22"/>
      <c r="T25" s="22"/>
      <c r="U25" s="22"/>
      <c r="V25" s="8"/>
      <c r="W25" s="8"/>
      <c r="X25" s="8"/>
      <c r="Y25" s="8"/>
      <c r="Z25" s="8"/>
    </row>
    <row r="26" ht="12.75" customHeight="1">
      <c r="A26" s="45" t="s">
        <v>31</v>
      </c>
      <c r="B26" s="34">
        <v>9452.0</v>
      </c>
      <c r="C26" s="34">
        <v>3587.0</v>
      </c>
      <c r="D26" s="34">
        <v>11083.0</v>
      </c>
      <c r="E26" s="34">
        <v>10135.0</v>
      </c>
      <c r="F26" s="34">
        <v>13746.0</v>
      </c>
      <c r="G26" s="35">
        <f t="shared" ref="G26:K26" si="48">G24+G25</f>
        <v>13979.93218</v>
      </c>
      <c r="H26" s="35">
        <f t="shared" si="48"/>
        <v>14447.23399</v>
      </c>
      <c r="I26" s="35">
        <f t="shared" si="48"/>
        <v>14897.75814</v>
      </c>
      <c r="J26" s="35">
        <f t="shared" si="48"/>
        <v>15334.23719</v>
      </c>
      <c r="K26" s="35">
        <f t="shared" si="48"/>
        <v>15758.77392</v>
      </c>
      <c r="L26" s="20"/>
      <c r="M26" s="21"/>
      <c r="N26" s="21"/>
      <c r="O26" s="21"/>
      <c r="P26" s="21"/>
      <c r="Q26" s="22"/>
      <c r="R26" s="22"/>
      <c r="S26" s="22"/>
      <c r="T26" s="22"/>
      <c r="U26" s="22"/>
      <c r="V26" s="8"/>
      <c r="W26" s="8"/>
      <c r="X26" s="8"/>
      <c r="Y26" s="8"/>
      <c r="Z26" s="8"/>
    </row>
    <row r="27" ht="12.75" customHeight="1">
      <c r="A27" s="45" t="s">
        <v>32</v>
      </c>
      <c r="B27" s="27"/>
      <c r="C27" s="27"/>
      <c r="D27" s="27"/>
      <c r="E27" s="27"/>
      <c r="F27" s="27"/>
      <c r="G27" s="28"/>
      <c r="H27" s="28"/>
      <c r="I27" s="28"/>
      <c r="J27" s="28"/>
      <c r="K27" s="28"/>
      <c r="L27" s="20"/>
      <c r="M27" s="21"/>
      <c r="N27" s="21"/>
      <c r="O27" s="21"/>
      <c r="P27" s="21"/>
      <c r="Q27" s="22"/>
      <c r="R27" s="22"/>
      <c r="S27" s="22"/>
      <c r="T27" s="22"/>
      <c r="U27" s="22"/>
      <c r="V27" s="8"/>
      <c r="W27" s="8"/>
      <c r="X27" s="8"/>
      <c r="Y27" s="8"/>
      <c r="Z27" s="8"/>
    </row>
    <row r="28" ht="12.75" customHeight="1">
      <c r="A28" s="26" t="s">
        <v>33</v>
      </c>
      <c r="B28" s="27">
        <v>2.3</v>
      </c>
      <c r="C28" s="27">
        <v>0.87</v>
      </c>
      <c r="D28" s="27">
        <v>3.05</v>
      </c>
      <c r="E28" s="27">
        <v>3.16</v>
      </c>
      <c r="F28" s="27">
        <v>4.67</v>
      </c>
      <c r="G28" s="28">
        <f>2*G26/(U28+2814)</f>
        <v>4.967992958</v>
      </c>
      <c r="H28" s="28">
        <f t="shared" ref="H28:K28" si="49">2*H26/(L28+M28)</f>
        <v>5.914577926</v>
      </c>
      <c r="I28" s="28">
        <f t="shared" si="49"/>
        <v>6.707529791</v>
      </c>
      <c r="J28" s="28">
        <f t="shared" si="49"/>
        <v>7.592879488</v>
      </c>
      <c r="K28" s="28">
        <f t="shared" si="49"/>
        <v>8.581622275</v>
      </c>
      <c r="L28" s="46">
        <f>U28*(1+$Z$28)</f>
        <v>2558.712281</v>
      </c>
      <c r="M28" s="47">
        <f t="shared" ref="M28:P28" si="50">L28*(1+$Z$28)</f>
        <v>2326.584412</v>
      </c>
      <c r="N28" s="47">
        <f t="shared" si="50"/>
        <v>2115.515319</v>
      </c>
      <c r="O28" s="47">
        <f t="shared" si="50"/>
        <v>1923.594537</v>
      </c>
      <c r="P28" s="47">
        <f t="shared" si="50"/>
        <v>1749.08492</v>
      </c>
      <c r="Q28" s="39">
        <v>4137.0</v>
      </c>
      <c r="R28" s="39">
        <v>3997.0</v>
      </c>
      <c r="S28" s="39">
        <v>3359.0</v>
      </c>
      <c r="T28" s="39">
        <v>3067.0</v>
      </c>
      <c r="U28" s="39">
        <v>2814.0</v>
      </c>
      <c r="V28" s="41">
        <f t="shared" ref="V28:Y28" si="51">(R28-Q28)/Q28</f>
        <v>-0.03384094755</v>
      </c>
      <c r="W28" s="41">
        <f t="shared" si="51"/>
        <v>-0.1596197148</v>
      </c>
      <c r="X28" s="41">
        <f t="shared" si="51"/>
        <v>-0.08693063412</v>
      </c>
      <c r="Y28" s="41">
        <f t="shared" si="51"/>
        <v>-0.08249103358</v>
      </c>
      <c r="Z28" s="41">
        <f>average(V28:Y28)</f>
        <v>-0.09072058251</v>
      </c>
    </row>
    <row r="29" ht="12.75" customHeight="1">
      <c r="A29" s="26" t="s">
        <v>34</v>
      </c>
      <c r="B29" s="27">
        <v>2.24</v>
      </c>
      <c r="C29" s="27">
        <v>0.85</v>
      </c>
      <c r="D29" s="27">
        <v>2.97</v>
      </c>
      <c r="E29" s="27">
        <v>3.08</v>
      </c>
      <c r="F29" s="27">
        <v>4.55</v>
      </c>
      <c r="G29" s="28">
        <f t="shared" ref="G29:K29" si="52">G28</f>
        <v>4.967992958</v>
      </c>
      <c r="H29" s="28">
        <f t="shared" si="52"/>
        <v>5.914577926</v>
      </c>
      <c r="I29" s="28">
        <f t="shared" si="52"/>
        <v>6.707529791</v>
      </c>
      <c r="J29" s="28">
        <f t="shared" si="52"/>
        <v>7.592879488</v>
      </c>
      <c r="K29" s="28">
        <f t="shared" si="52"/>
        <v>8.581622275</v>
      </c>
      <c r="L29" s="20"/>
      <c r="M29" s="21"/>
      <c r="N29" s="21"/>
      <c r="O29" s="21"/>
      <c r="P29" s="21"/>
      <c r="Q29" s="22"/>
      <c r="R29" s="22"/>
      <c r="S29" s="22"/>
      <c r="T29" s="22"/>
      <c r="U29" s="22"/>
      <c r="V29" s="8"/>
      <c r="W29" s="8"/>
      <c r="X29" s="8"/>
      <c r="Y29" s="8"/>
      <c r="Z29" s="8"/>
    </row>
    <row r="30" ht="12.75" customHeight="1">
      <c r="A30" s="23" t="s">
        <v>35</v>
      </c>
      <c r="B30" s="27"/>
      <c r="C30" s="27"/>
      <c r="D30" s="27"/>
      <c r="E30" s="27"/>
      <c r="F30" s="27"/>
      <c r="G30" s="28"/>
      <c r="H30" s="28"/>
      <c r="I30" s="28"/>
      <c r="J30" s="28"/>
      <c r="K30" s="28"/>
      <c r="L30" s="20"/>
      <c r="M30" s="21"/>
      <c r="N30" s="21"/>
      <c r="O30" s="21"/>
      <c r="P30" s="21"/>
      <c r="Q30" s="22"/>
      <c r="R30" s="22"/>
      <c r="S30" s="22"/>
      <c r="T30" s="22"/>
      <c r="U30" s="22"/>
      <c r="V30" s="8"/>
      <c r="W30" s="8"/>
      <c r="X30" s="8"/>
      <c r="Y30" s="8"/>
      <c r="Z30" s="8"/>
    </row>
    <row r="31" ht="12.75" customHeight="1">
      <c r="A31" s="26" t="s">
        <v>33</v>
      </c>
      <c r="B31" s="27">
        <v>4115.0</v>
      </c>
      <c r="C31" s="27">
        <v>4121.0</v>
      </c>
      <c r="D31" s="27">
        <v>3634.0</v>
      </c>
      <c r="E31" s="27">
        <v>3211.0</v>
      </c>
      <c r="F31" s="27">
        <v>2945.0</v>
      </c>
      <c r="G31" s="28">
        <f>(U28+L28)/2</f>
        <v>2686.35614</v>
      </c>
      <c r="H31" s="28">
        <f t="shared" ref="H31:K31" si="53">(M28+L28)/2</f>
        <v>2442.648347</v>
      </c>
      <c r="I31" s="28">
        <f t="shared" si="53"/>
        <v>2221.049866</v>
      </c>
      <c r="J31" s="28">
        <f t="shared" si="53"/>
        <v>2019.554928</v>
      </c>
      <c r="K31" s="28">
        <f t="shared" si="53"/>
        <v>1836.339729</v>
      </c>
      <c r="L31" s="20"/>
      <c r="M31" s="21"/>
      <c r="N31" s="21"/>
      <c r="O31" s="21"/>
      <c r="P31" s="21"/>
      <c r="Q31" s="22"/>
      <c r="R31" s="22"/>
      <c r="S31" s="22"/>
      <c r="T31" s="22"/>
      <c r="U31" s="22"/>
      <c r="V31" s="8"/>
      <c r="W31" s="8"/>
      <c r="X31" s="8"/>
      <c r="Y31" s="8"/>
      <c r="Z31" s="8"/>
    </row>
    <row r="32" ht="12.75" customHeight="1">
      <c r="A32" s="26" t="s">
        <v>34</v>
      </c>
      <c r="B32" s="27">
        <v>4217.0</v>
      </c>
      <c r="C32" s="27">
        <v>4238.0</v>
      </c>
      <c r="D32" s="27">
        <v>3732.0</v>
      </c>
      <c r="E32" s="27">
        <v>3294.0</v>
      </c>
      <c r="F32" s="27">
        <v>3022.0</v>
      </c>
      <c r="G32" s="28"/>
      <c r="H32" s="28"/>
      <c r="I32" s="28"/>
      <c r="J32" s="28"/>
      <c r="K32" s="28"/>
      <c r="L32" s="20"/>
      <c r="M32" s="21"/>
      <c r="N32" s="21"/>
      <c r="O32" s="21"/>
      <c r="P32" s="21"/>
      <c r="Q32" s="22"/>
      <c r="R32" s="22"/>
      <c r="S32" s="22"/>
      <c r="T32" s="22"/>
      <c r="U32" s="22"/>
      <c r="V32" s="8"/>
      <c r="W32" s="8"/>
      <c r="X32" s="8"/>
      <c r="Y32" s="8"/>
      <c r="Z32" s="8"/>
    </row>
    <row r="33" ht="12.75" customHeight="1">
      <c r="A33" s="23" t="s">
        <v>31</v>
      </c>
      <c r="B33" s="27">
        <v>9452.0</v>
      </c>
      <c r="C33" s="27">
        <v>3587.0</v>
      </c>
      <c r="D33" s="27">
        <v>11083.0</v>
      </c>
      <c r="E33" s="27">
        <v>10135.0</v>
      </c>
      <c r="F33" s="27">
        <v>13746.0</v>
      </c>
      <c r="G33" s="28">
        <f t="shared" ref="G33:K33" si="54">G26</f>
        <v>13979.93218</v>
      </c>
      <c r="H33" s="28">
        <f t="shared" si="54"/>
        <v>14447.23399</v>
      </c>
      <c r="I33" s="28">
        <f t="shared" si="54"/>
        <v>14897.75814</v>
      </c>
      <c r="J33" s="28">
        <f t="shared" si="54"/>
        <v>15334.23719</v>
      </c>
      <c r="K33" s="28">
        <f t="shared" si="54"/>
        <v>15758.77392</v>
      </c>
      <c r="L33" s="20"/>
      <c r="M33" s="21"/>
      <c r="N33" s="21"/>
      <c r="O33" s="21"/>
      <c r="P33" s="21"/>
      <c r="Q33" s="22"/>
      <c r="R33" s="22"/>
      <c r="S33" s="22"/>
      <c r="T33" s="22"/>
      <c r="U33" s="22"/>
      <c r="V33" s="8"/>
      <c r="W33" s="8"/>
      <c r="X33" s="8"/>
      <c r="Y33" s="8"/>
      <c r="Z33" s="8"/>
    </row>
    <row r="34" ht="12.75" customHeight="1">
      <c r="A34" s="23" t="s">
        <v>36</v>
      </c>
      <c r="B34" s="27"/>
      <c r="C34" s="27"/>
      <c r="D34" s="27"/>
      <c r="E34" s="27"/>
      <c r="F34" s="27"/>
      <c r="G34" s="28"/>
      <c r="H34" s="28"/>
      <c r="I34" s="28"/>
      <c r="J34" s="28"/>
      <c r="K34" s="28"/>
      <c r="L34" s="20"/>
      <c r="M34" s="21"/>
      <c r="N34" s="21"/>
      <c r="O34" s="21"/>
      <c r="P34" s="21"/>
      <c r="Q34" s="22"/>
      <c r="R34" s="22"/>
      <c r="S34" s="22"/>
      <c r="T34" s="22"/>
      <c r="U34" s="22"/>
      <c r="V34" s="8"/>
      <c r="W34" s="8"/>
      <c r="X34" s="8"/>
      <c r="Y34" s="8"/>
      <c r="Z34" s="8"/>
    </row>
    <row r="35" ht="12.75" customHeight="1">
      <c r="A35" s="26" t="s">
        <v>37</v>
      </c>
      <c r="B35" s="27">
        <v>85.0</v>
      </c>
      <c r="C35" s="27">
        <v>-291.0</v>
      </c>
      <c r="D35" s="27">
        <v>-149.0</v>
      </c>
      <c r="E35" s="27">
        <v>-78.0</v>
      </c>
      <c r="F35" s="27">
        <v>479.0</v>
      </c>
      <c r="G35" s="28">
        <f t="shared" ref="G35:K35" si="55">L35</f>
        <v>9.2</v>
      </c>
      <c r="H35" s="28">
        <f t="shared" si="55"/>
        <v>9.2</v>
      </c>
      <c r="I35" s="28">
        <f t="shared" si="55"/>
        <v>9.2</v>
      </c>
      <c r="J35" s="28">
        <f t="shared" si="55"/>
        <v>9.2</v>
      </c>
      <c r="K35" s="28">
        <f t="shared" si="55"/>
        <v>9.2</v>
      </c>
      <c r="L35" s="42">
        <f t="shared" ref="L35:P35" si="56">$W$35</f>
        <v>9.2</v>
      </c>
      <c r="M35" s="42">
        <f t="shared" si="56"/>
        <v>9.2</v>
      </c>
      <c r="N35" s="42">
        <f t="shared" si="56"/>
        <v>9.2</v>
      </c>
      <c r="O35" s="42">
        <f t="shared" si="56"/>
        <v>9.2</v>
      </c>
      <c r="P35" s="42">
        <f t="shared" si="56"/>
        <v>9.2</v>
      </c>
      <c r="Q35" s="22"/>
      <c r="R35" s="22"/>
      <c r="S35" s="22"/>
      <c r="T35" s="22"/>
      <c r="U35" s="22"/>
      <c r="V35" s="16" t="s">
        <v>28</v>
      </c>
      <c r="W35" s="43">
        <f t="shared" ref="W35:W39" si="59">average(B35:F35)</f>
        <v>9.2</v>
      </c>
      <c r="X35" s="8"/>
      <c r="Y35" s="8"/>
      <c r="Z35" s="8"/>
    </row>
    <row r="36" ht="12.75" customHeight="1">
      <c r="A36" s="26" t="s">
        <v>38</v>
      </c>
      <c r="B36" s="27">
        <v>-102.0</v>
      </c>
      <c r="C36" s="27">
        <v>34.0</v>
      </c>
      <c r="D36" s="27">
        <v>-70.0</v>
      </c>
      <c r="E36" s="27">
        <v>-79.0</v>
      </c>
      <c r="F36" s="27">
        <v>71.0</v>
      </c>
      <c r="G36" s="28">
        <f t="shared" ref="G36:K36" si="57">L36</f>
        <v>-29.2</v>
      </c>
      <c r="H36" s="28">
        <f t="shared" si="57"/>
        <v>-29.2</v>
      </c>
      <c r="I36" s="28">
        <f t="shared" si="57"/>
        <v>-29.2</v>
      </c>
      <c r="J36" s="28">
        <f t="shared" si="57"/>
        <v>-29.2</v>
      </c>
      <c r="K36" s="28">
        <f t="shared" si="57"/>
        <v>-29.2</v>
      </c>
      <c r="L36" s="42">
        <f t="shared" ref="L36:P36" si="58">$W$36</f>
        <v>-29.2</v>
      </c>
      <c r="M36" s="42">
        <f t="shared" si="58"/>
        <v>-29.2</v>
      </c>
      <c r="N36" s="42">
        <f t="shared" si="58"/>
        <v>-29.2</v>
      </c>
      <c r="O36" s="42">
        <f t="shared" si="58"/>
        <v>-29.2</v>
      </c>
      <c r="P36" s="42">
        <f t="shared" si="58"/>
        <v>-29.2</v>
      </c>
      <c r="Q36" s="22"/>
      <c r="R36" s="22"/>
      <c r="S36" s="22"/>
      <c r="T36" s="22"/>
      <c r="U36" s="22"/>
      <c r="V36" s="16" t="s">
        <v>28</v>
      </c>
      <c r="W36" s="43">
        <f t="shared" si="59"/>
        <v>-29.2</v>
      </c>
      <c r="X36" s="8"/>
      <c r="Y36" s="8"/>
      <c r="Z36" s="8"/>
    </row>
    <row r="37" ht="17.25" customHeight="1">
      <c r="A37" s="26" t="s">
        <v>39</v>
      </c>
      <c r="B37" s="27">
        <v>-9.0</v>
      </c>
      <c r="C37" s="27">
        <v>-609.0</v>
      </c>
      <c r="D37" s="27">
        <v>332.0</v>
      </c>
      <c r="E37" s="27">
        <v>91.0</v>
      </c>
      <c r="F37" s="27">
        <v>-1.0</v>
      </c>
      <c r="G37" s="28">
        <f t="shared" ref="G37:K37" si="60">L37</f>
        <v>-39.2</v>
      </c>
      <c r="H37" s="28">
        <f t="shared" si="60"/>
        <v>-39.2</v>
      </c>
      <c r="I37" s="28">
        <f t="shared" si="60"/>
        <v>-39.2</v>
      </c>
      <c r="J37" s="28">
        <f t="shared" si="60"/>
        <v>-39.2</v>
      </c>
      <c r="K37" s="28">
        <f t="shared" si="60"/>
        <v>-39.2</v>
      </c>
      <c r="L37" s="42">
        <f t="shared" ref="L37:P37" si="61">$W$37</f>
        <v>-39.2</v>
      </c>
      <c r="M37" s="42">
        <f t="shared" si="61"/>
        <v>-39.2</v>
      </c>
      <c r="N37" s="42">
        <f t="shared" si="61"/>
        <v>-39.2</v>
      </c>
      <c r="O37" s="42">
        <f t="shared" si="61"/>
        <v>-39.2</v>
      </c>
      <c r="P37" s="42">
        <f t="shared" si="61"/>
        <v>-39.2</v>
      </c>
      <c r="Q37" s="22"/>
      <c r="R37" s="22"/>
      <c r="S37" s="22"/>
      <c r="T37" s="22"/>
      <c r="U37" s="22"/>
      <c r="V37" s="16" t="s">
        <v>28</v>
      </c>
      <c r="W37" s="43">
        <f t="shared" si="59"/>
        <v>-39.2</v>
      </c>
      <c r="X37" s="8"/>
      <c r="Y37" s="8"/>
      <c r="Z37" s="8"/>
    </row>
    <row r="38" ht="12.75" customHeight="1">
      <c r="A38" s="26" t="s">
        <v>40</v>
      </c>
      <c r="B38" s="48">
        <v>25.0</v>
      </c>
      <c r="C38" s="48">
        <v>37.0</v>
      </c>
      <c r="D38" s="48">
        <v>-52.0</v>
      </c>
      <c r="E38" s="48">
        <v>-22.0</v>
      </c>
      <c r="F38" s="48">
        <v>-8.0</v>
      </c>
      <c r="G38" s="28">
        <f t="shared" ref="G38:K38" si="62">L38</f>
        <v>-4</v>
      </c>
      <c r="H38" s="28">
        <f t="shared" si="62"/>
        <v>-4</v>
      </c>
      <c r="I38" s="28">
        <f t="shared" si="62"/>
        <v>-4</v>
      </c>
      <c r="J38" s="28">
        <f t="shared" si="62"/>
        <v>-4</v>
      </c>
      <c r="K38" s="28">
        <f t="shared" si="62"/>
        <v>-4</v>
      </c>
      <c r="L38" s="42">
        <f t="shared" ref="L38:P38" si="63">$W$38</f>
        <v>-4</v>
      </c>
      <c r="M38" s="42">
        <f t="shared" si="63"/>
        <v>-4</v>
      </c>
      <c r="N38" s="42">
        <f t="shared" si="63"/>
        <v>-4</v>
      </c>
      <c r="O38" s="42">
        <f t="shared" si="63"/>
        <v>-4</v>
      </c>
      <c r="P38" s="42">
        <f t="shared" si="63"/>
        <v>-4</v>
      </c>
      <c r="Q38" s="22"/>
      <c r="R38" s="22"/>
      <c r="S38" s="22"/>
      <c r="T38" s="22"/>
      <c r="U38" s="22"/>
      <c r="V38" s="16" t="s">
        <v>28</v>
      </c>
      <c r="W38" s="49">
        <f t="shared" si="59"/>
        <v>-4</v>
      </c>
      <c r="X38" s="8"/>
      <c r="Y38" s="8"/>
      <c r="Z38" s="8"/>
    </row>
    <row r="39" ht="12.75" customHeight="1">
      <c r="A39" s="26" t="s">
        <v>41</v>
      </c>
      <c r="B39" s="48">
        <v>-1.0</v>
      </c>
      <c r="C39" s="48">
        <v>-829.0</v>
      </c>
      <c r="D39" s="48">
        <v>61.0</v>
      </c>
      <c r="E39" s="48">
        <v>-88.0</v>
      </c>
      <c r="F39" s="48">
        <v>541.0</v>
      </c>
      <c r="G39" s="28">
        <f t="shared" ref="G39:K39" si="64">L39</f>
        <v>-63.2</v>
      </c>
      <c r="H39" s="28">
        <f t="shared" si="64"/>
        <v>-63.2</v>
      </c>
      <c r="I39" s="28">
        <f t="shared" si="64"/>
        <v>-63.2</v>
      </c>
      <c r="J39" s="28">
        <f t="shared" si="64"/>
        <v>-63.2</v>
      </c>
      <c r="K39" s="28">
        <f t="shared" si="64"/>
        <v>-63.2</v>
      </c>
      <c r="L39" s="42">
        <f t="shared" ref="L39:P39" si="65">$W$39</f>
        <v>-63.2</v>
      </c>
      <c r="M39" s="42">
        <f t="shared" si="65"/>
        <v>-63.2</v>
      </c>
      <c r="N39" s="42">
        <f t="shared" si="65"/>
        <v>-63.2</v>
      </c>
      <c r="O39" s="42">
        <f t="shared" si="65"/>
        <v>-63.2</v>
      </c>
      <c r="P39" s="42">
        <f t="shared" si="65"/>
        <v>-63.2</v>
      </c>
      <c r="Q39" s="22"/>
      <c r="R39" s="22"/>
      <c r="S39" s="22"/>
      <c r="T39" s="22"/>
      <c r="U39" s="22"/>
      <c r="V39" s="16" t="s">
        <v>28</v>
      </c>
      <c r="W39" s="49">
        <f t="shared" si="59"/>
        <v>-63.2</v>
      </c>
      <c r="X39" s="8"/>
      <c r="Y39" s="8"/>
      <c r="Z39" s="8"/>
    </row>
    <row r="40" ht="12.75" customHeight="1">
      <c r="A40" s="23" t="s">
        <v>42</v>
      </c>
      <c r="B40" s="48">
        <v>9451.0</v>
      </c>
      <c r="C40" s="48">
        <v>2758.0</v>
      </c>
      <c r="D40" s="48">
        <v>11144.0</v>
      </c>
      <c r="E40" s="48">
        <v>10047.0</v>
      </c>
      <c r="F40" s="48">
        <v>14287.0</v>
      </c>
      <c r="G40" s="28">
        <f t="shared" ref="G40:K40" si="66">sum(G33:G39)</f>
        <v>13853.53218</v>
      </c>
      <c r="H40" s="28">
        <f t="shared" si="66"/>
        <v>14320.83399</v>
      </c>
      <c r="I40" s="28">
        <f t="shared" si="66"/>
        <v>14771.35814</v>
      </c>
      <c r="J40" s="28">
        <f t="shared" si="66"/>
        <v>15207.83719</v>
      </c>
      <c r="K40" s="28">
        <f t="shared" si="66"/>
        <v>15632.37392</v>
      </c>
      <c r="L40" s="20"/>
      <c r="M40" s="21"/>
      <c r="N40" s="21"/>
      <c r="O40" s="21"/>
      <c r="P40" s="21"/>
      <c r="Q40" s="22"/>
      <c r="R40" s="22"/>
      <c r="S40" s="22"/>
      <c r="T40" s="22"/>
      <c r="U40" s="22"/>
      <c r="V40" s="8"/>
      <c r="W40" s="8"/>
      <c r="X40" s="8"/>
      <c r="Y40" s="8"/>
      <c r="Z40" s="8"/>
    </row>
    <row r="41" ht="12.75" customHeight="1">
      <c r="A41" s="50"/>
      <c r="B41" s="51"/>
      <c r="C41" s="51"/>
      <c r="D41" s="51"/>
      <c r="E41" s="52"/>
      <c r="F41" s="52"/>
      <c r="G41" s="53"/>
      <c r="H41" s="53"/>
      <c r="I41" s="53"/>
      <c r="J41" s="53"/>
      <c r="K41" s="53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12.75" customHeight="1">
      <c r="A42" s="50"/>
      <c r="B42" s="54"/>
      <c r="C42" s="54"/>
      <c r="D42" s="54"/>
      <c r="E42" s="54"/>
      <c r="F42" s="54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12.75" customHeight="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12.75" customHeight="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12.75" customHeight="1">
      <c r="A45" s="55" t="s">
        <v>43</v>
      </c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12.75" customHeight="1">
      <c r="A46" s="56" t="s">
        <v>44</v>
      </c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12.75" customHeight="1">
      <c r="A47" s="57" t="s">
        <v>45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12.75" customHeight="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12.75" customHeight="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12.75" customHeight="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12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12.7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12.75" customHeight="1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12.75" customHeight="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12.75" customHeight="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12.75" customHeight="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12.75" customHeight="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12.75" customHeight="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12.75" customHeight="1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12.75" customHeight="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12.75" customHeight="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12.75" customHeight="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12.75" customHeight="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12.75" customHeight="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12.75" customHeight="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12.75" customHeight="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12.75" customHeight="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12.75" customHeight="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12.75" customHeight="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12.75" customHeight="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ht="12.75" customHeight="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ht="12.75" customHeight="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ht="12.75" customHeight="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ht="12.75" customHeight="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ht="12.75" customHeight="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ht="12.75" customHeight="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ht="12.75" customHeight="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ht="12.75" customHeight="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ht="12.75" customHeight="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ht="12.75" customHeight="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ht="12.75" customHeight="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ht="12.75" customHeight="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ht="12.75" customHeight="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ht="12.75" customHeight="1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ht="12.75" customHeight="1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ht="12.75" customHeight="1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ht="12.75" customHeight="1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ht="12.75" customHeight="1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ht="12.75" customHeight="1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ht="12.75" customHeight="1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ht="12.75" customHeight="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ht="12.75" customHeight="1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ht="12.75" customHeight="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ht="12.75" customHeight="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ht="12.75" customHeight="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ht="12.75" customHeight="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ht="12.75" customHeight="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ht="12.75" customHeight="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ht="12.75" customHeight="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ht="12.75" customHeight="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ht="12.75" customHeight="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ht="12.75" customHeight="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ht="12.75" customHeight="1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ht="12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ht="12.75" customHeight="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ht="12.75" customHeight="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ht="12.75" customHeight="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ht="12.75" customHeight="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ht="12.75" customHeight="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ht="12.75" customHeight="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ht="12.75" customHeight="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ht="12.75" customHeight="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ht="12.75" customHeight="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ht="12.75" customHeight="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ht="12.75" customHeight="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ht="12.75" customHeight="1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ht="12.75" customHeight="1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ht="12.75" customHeight="1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ht="12.75" customHeight="1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ht="12.75" customHeight="1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ht="12.75" customHeight="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ht="12.75" customHeight="1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ht="12.75" customHeight="1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ht="12.75" customHeight="1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ht="12.75" customHeight="1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ht="12.75" customHeight="1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ht="12.75" customHeight="1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ht="12.75" customHeight="1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ht="12.75" customHeight="1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ht="12.75" customHeight="1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ht="12.75" customHeight="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ht="12.75" customHeight="1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ht="12.75" customHeight="1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ht="12.75" customHeight="1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ht="12.75" customHeight="1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ht="12.75" customHeight="1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ht="12.75" customHeight="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ht="12.75" customHeight="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ht="12.75" customHeight="1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ht="12.75" customHeight="1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ht="12.75" customHeight="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ht="12.75" customHeight="1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ht="12.75" customHeight="1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ht="12.75" customHeight="1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ht="12.75" customHeight="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ht="12.75" customHeight="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2.75" customHeight="1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2.75" customHeight="1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ht="12.75" customHeight="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ht="12.75" customHeight="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ht="12.75" customHeight="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ht="12.75" customHeight="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ht="12.75" customHeight="1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ht="12.75" customHeight="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ht="12.75" customHeight="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ht="12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ht="12.75" customHeight="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ht="12.75" customHeight="1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ht="12.75" customHeight="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ht="12.75" customHeight="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ht="12.75" customHeight="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ht="12.75" customHeight="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ht="12.75" customHeight="1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ht="12.75" customHeight="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ht="12.75" customHeight="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ht="12.75" customHeight="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ht="12.75" customHeight="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ht="12.75" customHeight="1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ht="12.75" customHeight="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ht="12.75" customHeight="1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ht="12.75" customHeight="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ht="12.75" customHeight="1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ht="12.75" customHeight="1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ht="12.75" customHeight="1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ht="12.75" customHeight="1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ht="12.75" customHeight="1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ht="12.75" customHeight="1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ht="12.75" customHeight="1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ht="12.75" customHeight="1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ht="12.75" customHeight="1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ht="12.75" customHeight="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ht="12.75" customHeight="1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ht="12.75" customHeight="1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ht="12.75" customHeight="1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ht="12.75" customHeight="1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ht="12.75" customHeight="1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ht="12.75" customHeight="1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ht="12.75" customHeight="1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ht="12.75" customHeight="1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ht="12.75" customHeight="1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ht="12.75" customHeight="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ht="12.75" customHeight="1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ht="12.75" customHeight="1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ht="12.75" customHeight="1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ht="12.75" customHeight="1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ht="12.75" customHeight="1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ht="12.75" customHeight="1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ht="12.75" customHeight="1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ht="12.75" customHeight="1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ht="12.75" customHeight="1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ht="12.75" customHeight="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ht="12.75" customHeight="1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ht="12.75" customHeight="1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ht="12.75" customHeight="1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ht="12.75" customHeight="1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ht="12.75" customHeight="1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ht="12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ht="12.75" customHeight="1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ht="12.75" customHeight="1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ht="12.75" customHeight="1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ht="12.75" customHeight="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ht="12.75" customHeight="1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ht="12.75" customHeight="1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ht="12.75" customHeight="1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ht="12.75" customHeight="1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ht="12.75" customHeight="1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ht="12.75" customHeight="1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ht="12.75" customHeight="1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ht="12.75" customHeight="1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ht="12.75" customHeight="1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ht="12.75" customHeight="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ht="12.75" customHeight="1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ht="12.75" customHeight="1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ht="12.75" customHeight="1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ht="12.75" customHeight="1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ht="12.75" customHeight="1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ht="12.75" customHeight="1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ht="12.75" customHeight="1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ht="12.75" customHeight="1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ht="12.75" customHeight="1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ht="12.75" customHeight="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ht="12.75" customHeight="1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ht="12.75" customHeight="1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ht="12.75" customHeight="1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ht="12.75" customHeight="1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ht="12.75" customHeight="1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ht="12.75" customHeight="1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ht="12.75" customHeight="1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ht="12.75" customHeight="1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ht="12.75" customHeight="1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ht="12.75" customHeight="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ht="12.75" customHeight="1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ht="12.75" customHeight="1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ht="12.75" customHeight="1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ht="12.75" customHeight="1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ht="12.75" customHeight="1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ht="12.75" customHeight="1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ht="12.75" customHeight="1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ht="12.75" customHeight="1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ht="12.75" customHeight="1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ht="12.75" customHeight="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ht="12.75" customHeight="1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ht="12.75" customHeight="1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ht="12.75" customHeight="1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ht="12.75" customHeight="1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ht="12.75" customHeight="1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ht="12.75" customHeight="1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ht="12.75" customHeight="1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ht="12.75" customHeight="1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ht="12.75" customHeight="1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ht="12.75" customHeight="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ht="12.75" customHeight="1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ht="12.75" customHeight="1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ht="12.75" customHeight="1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ht="12.75" customHeight="1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ht="12.75" customHeight="1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ht="12.75" customHeight="1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ht="12.75" customHeight="1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ht="12.75" customHeight="1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ht="12.75" customHeight="1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ht="12.75" customHeight="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ht="12.75" customHeight="1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ht="12.75" customHeight="1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ht="12.75" customHeight="1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ht="12.75" customHeight="1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ht="12.7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ht="12.7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ht="12.7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ht="12.7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ht="12.7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ht="12.7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ht="12.7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ht="12.7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ht="12.7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ht="12.7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ht="12.7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ht="12.7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ht="12.7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ht="12.7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ht="12.7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ht="12.7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ht="12.7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ht="12.7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ht="12.7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ht="12.7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ht="12.7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ht="12.7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ht="12.7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ht="12.7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ht="12.7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ht="12.7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ht="12.7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ht="12.7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ht="12.7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ht="12.7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ht="12.7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ht="12.7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ht="12.7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ht="12.7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ht="12.7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ht="12.7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ht="12.7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ht="12.7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ht="12.7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ht="12.7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ht="12.7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ht="12.7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ht="12.7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ht="12.7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ht="12.7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ht="12.7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ht="12.7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ht="12.7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ht="12.7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ht="12.7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ht="12.7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ht="12.7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ht="12.7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ht="12.7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ht="12.7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ht="12.7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ht="12.7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ht="12.7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ht="12.7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ht="12.7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ht="12.7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ht="12.7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ht="12.7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ht="12.7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ht="12.7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ht="12.7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ht="12.7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ht="12.7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ht="12.7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ht="12.7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ht="12.7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ht="12.7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ht="12.7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ht="12.7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ht="12.7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ht="12.7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ht="12.7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ht="12.7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ht="12.7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ht="12.7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ht="12.7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ht="12.7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ht="12.7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ht="12.7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ht="12.7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ht="12.7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ht="12.7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ht="12.7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ht="12.7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ht="12.7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ht="12.7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ht="12.7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ht="12.7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ht="12.7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ht="12.7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ht="12.7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ht="12.7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ht="12.7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ht="12.7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ht="12.7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ht="12.7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ht="12.7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ht="12.7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ht="12.7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ht="12.7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ht="12.7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ht="12.7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ht="12.7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ht="12.7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ht="12.7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ht="12.7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ht="12.7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ht="12.7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ht="12.7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ht="12.7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ht="12.7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ht="12.7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ht="12.7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ht="12.7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ht="12.7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ht="12.7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ht="12.7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ht="12.7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ht="12.7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ht="12.7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ht="12.7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ht="12.7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ht="12.7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ht="12.7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ht="12.7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ht="12.7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ht="12.7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ht="12.7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ht="12.7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ht="12.7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ht="12.7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ht="12.7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ht="12.7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ht="12.7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ht="12.7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ht="12.7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ht="12.7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ht="12.7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ht="12.7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ht="12.7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ht="12.7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ht="12.7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ht="12.7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ht="12.7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ht="12.7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ht="12.7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ht="12.7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ht="12.7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ht="12.7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ht="12.7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ht="12.7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ht="12.7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ht="12.7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ht="12.7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ht="12.7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ht="12.7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ht="12.7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ht="12.7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ht="12.7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ht="12.7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ht="12.7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ht="12.7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ht="12.7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ht="12.7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ht="12.7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ht="12.7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ht="12.7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ht="12.7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ht="12.7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ht="12.7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ht="12.7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ht="12.7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ht="12.7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ht="12.7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ht="12.7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ht="12.7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ht="12.7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ht="12.7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ht="12.7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ht="12.7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ht="12.7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ht="12.7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ht="12.7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ht="12.7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ht="12.7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ht="12.7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ht="12.7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ht="12.7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ht="12.7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ht="12.7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ht="12.7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ht="12.7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ht="12.7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ht="12.7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ht="12.7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ht="12.75" customHeight="1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ht="12.75" customHeight="1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ht="12.75" customHeight="1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ht="12.75" customHeight="1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ht="12.75" customHeight="1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ht="12.75" customHeight="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ht="12.75" customHeight="1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ht="12.75" customHeight="1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ht="12.75" customHeight="1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ht="12.75" customHeight="1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ht="12.75" customHeight="1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ht="12.75" customHeight="1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ht="12.75" customHeight="1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ht="12.75" customHeight="1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ht="12.75" customHeight="1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ht="12.75" customHeight="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ht="12.75" customHeight="1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ht="12.75" customHeight="1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ht="12.75" customHeight="1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ht="12.75" customHeight="1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ht="12.75" customHeight="1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ht="12.75" customHeight="1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ht="12.75" customHeight="1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ht="12.75" customHeight="1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ht="12.75" customHeight="1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ht="12.75" customHeight="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ht="12.75" customHeight="1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ht="12.75" customHeight="1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ht="12.75" customHeight="1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ht="12.75" customHeight="1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ht="12.75" customHeight="1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ht="12.75" customHeight="1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ht="12.75" customHeight="1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ht="12.75" customHeight="1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ht="12.75" customHeight="1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ht="12.75" customHeight="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ht="12.75" customHeight="1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ht="12.75" customHeight="1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ht="12.75" customHeight="1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ht="12.75" customHeight="1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ht="12.75" customHeight="1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ht="12.75" customHeight="1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ht="12.75" customHeight="1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ht="12.75" customHeight="1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ht="12.75" customHeight="1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ht="12.75" customHeight="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ht="12.75" customHeight="1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ht="12.75" customHeight="1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ht="12.75" customHeight="1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ht="12.75" customHeight="1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ht="12.75" customHeight="1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ht="12.75" customHeight="1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ht="12.75" customHeight="1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ht="12.75" customHeight="1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ht="12.75" customHeight="1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ht="12.75" customHeight="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ht="12.75" customHeight="1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ht="12.75" customHeight="1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ht="12.75" customHeight="1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ht="12.75" customHeight="1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ht="12.75" customHeight="1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ht="12.75" customHeight="1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ht="12.75" customHeight="1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ht="12.75" customHeight="1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ht="12.75" customHeight="1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ht="12.75" customHeight="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ht="12.75" customHeight="1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ht="12.75" customHeight="1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ht="12.75" customHeight="1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ht="12.75" customHeight="1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ht="12.75" customHeight="1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ht="12.75" customHeight="1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ht="12.75" customHeight="1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ht="12.75" customHeight="1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ht="12.75" customHeight="1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ht="12.75" customHeight="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ht="12.75" customHeight="1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ht="12.75" customHeight="1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ht="12.75" customHeight="1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ht="12.75" customHeight="1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ht="12.75" customHeight="1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ht="12.75" customHeight="1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ht="12.75" customHeight="1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ht="12.75" customHeight="1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ht="12.75" customHeight="1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ht="12.75" customHeight="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ht="12.75" customHeight="1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ht="12.75" customHeight="1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ht="12.75" customHeight="1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ht="12.75" customHeight="1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ht="12.75" customHeight="1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ht="12.75" customHeight="1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ht="12.75" customHeight="1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ht="12.75" customHeight="1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ht="12.75" customHeight="1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ht="12.75" customHeight="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ht="12.75" customHeight="1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ht="12.75" customHeight="1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ht="12.75" customHeight="1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ht="12.75" customHeight="1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ht="12.75" customHeight="1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ht="12.75" customHeight="1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ht="12.75" customHeight="1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ht="12.75" customHeight="1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ht="12.75" customHeight="1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ht="12.75" customHeight="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ht="12.75" customHeight="1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ht="12.75" customHeight="1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ht="12.75" customHeight="1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ht="12.75" customHeight="1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ht="12.75" customHeight="1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ht="12.75" customHeight="1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ht="12.75" customHeight="1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ht="12.75" customHeight="1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ht="12.75" customHeight="1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ht="12.75" customHeight="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ht="12.75" customHeight="1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ht="12.75" customHeight="1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ht="12.75" customHeight="1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ht="12.75" customHeight="1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ht="12.75" customHeight="1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ht="12.75" customHeight="1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ht="12.75" customHeight="1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ht="12.75" customHeight="1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ht="12.75" customHeight="1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ht="12.75" customHeight="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ht="12.75" customHeight="1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ht="12.75" customHeight="1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ht="12.75" customHeight="1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ht="12.75" customHeight="1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ht="12.75" customHeight="1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ht="12.75" customHeight="1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ht="12.75" customHeight="1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ht="12.75" customHeight="1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ht="12.75" customHeight="1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ht="12.75" customHeight="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ht="12.75" customHeight="1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ht="12.75" customHeight="1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ht="12.75" customHeight="1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ht="12.75" customHeight="1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ht="12.75" customHeight="1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ht="12.75" customHeight="1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ht="12.75" customHeight="1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ht="12.75" customHeight="1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ht="12.75" customHeight="1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ht="12.75" customHeight="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ht="12.75" customHeight="1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ht="12.75" customHeight="1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ht="12.75" customHeight="1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ht="12.75" customHeight="1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ht="12.75" customHeight="1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ht="12.75" customHeight="1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ht="12.75" customHeight="1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ht="12.75" customHeight="1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ht="12.75" customHeight="1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ht="12.75" customHeight="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ht="12.75" customHeight="1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ht="12.75" customHeight="1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ht="12.75" customHeight="1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ht="12.75" customHeight="1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ht="12.75" customHeight="1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ht="12.75" customHeight="1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ht="12.75" customHeight="1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ht="12.75" customHeight="1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ht="12.75" customHeight="1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ht="12.75" customHeight="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ht="12.75" customHeight="1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ht="12.75" customHeight="1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ht="12.75" customHeight="1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ht="12.75" customHeight="1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ht="12.75" customHeight="1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ht="12.75" customHeight="1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ht="12.75" customHeight="1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ht="12.75" customHeight="1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ht="12.75" customHeight="1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ht="12.75" customHeight="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ht="12.75" customHeight="1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ht="12.75" customHeight="1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ht="12.75" customHeight="1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ht="12.75" customHeight="1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ht="12.75" customHeight="1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ht="12.75" customHeight="1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ht="12.75" customHeight="1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ht="12.75" customHeight="1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ht="12.75" customHeight="1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ht="12.75" customHeight="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ht="12.75" customHeight="1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ht="12.75" customHeight="1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ht="12.75" customHeight="1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ht="12.75" customHeight="1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ht="12.75" customHeight="1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ht="12.75" customHeight="1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ht="12.75" customHeight="1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ht="12.75" customHeight="1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ht="12.75" customHeight="1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ht="12.75" customHeight="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ht="12.75" customHeight="1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ht="12.75" customHeight="1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ht="12.75" customHeight="1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ht="12.75" customHeight="1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ht="12.75" customHeight="1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ht="12.75" customHeight="1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ht="12.75" customHeight="1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ht="12.75" customHeight="1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ht="12.75" customHeight="1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ht="12.75" customHeight="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ht="12.75" customHeight="1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ht="12.75" customHeight="1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ht="12.75" customHeight="1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ht="12.75" customHeight="1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ht="12.75" customHeight="1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ht="12.75" customHeight="1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ht="12.75" customHeight="1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ht="12.75" customHeight="1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ht="12.75" customHeight="1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ht="12.75" customHeight="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ht="12.75" customHeight="1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ht="12.75" customHeight="1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ht="12.75" customHeight="1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ht="12.75" customHeight="1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ht="12.75" customHeight="1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ht="12.75" customHeight="1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ht="12.75" customHeight="1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ht="12.75" customHeight="1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ht="12.75" customHeight="1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ht="12.75" customHeight="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ht="12.75" customHeight="1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ht="12.75" customHeight="1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ht="12.75" customHeight="1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ht="12.75" customHeight="1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ht="12.75" customHeight="1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ht="12.75" customHeight="1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ht="12.75" customHeight="1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ht="12.75" customHeight="1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ht="12.75" customHeight="1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ht="12.75" customHeight="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ht="12.75" customHeight="1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ht="12.75" customHeight="1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ht="12.75" customHeight="1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ht="12.75" customHeight="1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ht="12.75" customHeight="1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ht="12.75" customHeight="1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ht="12.75" customHeight="1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ht="12.75" customHeight="1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ht="12.75" customHeight="1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ht="12.75" customHeight="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ht="12.75" customHeight="1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ht="12.75" customHeight="1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ht="12.75" customHeight="1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ht="12.75" customHeight="1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ht="12.75" customHeight="1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ht="12.75" customHeight="1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ht="12.75" customHeight="1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ht="12.75" customHeight="1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ht="12.75" customHeight="1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ht="12.75" customHeight="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ht="12.75" customHeight="1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ht="12.75" customHeight="1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ht="12.75" customHeight="1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ht="12.75" customHeight="1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ht="12.75" customHeight="1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ht="12.75" customHeight="1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ht="12.75" customHeight="1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ht="12.75" customHeight="1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ht="12.75" customHeight="1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ht="12.75" customHeight="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ht="12.75" customHeight="1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ht="12.75" customHeight="1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ht="12.75" customHeight="1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ht="12.75" customHeight="1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ht="12.75" customHeight="1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ht="12.75" customHeight="1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ht="12.75" customHeight="1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ht="12.75" customHeight="1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ht="12.75" customHeight="1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ht="12.75" customHeight="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ht="12.75" customHeight="1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ht="12.75" customHeight="1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ht="12.75" customHeight="1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ht="12.75" customHeight="1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ht="12.75" customHeight="1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ht="12.75" customHeight="1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ht="12.75" customHeight="1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ht="12.75" customHeight="1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ht="12.75" customHeight="1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ht="12.75" customHeight="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ht="12.75" customHeight="1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ht="12.75" customHeight="1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ht="12.75" customHeight="1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ht="12.75" customHeight="1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ht="12.75" customHeight="1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ht="12.75" customHeight="1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ht="12.75" customHeight="1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ht="12.75" customHeight="1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ht="12.75" customHeight="1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ht="12.75" customHeight="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ht="12.75" customHeight="1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ht="12.75" customHeight="1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ht="12.75" customHeight="1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ht="12.75" customHeight="1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ht="12.75" customHeight="1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ht="12.75" customHeight="1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ht="12.75" customHeight="1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ht="12.75" customHeight="1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ht="12.75" customHeight="1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ht="12.75" customHeight="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ht="12.75" customHeight="1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ht="12.75" customHeight="1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ht="12.75" customHeight="1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ht="12.75" customHeight="1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ht="12.75" customHeight="1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ht="12.75" customHeight="1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ht="12.75" customHeight="1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ht="12.75" customHeight="1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ht="12.75" customHeight="1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ht="12.75" customHeight="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ht="12.75" customHeight="1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ht="12.75" customHeight="1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ht="12.75" customHeight="1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ht="12.75" customHeight="1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ht="12.75" customHeight="1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ht="12.75" customHeight="1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ht="12.75" customHeight="1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ht="12.75" customHeight="1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ht="12.75" customHeight="1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ht="12.75" customHeight="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ht="12.75" customHeight="1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ht="12.75" customHeight="1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ht="12.75" customHeight="1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ht="12.75" customHeight="1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ht="12.75" customHeight="1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ht="12.75" customHeight="1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ht="12.75" customHeight="1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ht="12.75" customHeight="1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ht="12.75" customHeight="1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ht="12.75" customHeight="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ht="12.75" customHeight="1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ht="12.75" customHeight="1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ht="12.75" customHeight="1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ht="12.75" customHeight="1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ht="12.75" customHeight="1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ht="12.75" customHeight="1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ht="12.75" customHeight="1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ht="12.75" customHeight="1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ht="12.75" customHeight="1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ht="12.75" customHeight="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ht="12.75" customHeight="1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ht="12.75" customHeight="1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ht="12.75" customHeight="1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ht="12.75" customHeight="1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ht="12.75" customHeight="1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ht="12.75" customHeight="1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ht="12.75" customHeight="1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ht="12.75" customHeight="1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ht="12.75" customHeight="1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ht="12.75" customHeight="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ht="12.75" customHeight="1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ht="12.75" customHeight="1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ht="12.75" customHeight="1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ht="12.75" customHeight="1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ht="12.75" customHeight="1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ht="12.75" customHeight="1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ht="12.75" customHeight="1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ht="12.75" customHeight="1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ht="12.75" customHeight="1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ht="12.75" customHeight="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ht="12.75" customHeight="1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ht="12.75" customHeight="1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ht="12.75" customHeight="1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ht="12.75" customHeight="1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ht="12.75" customHeight="1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ht="12.75" customHeight="1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ht="12.75" customHeight="1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ht="12.75" customHeight="1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ht="12.75" customHeight="1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ht="12.75" customHeight="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ht="12.75" customHeight="1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ht="12.75" customHeight="1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ht="12.75" customHeight="1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ht="12.75" customHeight="1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ht="12.75" customHeight="1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ht="12.75" customHeight="1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ht="12.75" customHeight="1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ht="12.75" customHeight="1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ht="12.75" customHeight="1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ht="12.75" customHeight="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ht="12.75" customHeight="1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ht="12.75" customHeight="1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ht="12.75" customHeight="1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ht="12.75" customHeight="1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ht="12.75" customHeight="1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ht="12.75" customHeight="1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ht="12.75" customHeight="1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ht="12.75" customHeight="1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ht="12.75" customHeight="1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ht="12.75" customHeight="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ht="12.75" customHeight="1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ht="12.75" customHeight="1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ht="12.75" customHeight="1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ht="12.75" customHeight="1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ht="12.75" customHeight="1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ht="12.75" customHeight="1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ht="12.75" customHeight="1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ht="12.75" customHeight="1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ht="12.75" customHeight="1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ht="12.75" customHeight="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ht="12.75" customHeight="1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ht="12.75" customHeight="1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ht="12.75" customHeight="1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ht="12.75" customHeight="1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ht="12.75" customHeight="1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ht="12.75" customHeight="1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ht="12.75" customHeight="1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ht="12.75" customHeight="1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ht="12.75" customHeight="1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ht="12.75" customHeight="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ht="12.75" customHeight="1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ht="12.75" customHeight="1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ht="12.75" customHeight="1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ht="12.75" customHeight="1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ht="12.75" customHeight="1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ht="12.75" customHeight="1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ht="12.75" customHeight="1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ht="12.75" customHeight="1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ht="12.75" customHeight="1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ht="12.75" customHeight="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ht="12.75" customHeight="1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ht="12.75" customHeight="1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ht="12.75" customHeight="1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ht="12.75" customHeight="1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ht="12.75" customHeight="1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ht="12.75" customHeight="1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ht="12.75" customHeight="1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ht="12.75" customHeight="1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ht="12.75" customHeight="1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ht="12.75" customHeight="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ht="12.75" customHeight="1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ht="12.75" customHeight="1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ht="12.75" customHeight="1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ht="12.75" customHeight="1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ht="12.75" customHeight="1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ht="12.75" customHeight="1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ht="12.75" customHeight="1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ht="12.75" customHeight="1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ht="12.75" customHeight="1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ht="12.75" customHeight="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ht="12.75" customHeight="1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ht="12.75" customHeight="1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ht="12.75" customHeight="1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ht="12.75" customHeight="1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ht="12.75" customHeight="1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ht="12.75" customHeight="1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ht="12.75" customHeight="1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ht="12.75" customHeight="1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ht="12.75" customHeight="1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ht="12.75" customHeight="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ht="12.75" customHeight="1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ht="12.75" customHeight="1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ht="12.75" customHeight="1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ht="12.75" customHeight="1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ht="12.75" customHeight="1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ht="12.75" customHeight="1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ht="12.75" customHeight="1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ht="12.75" customHeight="1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ht="12.75" customHeight="1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ht="12.75" customHeight="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ht="12.75" customHeight="1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ht="12.75" customHeight="1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ht="12.75" customHeight="1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ht="12.75" customHeight="1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ht="12.75" customHeight="1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ht="12.75" customHeight="1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ht="12.75" customHeight="1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ht="12.75" customHeight="1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ht="12.75" customHeight="1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ht="12.75" customHeight="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ht="12.75" customHeight="1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ht="12.75" customHeight="1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ht="12.75" customHeight="1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ht="12.75" customHeight="1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ht="12.75" customHeight="1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ht="12.75" customHeight="1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ht="12.75" customHeight="1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ht="12.75" customHeight="1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ht="12.75" customHeight="1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ht="12.75" customHeight="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ht="12.75" customHeight="1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ht="12.75" customHeight="1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ht="12.75" customHeight="1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ht="12.75" customHeight="1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ht="12.75" customHeight="1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ht="12.75" customHeight="1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ht="12.75" customHeight="1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ht="12.75" customHeight="1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ht="12.75" customHeight="1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ht="12.75" customHeight="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ht="12.75" customHeight="1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ht="12.75" customHeight="1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ht="12.75" customHeight="1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ht="12.75" customHeight="1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ht="12.75" customHeight="1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ht="12.75" customHeight="1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ht="12.75" customHeight="1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ht="12.75" customHeight="1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ht="12.75" customHeight="1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ht="12.75" customHeight="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ht="12.75" customHeight="1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ht="12.75" customHeight="1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ht="12.75" customHeight="1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ht="12.75" customHeight="1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ht="12.75" customHeight="1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ht="12.75" customHeight="1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ht="12.75" customHeight="1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ht="12.75" customHeight="1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ht="12.75" customHeight="1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ht="12.75" customHeight="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ht="12.75" customHeight="1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ht="12.75" customHeight="1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ht="12.75" customHeight="1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ht="12.75" customHeight="1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ht="12.75" customHeight="1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ht="12.75" customHeight="1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ht="12.75" customHeight="1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ht="12.75" customHeight="1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ht="12.75" customHeight="1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6">
    <mergeCell ref="A1:F1"/>
    <mergeCell ref="G1:K1"/>
    <mergeCell ref="L1:P1"/>
    <mergeCell ref="Q1:U1"/>
    <mergeCell ref="B2:F2"/>
    <mergeCell ref="G2:K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2.0"/>
    <col customWidth="1" min="2" max="2" width="8.25"/>
    <col customWidth="1" min="3" max="3" width="7.5"/>
    <col customWidth="1" min="4" max="4" width="7.88"/>
    <col customWidth="1" min="5" max="5" width="9.63"/>
    <col customWidth="1" min="6" max="6" width="8.13"/>
    <col customWidth="1" min="7" max="7" width="7.88"/>
    <col customWidth="1" min="8" max="25" width="7.63"/>
  </cols>
  <sheetData>
    <row r="1" ht="15.0" customHeight="1">
      <c r="A1" s="58" t="s">
        <v>46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3"/>
      <c r="L1" s="4" t="s">
        <v>47</v>
      </c>
      <c r="M1" s="2"/>
      <c r="N1" s="2"/>
      <c r="O1" s="2"/>
      <c r="P1" s="3"/>
      <c r="Q1" s="8"/>
      <c r="R1" s="8"/>
      <c r="S1" s="8"/>
      <c r="T1" s="8"/>
      <c r="U1" s="8"/>
      <c r="V1" s="8"/>
      <c r="W1" s="8"/>
      <c r="X1" s="8"/>
      <c r="Y1" s="8"/>
    </row>
    <row r="2" ht="15.0" customHeight="1">
      <c r="A2" s="59" t="s">
        <v>48</v>
      </c>
      <c r="B2" s="60" t="s">
        <v>4</v>
      </c>
      <c r="C2" s="2"/>
      <c r="D2" s="2"/>
      <c r="E2" s="2"/>
      <c r="F2" s="3"/>
      <c r="G2" s="61" t="s">
        <v>4</v>
      </c>
      <c r="H2" s="2"/>
      <c r="I2" s="2"/>
      <c r="J2" s="2"/>
      <c r="K2" s="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2.75" customHeight="1">
      <c r="A3" s="62"/>
      <c r="B3" s="63">
        <v>2017.0</v>
      </c>
      <c r="C3" s="63">
        <v>2018.0</v>
      </c>
      <c r="D3" s="63">
        <v>2019.0</v>
      </c>
      <c r="E3" s="63">
        <v>2020.0</v>
      </c>
      <c r="F3" s="63">
        <v>2021.0</v>
      </c>
      <c r="G3" s="64">
        <v>2022.0</v>
      </c>
      <c r="H3" s="64">
        <v>2023.0</v>
      </c>
      <c r="I3" s="64">
        <v>2024.0</v>
      </c>
      <c r="J3" s="64">
        <v>2025.0</v>
      </c>
      <c r="K3" s="64">
        <v>2026.0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2.75" customHeight="1">
      <c r="A4" s="65" t="s">
        <v>49</v>
      </c>
      <c r="B4" s="66"/>
      <c r="C4" s="66"/>
      <c r="D4" s="67"/>
      <c r="E4" s="67"/>
      <c r="F4" s="67"/>
      <c r="G4" s="68"/>
      <c r="H4" s="69"/>
      <c r="I4" s="69"/>
      <c r="J4" s="69"/>
      <c r="K4" s="69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2.75" customHeight="1">
      <c r="A5" s="70" t="s">
        <v>50</v>
      </c>
      <c r="B5" s="71"/>
      <c r="C5" s="71"/>
      <c r="D5" s="67"/>
      <c r="E5" s="67"/>
      <c r="F5" s="67"/>
      <c r="G5" s="68"/>
      <c r="H5" s="69"/>
      <c r="I5" s="69"/>
      <c r="J5" s="69"/>
      <c r="K5" s="69"/>
      <c r="L5" s="8"/>
      <c r="M5" s="8"/>
      <c r="N5" s="41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2.75" customHeight="1">
      <c r="A6" s="70" t="s">
        <v>51</v>
      </c>
      <c r="B6" s="72">
        <v>21784.0</v>
      </c>
      <c r="C6" s="73">
        <v>21620.0</v>
      </c>
      <c r="D6" s="73">
        <v>20514.0</v>
      </c>
      <c r="E6" s="73">
        <v>37239.0</v>
      </c>
      <c r="F6" s="73">
        <v>30098.0</v>
      </c>
      <c r="G6" s="74">
        <f t="shared" ref="G6:K6" si="1">F6*(1+L6)</f>
        <v>30782.36116</v>
      </c>
      <c r="H6" s="74">
        <f t="shared" si="1"/>
        <v>31533.28258</v>
      </c>
      <c r="I6" s="74">
        <f t="shared" si="1"/>
        <v>32352.56257</v>
      </c>
      <c r="J6" s="74">
        <f t="shared" si="1"/>
        <v>33242.15365</v>
      </c>
      <c r="K6" s="74">
        <f t="shared" si="1"/>
        <v>34204.16697</v>
      </c>
      <c r="L6" s="41">
        <v>0.02273776196442889</v>
      </c>
      <c r="M6" s="41">
        <v>0.024394536085348095</v>
      </c>
      <c r="N6" s="41">
        <v>0.025981436961590772</v>
      </c>
      <c r="O6" s="41">
        <v>0.027496773204174464</v>
      </c>
      <c r="P6" s="41">
        <v>0.028939560560249267</v>
      </c>
      <c r="Q6" s="8"/>
      <c r="R6" s="8"/>
      <c r="S6" s="8"/>
      <c r="T6" s="8"/>
      <c r="U6" s="8"/>
      <c r="V6" s="8"/>
      <c r="W6" s="8"/>
      <c r="X6" s="8"/>
      <c r="Y6" s="8"/>
    </row>
    <row r="7" ht="12.75" customHeight="1">
      <c r="A7" s="70" t="s">
        <v>52</v>
      </c>
      <c r="B7" s="72">
        <v>44294.0</v>
      </c>
      <c r="C7" s="73">
        <v>45641.0</v>
      </c>
      <c r="D7" s="73">
        <v>17313.0</v>
      </c>
      <c r="E7" s="73">
        <v>5818.0</v>
      </c>
      <c r="F7" s="73">
        <v>16456.0</v>
      </c>
      <c r="G7" s="74">
        <f t="shared" ref="G7:K7" si="2">F7*(1+L7)</f>
        <v>16830.17261</v>
      </c>
      <c r="H7" s="74">
        <f t="shared" si="2"/>
        <v>17240.73686</v>
      </c>
      <c r="I7" s="74">
        <f t="shared" si="2"/>
        <v>17688.67598</v>
      </c>
      <c r="J7" s="74">
        <f t="shared" si="2"/>
        <v>18175.05749</v>
      </c>
      <c r="K7" s="74">
        <f t="shared" si="2"/>
        <v>18701.03567</v>
      </c>
      <c r="L7" s="41">
        <v>0.02273776196442889</v>
      </c>
      <c r="M7" s="41">
        <v>0.024394536085348095</v>
      </c>
      <c r="N7" s="41">
        <v>0.025981436961590772</v>
      </c>
      <c r="O7" s="41">
        <v>0.027496773204174464</v>
      </c>
      <c r="P7" s="41">
        <v>0.028939560560249267</v>
      </c>
      <c r="Q7" s="8"/>
      <c r="R7" s="8"/>
      <c r="S7" s="8"/>
      <c r="T7" s="8"/>
      <c r="U7" s="8"/>
      <c r="V7" s="8"/>
      <c r="W7" s="8"/>
      <c r="X7" s="8"/>
      <c r="Y7" s="8"/>
    </row>
    <row r="8" ht="12.75" customHeight="1">
      <c r="A8" s="70" t="s">
        <v>53</v>
      </c>
      <c r="B8" s="72">
        <v>5300.0</v>
      </c>
      <c r="C8" s="73">
        <v>5136.0</v>
      </c>
      <c r="D8" s="73">
        <v>5134.0</v>
      </c>
      <c r="E8" s="73">
        <v>5551.0</v>
      </c>
      <c r="F8" s="73">
        <v>5409.0</v>
      </c>
      <c r="G8" s="74">
        <f t="shared" ref="G8:K8" si="3">F8*(1+L8)</f>
        <v>5531.988554</v>
      </c>
      <c r="H8" s="74">
        <f t="shared" si="3"/>
        <v>5666.938849</v>
      </c>
      <c r="I8" s="74">
        <f t="shared" si="3"/>
        <v>5814.174063</v>
      </c>
      <c r="J8" s="74">
        <f t="shared" si="3"/>
        <v>5974.045089</v>
      </c>
      <c r="K8" s="74">
        <f t="shared" si="3"/>
        <v>6146.931329</v>
      </c>
      <c r="L8" s="41">
        <v>0.02273776196442889</v>
      </c>
      <c r="M8" s="41">
        <v>0.024394536085348095</v>
      </c>
      <c r="N8" s="41">
        <v>0.025981436961590772</v>
      </c>
      <c r="O8" s="41">
        <v>0.027496773204174464</v>
      </c>
      <c r="P8" s="41">
        <v>0.028939560560249267</v>
      </c>
      <c r="Q8" s="8"/>
      <c r="R8" s="8"/>
      <c r="S8" s="8"/>
      <c r="T8" s="8"/>
      <c r="U8" s="8"/>
      <c r="V8" s="8"/>
      <c r="W8" s="8"/>
      <c r="X8" s="8"/>
      <c r="Y8" s="8"/>
    </row>
    <row r="9" ht="12.75" customHeight="1">
      <c r="A9" s="70" t="s">
        <v>54</v>
      </c>
      <c r="B9" s="72">
        <v>3137.0</v>
      </c>
      <c r="C9" s="73">
        <v>3762.0</v>
      </c>
      <c r="D9" s="73">
        <v>3425.0</v>
      </c>
      <c r="E9" s="73">
        <v>3532.0</v>
      </c>
      <c r="F9" s="73">
        <v>3604.0</v>
      </c>
      <c r="G9" s="74">
        <f t="shared" ref="G9:K9" si="4">F9*(1+L9)</f>
        <v>3685.946894</v>
      </c>
      <c r="H9" s="74">
        <f t="shared" si="4"/>
        <v>3775.863859</v>
      </c>
      <c r="I9" s="74">
        <f t="shared" si="4"/>
        <v>3873.966227</v>
      </c>
      <c r="J9" s="74">
        <f t="shared" si="4"/>
        <v>3980.487798</v>
      </c>
      <c r="K9" s="74">
        <f t="shared" si="4"/>
        <v>4095.681366</v>
      </c>
      <c r="L9" s="41">
        <v>0.02273776196442889</v>
      </c>
      <c r="M9" s="41">
        <v>0.024394536085348095</v>
      </c>
      <c r="N9" s="41">
        <v>0.025981436961590772</v>
      </c>
      <c r="O9" s="41">
        <v>0.027496773204174464</v>
      </c>
      <c r="P9" s="41">
        <v>0.0289395605602493</v>
      </c>
      <c r="Q9" s="8"/>
      <c r="R9" s="8"/>
      <c r="S9" s="8"/>
      <c r="T9" s="8"/>
      <c r="U9" s="8"/>
      <c r="V9" s="8"/>
      <c r="W9" s="8"/>
      <c r="X9" s="8"/>
      <c r="Y9" s="8"/>
    </row>
    <row r="10" ht="12.75" customHeight="1">
      <c r="A10" s="75" t="s">
        <v>55</v>
      </c>
      <c r="B10" s="72">
        <v>74515.0</v>
      </c>
      <c r="C10" s="73">
        <v>76159.0</v>
      </c>
      <c r="D10" s="73">
        <v>46386.0</v>
      </c>
      <c r="E10" s="73">
        <v>52140.0</v>
      </c>
      <c r="F10" s="73">
        <v>55567.0</v>
      </c>
      <c r="G10" s="76">
        <f t="shared" ref="G10:K10" si="5">sum(G6:G9)</f>
        <v>56830.46922</v>
      </c>
      <c r="H10" s="76">
        <f t="shared" si="5"/>
        <v>58216.82215</v>
      </c>
      <c r="I10" s="76">
        <f t="shared" si="5"/>
        <v>59729.37885</v>
      </c>
      <c r="J10" s="76">
        <f t="shared" si="5"/>
        <v>61371.74403</v>
      </c>
      <c r="K10" s="76">
        <f t="shared" si="5"/>
        <v>63147.81533</v>
      </c>
      <c r="L10" s="8"/>
      <c r="M10" s="8"/>
      <c r="N10" s="8"/>
      <c r="O10" s="41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2.75" customHeight="1">
      <c r="A11" s="70" t="s">
        <v>56</v>
      </c>
      <c r="B11" s="72"/>
      <c r="C11" s="73"/>
      <c r="D11" s="73"/>
      <c r="E11" s="73"/>
      <c r="F11" s="73"/>
      <c r="G11" s="74"/>
      <c r="H11" s="74"/>
      <c r="I11" s="74"/>
      <c r="J11" s="74"/>
      <c r="K11" s="7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2.75" customHeight="1">
      <c r="A12" s="70" t="s">
        <v>57</v>
      </c>
      <c r="B12" s="72">
        <v>5315.0</v>
      </c>
      <c r="C12" s="73">
        <v>5897.0</v>
      </c>
      <c r="D12" s="73">
        <v>6252.0</v>
      </c>
      <c r="E12" s="73">
        <v>6244.0</v>
      </c>
      <c r="F12" s="73">
        <v>7049.0</v>
      </c>
      <c r="G12" s="74">
        <f t="shared" ref="G12:K12" si="6">F12+$P$12</f>
        <v>7682.5</v>
      </c>
      <c r="H12" s="74">
        <f t="shared" si="6"/>
        <v>8316</v>
      </c>
      <c r="I12" s="74">
        <f t="shared" si="6"/>
        <v>8949.5</v>
      </c>
      <c r="J12" s="74">
        <f t="shared" si="6"/>
        <v>9583</v>
      </c>
      <c r="K12" s="74">
        <f t="shared" si="6"/>
        <v>10216.5</v>
      </c>
      <c r="L12" s="77">
        <f t="shared" ref="L12:O12" si="7">(C12-B12)</f>
        <v>582</v>
      </c>
      <c r="M12" s="77">
        <f t="shared" si="7"/>
        <v>355</v>
      </c>
      <c r="N12" s="77">
        <f t="shared" si="7"/>
        <v>-8</v>
      </c>
      <c r="O12" s="77">
        <f t="shared" si="7"/>
        <v>805</v>
      </c>
      <c r="P12" s="77">
        <f>average(L12:O12)+200</f>
        <v>633.5</v>
      </c>
      <c r="Q12" s="8"/>
      <c r="R12" s="8"/>
      <c r="S12" s="8"/>
      <c r="T12" s="8"/>
      <c r="U12" s="8"/>
      <c r="V12" s="8"/>
      <c r="W12" s="8"/>
      <c r="X12" s="8"/>
      <c r="Y12" s="8"/>
    </row>
    <row r="13" ht="12.75" customHeight="1">
      <c r="A13" s="70" t="s">
        <v>58</v>
      </c>
      <c r="B13" s="72">
        <v>7679.0</v>
      </c>
      <c r="C13" s="73">
        <v>6670.0</v>
      </c>
      <c r="D13" s="73">
        <v>5279.0</v>
      </c>
      <c r="E13" s="73">
        <v>3738.0</v>
      </c>
      <c r="F13" s="73">
        <v>2430.0</v>
      </c>
      <c r="G13" s="78">
        <f t="shared" ref="G13:K13" si="8">L13</f>
        <v>2000</v>
      </c>
      <c r="H13" s="78">
        <f t="shared" si="8"/>
        <v>2000</v>
      </c>
      <c r="I13" s="78">
        <f t="shared" si="8"/>
        <v>2000</v>
      </c>
      <c r="J13" s="78">
        <f t="shared" si="8"/>
        <v>2000</v>
      </c>
      <c r="K13" s="78">
        <f t="shared" si="8"/>
        <v>2000</v>
      </c>
      <c r="L13" s="16">
        <v>2000.0</v>
      </c>
      <c r="M13" s="16">
        <v>2000.0</v>
      </c>
      <c r="N13" s="16">
        <v>2000.0</v>
      </c>
      <c r="O13" s="16">
        <v>2000.0</v>
      </c>
      <c r="P13" s="16">
        <v>2000.0</v>
      </c>
      <c r="Q13" s="8"/>
      <c r="R13" s="8"/>
      <c r="S13" s="8"/>
      <c r="T13" s="8"/>
      <c r="U13" s="8"/>
      <c r="V13" s="8"/>
      <c r="W13" s="8"/>
      <c r="X13" s="8"/>
      <c r="Y13" s="8"/>
    </row>
    <row r="14" ht="12.75" customHeight="1">
      <c r="A14" s="70" t="s">
        <v>59</v>
      </c>
      <c r="B14" s="72">
        <v>43045.0</v>
      </c>
      <c r="C14" s="73">
        <v>43755.0</v>
      </c>
      <c r="D14" s="73">
        <v>43779.0</v>
      </c>
      <c r="E14" s="73">
        <v>43769.0</v>
      </c>
      <c r="F14" s="73">
        <v>43935.0</v>
      </c>
      <c r="G14" s="78">
        <f t="shared" ref="G14:K14" si="9">L14</f>
        <v>43700</v>
      </c>
      <c r="H14" s="78">
        <f t="shared" si="9"/>
        <v>43700</v>
      </c>
      <c r="I14" s="78">
        <f t="shared" si="9"/>
        <v>43700</v>
      </c>
      <c r="J14" s="78">
        <f t="shared" si="9"/>
        <v>43700</v>
      </c>
      <c r="K14" s="78">
        <f t="shared" si="9"/>
        <v>43700</v>
      </c>
      <c r="L14" s="16">
        <v>43700.0</v>
      </c>
      <c r="M14" s="16">
        <v>43700.0</v>
      </c>
      <c r="N14" s="16">
        <v>43700.0</v>
      </c>
      <c r="O14" s="16">
        <v>43700.0</v>
      </c>
      <c r="P14" s="16">
        <v>43700.0</v>
      </c>
      <c r="Q14" s="8"/>
      <c r="R14" s="8"/>
      <c r="S14" s="8"/>
      <c r="T14" s="8"/>
      <c r="U14" s="8"/>
      <c r="V14" s="8"/>
      <c r="W14" s="8"/>
      <c r="X14" s="8"/>
      <c r="Y14" s="8"/>
    </row>
    <row r="15" ht="12.75" customHeight="1">
      <c r="A15" s="70" t="s">
        <v>60</v>
      </c>
      <c r="B15" s="72">
        <v>1143.0</v>
      </c>
      <c r="C15" s="73">
        <v>1395.0</v>
      </c>
      <c r="D15" s="73">
        <v>2696.0</v>
      </c>
      <c r="E15" s="73">
        <v>3252.0</v>
      </c>
      <c r="F15" s="73">
        <v>13636.0</v>
      </c>
      <c r="G15" s="74">
        <f t="shared" ref="G15:K15" si="10">L15</f>
        <v>4000</v>
      </c>
      <c r="H15" s="74">
        <f t="shared" si="10"/>
        <v>4000</v>
      </c>
      <c r="I15" s="74">
        <f t="shared" si="10"/>
        <v>4000</v>
      </c>
      <c r="J15" s="74">
        <f t="shared" si="10"/>
        <v>4000</v>
      </c>
      <c r="K15" s="74">
        <f t="shared" si="10"/>
        <v>4000</v>
      </c>
      <c r="L15" s="16">
        <v>4000.0</v>
      </c>
      <c r="M15" s="16">
        <v>4000.0</v>
      </c>
      <c r="N15" s="16">
        <v>4000.0</v>
      </c>
      <c r="O15" s="16">
        <v>4000.0</v>
      </c>
      <c r="P15" s="16">
        <v>4000.0</v>
      </c>
      <c r="Q15" s="8"/>
      <c r="R15" s="8"/>
      <c r="S15" s="8"/>
      <c r="T15" s="8"/>
      <c r="U15" s="8"/>
      <c r="V15" s="8"/>
      <c r="W15" s="8"/>
      <c r="X15" s="8"/>
      <c r="Y15" s="8"/>
    </row>
    <row r="16" ht="12.75" customHeight="1">
      <c r="A16" s="70" t="s">
        <v>61</v>
      </c>
      <c r="B16" s="72">
        <v>3294.0</v>
      </c>
      <c r="C16" s="73">
        <v>3975.0</v>
      </c>
      <c r="D16" s="73">
        <v>4317.0</v>
      </c>
      <c r="E16" s="73">
        <v>6295.0</v>
      </c>
      <c r="F16" s="73">
        <v>8490.0</v>
      </c>
      <c r="G16" s="74">
        <f t="shared" ref="G16:K16" si="11">L16</f>
        <v>8490</v>
      </c>
      <c r="H16" s="74">
        <f t="shared" si="11"/>
        <v>8490</v>
      </c>
      <c r="I16" s="74">
        <f t="shared" si="11"/>
        <v>8490</v>
      </c>
      <c r="J16" s="74">
        <f t="shared" si="11"/>
        <v>8490</v>
      </c>
      <c r="K16" s="74">
        <f t="shared" si="11"/>
        <v>8490</v>
      </c>
      <c r="L16" s="16">
        <v>8490.0</v>
      </c>
      <c r="M16" s="16">
        <v>8490.0</v>
      </c>
      <c r="N16" s="16">
        <v>8490.0</v>
      </c>
      <c r="O16" s="16">
        <v>8490.0</v>
      </c>
      <c r="P16" s="16">
        <v>8490.0</v>
      </c>
      <c r="Q16" s="8"/>
      <c r="R16" s="8"/>
      <c r="S16" s="8"/>
      <c r="T16" s="8"/>
      <c r="U16" s="8"/>
      <c r="V16" s="8"/>
      <c r="W16" s="8"/>
      <c r="X16" s="8"/>
      <c r="Y16" s="8"/>
    </row>
    <row r="17" ht="12.75" customHeight="1">
      <c r="A17" s="75" t="s">
        <v>62</v>
      </c>
      <c r="B17" s="72">
        <v>60476.0</v>
      </c>
      <c r="C17" s="73">
        <v>61692.0</v>
      </c>
      <c r="D17" s="73">
        <v>62323.0</v>
      </c>
      <c r="E17" s="73">
        <v>63298.0</v>
      </c>
      <c r="F17" s="73">
        <v>75540.0</v>
      </c>
      <c r="G17" s="74">
        <f t="shared" ref="G17:K17" si="12">sum(G12:G16)</f>
        <v>65872.5</v>
      </c>
      <c r="H17" s="74">
        <f t="shared" si="12"/>
        <v>66506</v>
      </c>
      <c r="I17" s="74">
        <f t="shared" si="12"/>
        <v>67139.5</v>
      </c>
      <c r="J17" s="74">
        <f t="shared" si="12"/>
        <v>67773</v>
      </c>
      <c r="K17" s="74">
        <f t="shared" si="12"/>
        <v>68406.5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2.75" customHeight="1">
      <c r="A18" s="75" t="s">
        <v>63</v>
      </c>
      <c r="B18" s="79">
        <v>134991.0</v>
      </c>
      <c r="C18" s="80">
        <v>137851.0</v>
      </c>
      <c r="D18" s="80">
        <v>108709.0</v>
      </c>
      <c r="E18" s="80">
        <v>115438.0</v>
      </c>
      <c r="F18" s="80">
        <v>131107.0</v>
      </c>
      <c r="G18" s="76">
        <f t="shared" ref="G18:K18" si="13">G10+G17</f>
        <v>122702.9692</v>
      </c>
      <c r="H18" s="76">
        <f t="shared" si="13"/>
        <v>124722.8222</v>
      </c>
      <c r="I18" s="76">
        <f t="shared" si="13"/>
        <v>126868.8788</v>
      </c>
      <c r="J18" s="76">
        <f t="shared" si="13"/>
        <v>129144.744</v>
      </c>
      <c r="K18" s="76">
        <f t="shared" si="13"/>
        <v>131554.3153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2.75" customHeight="1">
      <c r="A19" s="65" t="s">
        <v>64</v>
      </c>
      <c r="B19" s="72"/>
      <c r="C19" s="73"/>
      <c r="D19" s="73"/>
      <c r="E19" s="73"/>
      <c r="F19" s="73"/>
      <c r="G19" s="74"/>
      <c r="H19" s="74"/>
      <c r="I19" s="74"/>
      <c r="J19" s="74"/>
      <c r="K19" s="74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2.75" customHeight="1">
      <c r="A20" s="70" t="s">
        <v>65</v>
      </c>
      <c r="B20" s="72"/>
      <c r="C20" s="73"/>
      <c r="D20" s="73"/>
      <c r="E20" s="73"/>
      <c r="F20" s="73"/>
      <c r="G20" s="74"/>
      <c r="H20" s="74"/>
      <c r="I20" s="74"/>
      <c r="J20" s="74"/>
      <c r="K20" s="74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2.75" customHeight="1">
      <c r="A21" s="70" t="s">
        <v>66</v>
      </c>
      <c r="B21" s="72">
        <v>9797.0</v>
      </c>
      <c r="C21" s="73">
        <v>4491.0</v>
      </c>
      <c r="D21" s="73">
        <v>4494.0</v>
      </c>
      <c r="E21" s="73">
        <v>2371.0</v>
      </c>
      <c r="F21" s="73">
        <v>8250.0</v>
      </c>
      <c r="G21" s="74">
        <f t="shared" ref="G21:K21" si="14">F21*(1+L21)</f>
        <v>8437.586536</v>
      </c>
      <c r="H21" s="74">
        <f t="shared" si="14"/>
        <v>8643.417545</v>
      </c>
      <c r="I21" s="74">
        <f t="shared" si="14"/>
        <v>8867.985954</v>
      </c>
      <c r="J21" s="74">
        <f t="shared" si="14"/>
        <v>9111.826952</v>
      </c>
      <c r="K21" s="74">
        <f t="shared" si="14"/>
        <v>9375.51922</v>
      </c>
      <c r="L21" s="41">
        <v>0.02273776196442889</v>
      </c>
      <c r="M21" s="41">
        <v>0.024394536085348095</v>
      </c>
      <c r="N21" s="41">
        <v>0.025981436961590772</v>
      </c>
      <c r="O21" s="41">
        <v>0.027496773204174464</v>
      </c>
      <c r="P21" s="41">
        <v>0.028939560560249267</v>
      </c>
      <c r="Q21" s="8"/>
      <c r="R21" s="8"/>
      <c r="S21" s="8"/>
      <c r="T21" s="8"/>
      <c r="U21" s="8"/>
      <c r="V21" s="8"/>
      <c r="W21" s="8"/>
      <c r="X21" s="8"/>
      <c r="Y21" s="8"/>
    </row>
    <row r="22" ht="12.75" customHeight="1">
      <c r="A22" s="70" t="s">
        <v>67</v>
      </c>
      <c r="B22" s="72">
        <v>599.0</v>
      </c>
      <c r="C22" s="73">
        <v>529.0</v>
      </c>
      <c r="D22" s="73">
        <v>580.0</v>
      </c>
      <c r="E22" s="73">
        <v>637.0</v>
      </c>
      <c r="F22" s="73">
        <v>745.0</v>
      </c>
      <c r="G22" s="74">
        <f t="shared" ref="G22:K22" si="15">F22*(1+L22)</f>
        <v>761.9396327</v>
      </c>
      <c r="H22" s="74">
        <f t="shared" si="15"/>
        <v>780.5267965</v>
      </c>
      <c r="I22" s="74">
        <f t="shared" si="15"/>
        <v>800.8060043</v>
      </c>
      <c r="J22" s="74">
        <f t="shared" si="15"/>
        <v>822.8255854</v>
      </c>
      <c r="K22" s="74">
        <f t="shared" si="15"/>
        <v>846.6377962</v>
      </c>
      <c r="L22" s="41">
        <v>0.02273776196442889</v>
      </c>
      <c r="M22" s="41">
        <v>0.024394536085348095</v>
      </c>
      <c r="N22" s="41">
        <v>0.025981436961590772</v>
      </c>
      <c r="O22" s="41">
        <v>0.027496773204174464</v>
      </c>
      <c r="P22" s="41">
        <v>0.028939560560249267</v>
      </c>
      <c r="Q22" s="8"/>
      <c r="R22" s="8"/>
      <c r="S22" s="8"/>
      <c r="T22" s="8"/>
      <c r="U22" s="8"/>
      <c r="V22" s="8"/>
      <c r="W22" s="8"/>
      <c r="X22" s="8"/>
      <c r="Y22" s="8"/>
    </row>
    <row r="23" ht="12.75" customHeight="1">
      <c r="A23" s="70" t="s">
        <v>68</v>
      </c>
      <c r="B23" s="72">
        <v>1966.0</v>
      </c>
      <c r="C23" s="73">
        <v>1806.0</v>
      </c>
      <c r="D23" s="73">
        <v>1628.0</v>
      </c>
      <c r="E23" s="73">
        <v>1453.0</v>
      </c>
      <c r="F23" s="73">
        <v>2017.0</v>
      </c>
      <c r="G23" s="74">
        <f t="shared" ref="G23:K23" si="16">L23</f>
        <v>1774</v>
      </c>
      <c r="H23" s="74">
        <f t="shared" si="16"/>
        <v>1774</v>
      </c>
      <c r="I23" s="74">
        <f t="shared" si="16"/>
        <v>1774</v>
      </c>
      <c r="J23" s="74">
        <f t="shared" si="16"/>
        <v>1774</v>
      </c>
      <c r="K23" s="74">
        <f t="shared" si="16"/>
        <v>1774</v>
      </c>
      <c r="L23" s="77">
        <f t="shared" ref="L23:P23" si="17">$R$23</f>
        <v>1774</v>
      </c>
      <c r="M23" s="77">
        <f t="shared" si="17"/>
        <v>1774</v>
      </c>
      <c r="N23" s="77">
        <f t="shared" si="17"/>
        <v>1774</v>
      </c>
      <c r="O23" s="77">
        <f t="shared" si="17"/>
        <v>1774</v>
      </c>
      <c r="P23" s="77">
        <f t="shared" si="17"/>
        <v>1774</v>
      </c>
      <c r="Q23" s="16" t="s">
        <v>69</v>
      </c>
      <c r="R23" s="77">
        <f t="shared" ref="R23:R25" si="20">average(B23:F23)</f>
        <v>1774</v>
      </c>
      <c r="S23" s="8"/>
      <c r="T23" s="8"/>
      <c r="U23" s="8"/>
      <c r="V23" s="8"/>
      <c r="W23" s="8"/>
      <c r="X23" s="8"/>
      <c r="Y23" s="8"/>
    </row>
    <row r="24" ht="12.75" customHeight="1">
      <c r="A24" s="70" t="s">
        <v>70</v>
      </c>
      <c r="B24" s="72">
        <v>8233.0</v>
      </c>
      <c r="C24" s="73">
        <v>8341.0</v>
      </c>
      <c r="D24" s="73">
        <v>8374.0</v>
      </c>
      <c r="E24" s="73">
        <v>8002.0</v>
      </c>
      <c r="F24" s="73">
        <v>8775.0</v>
      </c>
      <c r="G24" s="74">
        <f t="shared" ref="G24:K24" si="18">L24</f>
        <v>8345</v>
      </c>
      <c r="H24" s="74">
        <f t="shared" si="18"/>
        <v>8345</v>
      </c>
      <c r="I24" s="74">
        <f t="shared" si="18"/>
        <v>8345</v>
      </c>
      <c r="J24" s="74">
        <f t="shared" si="18"/>
        <v>8345</v>
      </c>
      <c r="K24" s="74">
        <f t="shared" si="18"/>
        <v>8345</v>
      </c>
      <c r="L24" s="77">
        <f t="shared" ref="L24:P24" si="19">$R$24</f>
        <v>8345</v>
      </c>
      <c r="M24" s="77">
        <f t="shared" si="19"/>
        <v>8345</v>
      </c>
      <c r="N24" s="77">
        <f t="shared" si="19"/>
        <v>8345</v>
      </c>
      <c r="O24" s="77">
        <f t="shared" si="19"/>
        <v>8345</v>
      </c>
      <c r="P24" s="77">
        <f t="shared" si="19"/>
        <v>8345</v>
      </c>
      <c r="Q24" s="16" t="s">
        <v>69</v>
      </c>
      <c r="R24" s="77">
        <f t="shared" si="20"/>
        <v>8345</v>
      </c>
      <c r="S24" s="8"/>
      <c r="T24" s="8"/>
      <c r="U24" s="8"/>
      <c r="V24" s="8"/>
      <c r="W24" s="8"/>
      <c r="X24" s="8"/>
      <c r="Y24" s="8"/>
    </row>
    <row r="25" ht="12.75" customHeight="1">
      <c r="A25" s="70" t="s">
        <v>71</v>
      </c>
      <c r="B25" s="72">
        <v>3583.0</v>
      </c>
      <c r="C25" s="73">
        <v>3957.0</v>
      </c>
      <c r="D25" s="73">
        <v>3554.0</v>
      </c>
      <c r="E25" s="73">
        <v>4737.0</v>
      </c>
      <c r="F25" s="73">
        <v>4377.0</v>
      </c>
      <c r="G25" s="74">
        <f t="shared" ref="G25:K25" si="21">L25</f>
        <v>4041.6</v>
      </c>
      <c r="H25" s="74">
        <f t="shared" si="21"/>
        <v>4041.6</v>
      </c>
      <c r="I25" s="74">
        <f t="shared" si="21"/>
        <v>4041.6</v>
      </c>
      <c r="J25" s="74">
        <f t="shared" si="21"/>
        <v>4041.6</v>
      </c>
      <c r="K25" s="74">
        <f t="shared" si="21"/>
        <v>4041.6</v>
      </c>
      <c r="L25" s="77">
        <f t="shared" ref="L25:P25" si="22">$R$25</f>
        <v>4041.6</v>
      </c>
      <c r="M25" s="77">
        <f t="shared" si="22"/>
        <v>4041.6</v>
      </c>
      <c r="N25" s="77">
        <f t="shared" si="22"/>
        <v>4041.6</v>
      </c>
      <c r="O25" s="77">
        <f t="shared" si="22"/>
        <v>4041.6</v>
      </c>
      <c r="P25" s="77">
        <f t="shared" si="22"/>
        <v>4041.6</v>
      </c>
      <c r="Q25" s="16" t="s">
        <v>69</v>
      </c>
      <c r="R25" s="77">
        <f t="shared" si="20"/>
        <v>4041.6</v>
      </c>
      <c r="S25" s="8"/>
      <c r="T25" s="8"/>
      <c r="U25" s="8"/>
      <c r="V25" s="8"/>
      <c r="W25" s="8"/>
      <c r="X25" s="8"/>
      <c r="Y25" s="8"/>
    </row>
    <row r="26" ht="12.75" customHeight="1">
      <c r="A26" s="75" t="s">
        <v>72</v>
      </c>
      <c r="B26" s="72">
        <v>24178.0</v>
      </c>
      <c r="C26" s="73">
        <v>19124.0</v>
      </c>
      <c r="D26" s="73">
        <v>18630.0</v>
      </c>
      <c r="E26" s="73">
        <v>17200.0</v>
      </c>
      <c r="F26" s="73">
        <v>24164.0</v>
      </c>
      <c r="G26" s="76">
        <f t="shared" ref="G26:K26" si="23">sum(G21:G25)</f>
        <v>23360.12617</v>
      </c>
      <c r="H26" s="76">
        <f t="shared" si="23"/>
        <v>23584.54434</v>
      </c>
      <c r="I26" s="76">
        <f t="shared" si="23"/>
        <v>23829.39196</v>
      </c>
      <c r="J26" s="76">
        <f t="shared" si="23"/>
        <v>24095.25254</v>
      </c>
      <c r="K26" s="76">
        <f t="shared" si="23"/>
        <v>24382.75702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2.75" customHeight="1">
      <c r="A27" s="70" t="s">
        <v>73</v>
      </c>
      <c r="B27" s="72"/>
      <c r="C27" s="73"/>
      <c r="D27" s="73"/>
      <c r="E27" s="73"/>
      <c r="F27" s="73"/>
      <c r="G27" s="74"/>
      <c r="H27" s="74"/>
      <c r="I27" s="74"/>
      <c r="J27" s="74"/>
      <c r="K27" s="74"/>
      <c r="L27" s="43"/>
      <c r="M27" s="43"/>
      <c r="N27" s="43"/>
      <c r="O27" s="43"/>
      <c r="P27" s="43"/>
      <c r="Q27" s="8"/>
      <c r="R27" s="8"/>
      <c r="S27" s="8"/>
      <c r="T27" s="8"/>
      <c r="U27" s="8"/>
      <c r="V27" s="8"/>
      <c r="W27" s="8"/>
      <c r="X27" s="8"/>
      <c r="Y27" s="8"/>
    </row>
    <row r="28" ht="12.75" customHeight="1">
      <c r="A28" s="70" t="s">
        <v>74</v>
      </c>
      <c r="B28" s="72">
        <v>48112.0</v>
      </c>
      <c r="C28" s="73">
        <v>56128.0</v>
      </c>
      <c r="D28" s="73">
        <v>51673.0</v>
      </c>
      <c r="E28" s="73">
        <v>69226.0</v>
      </c>
      <c r="F28" s="73">
        <v>75995.0</v>
      </c>
      <c r="G28" s="74">
        <f t="shared" ref="G28:K28" si="24">L28</f>
        <v>75995</v>
      </c>
      <c r="H28" s="74">
        <f t="shared" si="24"/>
        <v>75995</v>
      </c>
      <c r="I28" s="74">
        <f t="shared" si="24"/>
        <v>75995</v>
      </c>
      <c r="J28" s="74">
        <f t="shared" si="24"/>
        <v>75995</v>
      </c>
      <c r="K28" s="74">
        <f t="shared" si="24"/>
        <v>75995</v>
      </c>
      <c r="L28" s="43">
        <f t="shared" ref="L28:P28" si="25">$F$28</f>
        <v>75995</v>
      </c>
      <c r="M28" s="43">
        <f t="shared" si="25"/>
        <v>75995</v>
      </c>
      <c r="N28" s="43">
        <f t="shared" si="25"/>
        <v>75995</v>
      </c>
      <c r="O28" s="43">
        <f t="shared" si="25"/>
        <v>75995</v>
      </c>
      <c r="P28" s="43">
        <f t="shared" si="25"/>
        <v>75995</v>
      </c>
      <c r="Q28" s="8"/>
      <c r="R28" s="8"/>
      <c r="S28" s="8"/>
      <c r="T28" s="8"/>
      <c r="U28" s="8"/>
      <c r="V28" s="8"/>
      <c r="W28" s="8"/>
      <c r="X28" s="8"/>
      <c r="Y28" s="8"/>
    </row>
    <row r="29" ht="12.75" customHeight="1">
      <c r="A29" s="70" t="s">
        <v>75</v>
      </c>
      <c r="B29" s="72">
        <v>5681.0</v>
      </c>
      <c r="C29" s="73">
        <v>13429.0</v>
      </c>
      <c r="D29" s="73">
        <v>13295.0</v>
      </c>
      <c r="E29" s="73">
        <v>12463.0</v>
      </c>
      <c r="F29" s="73">
        <v>12345.0</v>
      </c>
      <c r="G29" s="74">
        <f t="shared" ref="G29:K29" si="26">L29</f>
        <v>12345</v>
      </c>
      <c r="H29" s="74">
        <f t="shared" si="26"/>
        <v>12345</v>
      </c>
      <c r="I29" s="74">
        <f t="shared" si="26"/>
        <v>12345</v>
      </c>
      <c r="J29" s="74">
        <f t="shared" si="26"/>
        <v>12345</v>
      </c>
      <c r="K29" s="74">
        <f t="shared" si="26"/>
        <v>12345</v>
      </c>
      <c r="L29" s="77">
        <f t="shared" ref="L29:P29" si="27">$F$29</f>
        <v>12345</v>
      </c>
      <c r="M29" s="77">
        <f t="shared" si="27"/>
        <v>12345</v>
      </c>
      <c r="N29" s="77">
        <f t="shared" si="27"/>
        <v>12345</v>
      </c>
      <c r="O29" s="77">
        <f t="shared" si="27"/>
        <v>12345</v>
      </c>
      <c r="P29" s="77">
        <f t="shared" si="27"/>
        <v>12345</v>
      </c>
      <c r="Q29" s="8"/>
      <c r="R29" s="8"/>
      <c r="S29" s="8"/>
      <c r="T29" s="8"/>
      <c r="U29" s="8"/>
      <c r="V29" s="8"/>
      <c r="W29" s="8"/>
      <c r="X29" s="8"/>
      <c r="Y29" s="8"/>
    </row>
    <row r="30" ht="12.75" customHeight="1">
      <c r="A30" s="70" t="s">
        <v>76</v>
      </c>
      <c r="B30" s="81"/>
      <c r="C30" s="81"/>
      <c r="D30" s="81"/>
      <c r="E30" s="73">
        <v>41.0</v>
      </c>
      <c r="F30" s="73">
        <v>7864.0</v>
      </c>
      <c r="G30" s="74">
        <f t="shared" ref="G30:K30" si="28">L30</f>
        <v>7864</v>
      </c>
      <c r="H30" s="74">
        <f t="shared" si="28"/>
        <v>7864</v>
      </c>
      <c r="I30" s="74">
        <f t="shared" si="28"/>
        <v>7864</v>
      </c>
      <c r="J30" s="74">
        <f t="shared" si="28"/>
        <v>7864</v>
      </c>
      <c r="K30" s="74">
        <f t="shared" si="28"/>
        <v>7864</v>
      </c>
      <c r="L30" s="77">
        <f t="shared" ref="L30:P30" si="29">$F$30</f>
        <v>7864</v>
      </c>
      <c r="M30" s="77">
        <f t="shared" si="29"/>
        <v>7864</v>
      </c>
      <c r="N30" s="77">
        <f t="shared" si="29"/>
        <v>7864</v>
      </c>
      <c r="O30" s="77">
        <f t="shared" si="29"/>
        <v>7864</v>
      </c>
      <c r="P30" s="77">
        <f t="shared" si="29"/>
        <v>7864</v>
      </c>
      <c r="Q30" s="8"/>
      <c r="R30" s="8"/>
      <c r="S30" s="8"/>
      <c r="T30" s="8"/>
      <c r="U30" s="8"/>
      <c r="V30" s="8"/>
      <c r="W30" s="8"/>
      <c r="X30" s="8"/>
      <c r="Y30" s="8"/>
    </row>
    <row r="31" ht="12.75" customHeight="1">
      <c r="A31" s="70" t="s">
        <v>77</v>
      </c>
      <c r="B31" s="72">
        <v>2774.0</v>
      </c>
      <c r="C31" s="73">
        <v>2297.0</v>
      </c>
      <c r="D31" s="73">
        <v>2748.0</v>
      </c>
      <c r="E31" s="73">
        <v>3791.0</v>
      </c>
      <c r="F31" s="73">
        <v>4787.0</v>
      </c>
      <c r="G31" s="74">
        <f t="shared" ref="G31:K31" si="30">L31</f>
        <v>5000</v>
      </c>
      <c r="H31" s="74">
        <f t="shared" si="30"/>
        <v>5000</v>
      </c>
      <c r="I31" s="74">
        <f t="shared" si="30"/>
        <v>5000</v>
      </c>
      <c r="J31" s="74">
        <f t="shared" si="30"/>
        <v>5000</v>
      </c>
      <c r="K31" s="74">
        <f t="shared" si="30"/>
        <v>5000</v>
      </c>
      <c r="L31" s="16">
        <v>5000.0</v>
      </c>
      <c r="M31" s="16">
        <v>5000.0</v>
      </c>
      <c r="N31" s="16">
        <v>5000.0</v>
      </c>
      <c r="O31" s="16">
        <v>5000.0</v>
      </c>
      <c r="P31" s="16">
        <v>5000.0</v>
      </c>
      <c r="Q31" s="8"/>
      <c r="R31" s="8"/>
      <c r="S31" s="8"/>
      <c r="T31" s="8"/>
      <c r="U31" s="8"/>
      <c r="V31" s="8"/>
      <c r="W31" s="8"/>
      <c r="X31" s="8"/>
      <c r="Y31" s="8"/>
    </row>
    <row r="32" ht="12.75" customHeight="1">
      <c r="A32" s="75" t="s">
        <v>78</v>
      </c>
      <c r="B32" s="72">
        <v>56567.0</v>
      </c>
      <c r="C32" s="73">
        <v>71854.0</v>
      </c>
      <c r="D32" s="73">
        <v>67716.0</v>
      </c>
      <c r="E32" s="73">
        <v>85521.0</v>
      </c>
      <c r="F32" s="73">
        <v>100991.0</v>
      </c>
      <c r="G32" s="76">
        <f t="shared" ref="G32:K32" si="31">sum(G28:G31)</f>
        <v>101204</v>
      </c>
      <c r="H32" s="76">
        <f t="shared" si="31"/>
        <v>101204</v>
      </c>
      <c r="I32" s="76">
        <f t="shared" si="31"/>
        <v>101204</v>
      </c>
      <c r="J32" s="76">
        <f t="shared" si="31"/>
        <v>101204</v>
      </c>
      <c r="K32" s="76">
        <f t="shared" si="31"/>
        <v>101204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2.75" customHeight="1">
      <c r="A33" s="70" t="s">
        <v>79</v>
      </c>
      <c r="B33" s="72"/>
      <c r="C33" s="73"/>
      <c r="D33" s="73"/>
      <c r="E33" s="73"/>
      <c r="F33" s="73"/>
      <c r="G33" s="74"/>
      <c r="H33" s="74"/>
      <c r="I33" s="74"/>
      <c r="J33" s="74"/>
      <c r="K33" s="7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2.75" customHeight="1">
      <c r="A34" s="70" t="s">
        <v>80</v>
      </c>
      <c r="B34" s="72"/>
      <c r="C34" s="73"/>
      <c r="D34" s="73"/>
      <c r="E34" s="73"/>
      <c r="F34" s="73"/>
      <c r="G34" s="74"/>
      <c r="H34" s="74"/>
      <c r="I34" s="74"/>
      <c r="J34" s="74"/>
      <c r="K34" s="74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2.75" customHeight="1">
      <c r="A35" s="70" t="s">
        <v>81</v>
      </c>
      <c r="B35" s="81" t="s">
        <v>82</v>
      </c>
      <c r="C35" s="73" t="s">
        <v>82</v>
      </c>
      <c r="D35" s="73" t="s">
        <v>82</v>
      </c>
      <c r="E35" s="73" t="s">
        <v>82</v>
      </c>
      <c r="F35" s="73" t="s">
        <v>82</v>
      </c>
      <c r="G35" s="74"/>
      <c r="H35" s="74"/>
      <c r="I35" s="74"/>
      <c r="J35" s="74"/>
      <c r="K35" s="7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2.75" customHeight="1">
      <c r="A36" s="70" t="s">
        <v>83</v>
      </c>
      <c r="B36" s="72">
        <v>27065.0</v>
      </c>
      <c r="C36" s="73">
        <v>28950.0</v>
      </c>
      <c r="D36" s="73">
        <v>26909.0</v>
      </c>
      <c r="E36" s="73">
        <v>26486.0</v>
      </c>
      <c r="F36" s="73">
        <v>26533.0</v>
      </c>
      <c r="G36" s="74">
        <f t="shared" ref="G36:K36" si="32">F36*(1+$P$36)</f>
        <v>26434.83557</v>
      </c>
      <c r="H36" s="74">
        <f t="shared" si="32"/>
        <v>26337.03433</v>
      </c>
      <c r="I36" s="74">
        <f t="shared" si="32"/>
        <v>26239.59492</v>
      </c>
      <c r="J36" s="74">
        <f t="shared" si="32"/>
        <v>26142.51601</v>
      </c>
      <c r="K36" s="74">
        <f t="shared" si="32"/>
        <v>26045.79626</v>
      </c>
      <c r="L36" s="41">
        <f t="shared" ref="L36:O36" si="33">(C36-B36)/B36</f>
        <v>0.06964714576</v>
      </c>
      <c r="M36" s="41">
        <f t="shared" si="33"/>
        <v>-0.07050086356</v>
      </c>
      <c r="N36" s="41">
        <f t="shared" si="33"/>
        <v>-0.0157196477</v>
      </c>
      <c r="O36" s="41">
        <f t="shared" si="33"/>
        <v>0.001774522389</v>
      </c>
      <c r="P36" s="41">
        <f>average(L36:O36)</f>
        <v>-0.003699710777</v>
      </c>
      <c r="Q36" s="8"/>
      <c r="R36" s="8"/>
      <c r="S36" s="8"/>
      <c r="T36" s="8"/>
      <c r="U36" s="8"/>
      <c r="V36" s="8"/>
      <c r="W36" s="8"/>
      <c r="X36" s="8"/>
      <c r="Y36" s="8"/>
    </row>
    <row r="37" ht="12.75" customHeight="1">
      <c r="A37" s="70" t="s">
        <v>84</v>
      </c>
      <c r="B37" s="72">
        <v>27598.0</v>
      </c>
      <c r="C37" s="73">
        <v>19111.0</v>
      </c>
      <c r="D37" s="73">
        <v>-3496.0</v>
      </c>
      <c r="E37" s="73">
        <v>-12696.0</v>
      </c>
      <c r="F37" s="73">
        <v>-20120.0</v>
      </c>
      <c r="G37" s="74">
        <f>F37+'Income Statement'!G33+1821</f>
        <v>-4319.067816</v>
      </c>
      <c r="H37" s="74">
        <f>G37+'Income Statement'!H33-12408</f>
        <v>-2279.833824</v>
      </c>
      <c r="I37" s="74">
        <f>H37+'Income Statement'!I33-12741</f>
        <v>-123.075683</v>
      </c>
      <c r="J37" s="74">
        <f>I37+'Income Statement'!J33-13056</f>
        <v>2155.161505</v>
      </c>
      <c r="K37" s="74">
        <f>J37+'Income Statement'!K33-13357</f>
        <v>4556.935424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2.75" customHeight="1">
      <c r="A38" s="70" t="s">
        <v>85</v>
      </c>
      <c r="B38" s="72">
        <v>-803.0</v>
      </c>
      <c r="C38" s="73">
        <v>-1689.0</v>
      </c>
      <c r="D38" s="73">
        <v>-1628.0</v>
      </c>
      <c r="E38" s="73">
        <v>-1716.0</v>
      </c>
      <c r="F38" s="73">
        <v>-1175.0</v>
      </c>
      <c r="G38" s="74">
        <f t="shared" ref="G38:K38" si="34">$R$38</f>
        <v>-1402.2</v>
      </c>
      <c r="H38" s="74">
        <f t="shared" si="34"/>
        <v>-1402.2</v>
      </c>
      <c r="I38" s="74">
        <f t="shared" si="34"/>
        <v>-1402.2</v>
      </c>
      <c r="J38" s="74">
        <f t="shared" si="34"/>
        <v>-1402.2</v>
      </c>
      <c r="K38" s="74">
        <f t="shared" si="34"/>
        <v>-1402.2</v>
      </c>
      <c r="L38" s="8"/>
      <c r="M38" s="8"/>
      <c r="N38" s="8"/>
      <c r="O38" s="8"/>
      <c r="P38" s="8"/>
      <c r="Q38" s="16" t="s">
        <v>17</v>
      </c>
      <c r="R38" s="77">
        <f>average(B38:F38)</f>
        <v>-1402.2</v>
      </c>
      <c r="S38" s="8"/>
      <c r="T38" s="8"/>
      <c r="U38" s="8"/>
      <c r="V38" s="8"/>
      <c r="W38" s="8"/>
      <c r="X38" s="8"/>
      <c r="Y38" s="8"/>
    </row>
    <row r="39" ht="12.75" customHeight="1">
      <c r="A39" s="75" t="s">
        <v>86</v>
      </c>
      <c r="B39" s="72">
        <v>53860.0</v>
      </c>
      <c r="C39" s="73">
        <v>46372.0</v>
      </c>
      <c r="D39" s="73">
        <v>21785.0</v>
      </c>
      <c r="E39" s="73">
        <v>12074.0</v>
      </c>
      <c r="F39" s="73">
        <v>5238.0</v>
      </c>
      <c r="G39" s="76">
        <f t="shared" ref="G39:K39" si="35">sum(G35:G38)</f>
        <v>20713.56776</v>
      </c>
      <c r="H39" s="76">
        <f t="shared" si="35"/>
        <v>22655.0005</v>
      </c>
      <c r="I39" s="76">
        <f t="shared" si="35"/>
        <v>24714.31924</v>
      </c>
      <c r="J39" s="76">
        <f t="shared" si="35"/>
        <v>26895.47751</v>
      </c>
      <c r="K39" s="76">
        <f t="shared" si="35"/>
        <v>29200.53168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2.75" customHeight="1">
      <c r="A40" s="70" t="s">
        <v>87</v>
      </c>
      <c r="B40" s="72">
        <v>386.0</v>
      </c>
      <c r="C40" s="73">
        <v>501.0</v>
      </c>
      <c r="D40" s="73">
        <v>578.0</v>
      </c>
      <c r="E40" s="73">
        <v>643.0</v>
      </c>
      <c r="F40" s="73">
        <v>714.0</v>
      </c>
      <c r="G40" s="74">
        <f t="shared" ref="G40:K40" si="36">F40*(1+$P$40)</f>
        <v>785.4</v>
      </c>
      <c r="H40" s="74">
        <f t="shared" si="36"/>
        <v>863.94</v>
      </c>
      <c r="I40" s="74">
        <f t="shared" si="36"/>
        <v>950.334</v>
      </c>
      <c r="J40" s="74">
        <f t="shared" si="36"/>
        <v>1045.3674</v>
      </c>
      <c r="K40" s="74">
        <f t="shared" si="36"/>
        <v>1149.90414</v>
      </c>
      <c r="L40" s="41">
        <f t="shared" ref="L40:O40" si="37">(C40-B40)/B40</f>
        <v>0.2979274611</v>
      </c>
      <c r="M40" s="41">
        <f t="shared" si="37"/>
        <v>0.1536926148</v>
      </c>
      <c r="N40" s="41">
        <f t="shared" si="37"/>
        <v>0.1124567474</v>
      </c>
      <c r="O40" s="41">
        <f t="shared" si="37"/>
        <v>0.1104199067</v>
      </c>
      <c r="P40" s="82">
        <v>0.1</v>
      </c>
      <c r="Q40" s="8"/>
      <c r="R40" s="8"/>
      <c r="S40" s="8"/>
      <c r="T40" s="8"/>
      <c r="U40" s="8"/>
      <c r="V40" s="8"/>
      <c r="W40" s="8"/>
      <c r="X40" s="8"/>
      <c r="Y40" s="8"/>
    </row>
    <row r="41" ht="12.75" customHeight="1">
      <c r="A41" s="75" t="s">
        <v>88</v>
      </c>
      <c r="B41" s="79">
        <v>54246.0</v>
      </c>
      <c r="C41" s="80">
        <v>46873.0</v>
      </c>
      <c r="D41" s="80">
        <v>22363.0</v>
      </c>
      <c r="E41" s="80">
        <v>12717.0</v>
      </c>
      <c r="F41" s="80">
        <v>5952.0</v>
      </c>
      <c r="G41" s="76">
        <f t="shared" ref="G41:K41" si="38">sum(G39:G40)</f>
        <v>21498.96776</v>
      </c>
      <c r="H41" s="76">
        <f t="shared" si="38"/>
        <v>23518.9405</v>
      </c>
      <c r="I41" s="76">
        <f t="shared" si="38"/>
        <v>25664.65324</v>
      </c>
      <c r="J41" s="76">
        <f t="shared" si="38"/>
        <v>27940.84491</v>
      </c>
      <c r="K41" s="76">
        <f t="shared" si="38"/>
        <v>30350.43582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2.75" customHeight="1">
      <c r="A42" s="75" t="s">
        <v>89</v>
      </c>
      <c r="B42" s="72">
        <v>134991.0</v>
      </c>
      <c r="C42" s="73">
        <v>137851.0</v>
      </c>
      <c r="D42" s="73">
        <v>108709.0</v>
      </c>
      <c r="E42" s="73">
        <v>115438.0</v>
      </c>
      <c r="F42" s="73">
        <v>131107.0</v>
      </c>
      <c r="G42" s="76">
        <f t="shared" ref="G42:K42" si="39">G32+G41</f>
        <v>122702.9678</v>
      </c>
      <c r="H42" s="76">
        <f t="shared" si="39"/>
        <v>124722.9405</v>
      </c>
      <c r="I42" s="76">
        <f t="shared" si="39"/>
        <v>126868.6532</v>
      </c>
      <c r="J42" s="76">
        <f t="shared" si="39"/>
        <v>129144.8449</v>
      </c>
      <c r="K42" s="76">
        <f t="shared" si="39"/>
        <v>131554.4358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2.75" customHeight="1">
      <c r="A43" s="83"/>
      <c r="B43" s="8"/>
      <c r="C43" s="83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2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2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2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2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2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2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2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2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2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</sheetData>
  <mergeCells count="5">
    <mergeCell ref="A1:F1"/>
    <mergeCell ref="G1:K1"/>
    <mergeCell ref="L1:P1"/>
    <mergeCell ref="B2:F2"/>
    <mergeCell ref="G2:K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8.75"/>
    <col customWidth="1" min="2" max="6" width="9.88"/>
    <col customWidth="1" min="7" max="14" width="7.88"/>
    <col customWidth="1" min="15" max="25" width="7.63"/>
  </cols>
  <sheetData>
    <row r="1" ht="12.75" customHeight="1">
      <c r="A1" s="33" t="s">
        <v>90</v>
      </c>
      <c r="B1" s="2"/>
      <c r="C1" s="2"/>
      <c r="D1" s="2"/>
      <c r="E1" s="2"/>
      <c r="F1" s="3"/>
      <c r="G1" s="84" t="s">
        <v>91</v>
      </c>
      <c r="H1" s="2"/>
      <c r="I1" s="2"/>
      <c r="J1" s="2"/>
      <c r="K1" s="3"/>
      <c r="L1" s="85"/>
      <c r="M1" s="85"/>
      <c r="N1" s="85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3.5" customHeight="1">
      <c r="A2" s="86"/>
      <c r="B2" s="33" t="s">
        <v>4</v>
      </c>
      <c r="C2" s="2"/>
      <c r="D2" s="2"/>
      <c r="E2" s="2"/>
      <c r="F2" s="3"/>
      <c r="G2" s="4" t="s">
        <v>4</v>
      </c>
      <c r="H2" s="2"/>
      <c r="I2" s="2"/>
      <c r="J2" s="2"/>
      <c r="K2" s="3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2.75" customHeight="1">
      <c r="A3" s="85" t="s">
        <v>7</v>
      </c>
      <c r="B3" s="85">
        <v>2017.0</v>
      </c>
      <c r="C3" s="85">
        <v>2018.0</v>
      </c>
      <c r="D3" s="75">
        <v>2019.0</v>
      </c>
      <c r="E3" s="85">
        <v>2020.0</v>
      </c>
      <c r="F3" s="85">
        <v>2021.0</v>
      </c>
      <c r="G3" s="87">
        <v>2022.0</v>
      </c>
      <c r="H3" s="87">
        <v>2023.0</v>
      </c>
      <c r="I3" s="87">
        <v>2024.0</v>
      </c>
      <c r="J3" s="87">
        <v>2025.0</v>
      </c>
      <c r="K3" s="87">
        <v>2026.0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2.75" customHeight="1">
      <c r="A4" s="85"/>
      <c r="B4" s="83"/>
      <c r="C4" s="83"/>
      <c r="D4" s="83"/>
      <c r="E4" s="88"/>
      <c r="F4" s="8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2.75" customHeight="1">
      <c r="A5" s="85" t="s">
        <v>92</v>
      </c>
      <c r="B5" s="83"/>
      <c r="C5" s="83"/>
      <c r="D5" s="83"/>
      <c r="E5" s="88"/>
      <c r="F5" s="89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2.75" customHeight="1">
      <c r="A6" s="70"/>
      <c r="B6" s="90"/>
      <c r="C6" s="90"/>
      <c r="D6" s="90"/>
      <c r="E6" s="90"/>
      <c r="F6" s="90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2.75" customHeight="1">
      <c r="A7" s="70" t="s">
        <v>31</v>
      </c>
      <c r="B7" s="90">
        <v>9452.0</v>
      </c>
      <c r="C7" s="90">
        <v>3587.0</v>
      </c>
      <c r="D7" s="90">
        <v>11083.0</v>
      </c>
      <c r="E7" s="90">
        <v>10135.0</v>
      </c>
      <c r="F7" s="90">
        <v>13746.0</v>
      </c>
      <c r="G7" s="43">
        <f>'Income Statement'!G33</f>
        <v>13979.93218</v>
      </c>
      <c r="H7" s="43">
        <f>'Income Statement'!H33</f>
        <v>14447.23399</v>
      </c>
      <c r="I7" s="43">
        <f>'Income Statement'!I33</f>
        <v>14897.75814</v>
      </c>
      <c r="J7" s="43">
        <f>'Income Statement'!J33</f>
        <v>15334.23719</v>
      </c>
      <c r="K7" s="43">
        <f>'Income Statement'!K33</f>
        <v>15758.77392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2.75" customHeight="1">
      <c r="A8" s="70" t="s">
        <v>93</v>
      </c>
      <c r="B8" s="90"/>
      <c r="C8" s="90"/>
      <c r="D8" s="90"/>
      <c r="E8" s="90"/>
      <c r="F8" s="90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2.75" customHeight="1">
      <c r="A9" s="70" t="s">
        <v>94</v>
      </c>
      <c r="B9" s="90">
        <v>1000.0</v>
      </c>
      <c r="C9" s="90">
        <v>1165.0</v>
      </c>
      <c r="D9" s="90">
        <v>1230.0</v>
      </c>
      <c r="E9" s="90">
        <v>1382.0</v>
      </c>
      <c r="F9" s="90">
        <v>1537.0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2.75" customHeight="1">
      <c r="A10" s="70" t="s">
        <v>20</v>
      </c>
      <c r="B10" s="90">
        <v>1451.0</v>
      </c>
      <c r="C10" s="90">
        <v>1620.0</v>
      </c>
      <c r="D10" s="90">
        <v>1689.0</v>
      </c>
      <c r="E10" s="90">
        <v>1586.0</v>
      </c>
      <c r="F10" s="90">
        <v>1379.0</v>
      </c>
      <c r="G10" s="43">
        <f>'Income Statement'!G17</f>
        <v>1545</v>
      </c>
      <c r="H10" s="43">
        <f>'Income Statement'!H17</f>
        <v>1545</v>
      </c>
      <c r="I10" s="43">
        <f>'Income Statement'!I17</f>
        <v>1545</v>
      </c>
      <c r="J10" s="43">
        <f>'Income Statement'!J17</f>
        <v>1545</v>
      </c>
      <c r="K10" s="43">
        <f>'Income Statement'!K17</f>
        <v>1545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2.75" customHeight="1">
      <c r="A11" s="70" t="s">
        <v>95</v>
      </c>
      <c r="B11" s="90">
        <v>129.0</v>
      </c>
      <c r="C11" s="90">
        <v>146.0</v>
      </c>
      <c r="D11" s="90">
        <v>190.0</v>
      </c>
      <c r="E11" s="90">
        <v>245.0</v>
      </c>
      <c r="F11" s="90">
        <v>192.0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2.75" customHeight="1">
      <c r="A12" s="70" t="s">
        <v>96</v>
      </c>
      <c r="B12" s="90">
        <v>-440.0</v>
      </c>
      <c r="C12" s="90">
        <v>-847.0</v>
      </c>
      <c r="D12" s="90">
        <v>-1191.0</v>
      </c>
      <c r="E12" s="90">
        <v>-851.0</v>
      </c>
      <c r="F12" s="90">
        <v>-2425.0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2.75" customHeight="1">
      <c r="A13" s="70" t="s">
        <v>97</v>
      </c>
      <c r="B13" s="90">
        <v>1350.0</v>
      </c>
      <c r="C13" s="90">
        <v>1607.0</v>
      </c>
      <c r="D13" s="90">
        <v>1653.0</v>
      </c>
      <c r="E13" s="90">
        <v>1590.0</v>
      </c>
      <c r="F13" s="90">
        <v>1837.0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2.75" customHeight="1">
      <c r="A14" s="70" t="s">
        <v>98</v>
      </c>
      <c r="B14" s="90">
        <v>126.0</v>
      </c>
      <c r="C14" s="90">
        <v>-27.0</v>
      </c>
      <c r="D14" s="90">
        <v>157.0</v>
      </c>
      <c r="E14" s="90">
        <v>239.0</v>
      </c>
      <c r="F14" s="90">
        <v>-39.0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2.75" customHeight="1">
      <c r="A15" s="70" t="s">
        <v>99</v>
      </c>
      <c r="B15" s="90"/>
      <c r="C15" s="90"/>
      <c r="D15" s="90"/>
      <c r="E15" s="90"/>
      <c r="F15" s="90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2.75" customHeight="1">
      <c r="A16" s="70" t="s">
        <v>100</v>
      </c>
      <c r="B16" s="90">
        <v>-67.0</v>
      </c>
      <c r="C16" s="90">
        <v>267.0</v>
      </c>
      <c r="D16" s="90">
        <v>-272.0</v>
      </c>
      <c r="E16" s="90">
        <v>-690.0</v>
      </c>
      <c r="F16" s="90">
        <v>141.0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2.75" customHeight="1">
      <c r="A17" s="70" t="s">
        <v>101</v>
      </c>
      <c r="B17" s="90">
        <v>-384.0</v>
      </c>
      <c r="C17" s="90">
        <v>-258.0</v>
      </c>
      <c r="D17" s="90">
        <v>261.0</v>
      </c>
      <c r="E17" s="90">
        <v>665.0</v>
      </c>
      <c r="F17" s="90">
        <v>622.0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2.75" customHeight="1">
      <c r="A18" s="70" t="s">
        <v>102</v>
      </c>
      <c r="B18" s="90">
        <v>230.0</v>
      </c>
      <c r="C18" s="90">
        <v>-260.0</v>
      </c>
      <c r="D18" s="90">
        <v>-102.0</v>
      </c>
      <c r="E18" s="90">
        <v>-496.0</v>
      </c>
      <c r="F18" s="90">
        <v>-23.0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2.75" customHeight="1">
      <c r="A19" s="70" t="s">
        <v>103</v>
      </c>
      <c r="B19" s="90">
        <v>732.0</v>
      </c>
      <c r="C19" s="90">
        <v>8150.0</v>
      </c>
      <c r="D19" s="90">
        <v>-453.0</v>
      </c>
      <c r="E19" s="90">
        <v>-444.0</v>
      </c>
      <c r="F19" s="90">
        <v>-1485.0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2.75" customHeight="1">
      <c r="A20" s="70" t="s">
        <v>104</v>
      </c>
      <c r="B20" s="90">
        <v>547.0</v>
      </c>
      <c r="C20" s="90">
        <v>236.0</v>
      </c>
      <c r="D20" s="90">
        <v>306.0</v>
      </c>
      <c r="E20" s="90">
        <v>-222.0</v>
      </c>
      <c r="F20" s="90">
        <v>405.0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2.75" customHeight="1">
      <c r="A21" s="70" t="s">
        <v>105</v>
      </c>
      <c r="B21" s="90">
        <v>14126.0</v>
      </c>
      <c r="C21" s="90">
        <v>15386.0</v>
      </c>
      <c r="D21" s="90">
        <v>14551.0</v>
      </c>
      <c r="E21" s="90">
        <v>13139.0</v>
      </c>
      <c r="F21" s="90">
        <v>15887.0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2.75" customHeight="1">
      <c r="A22" s="85"/>
      <c r="B22" s="90"/>
      <c r="C22" s="90"/>
      <c r="D22" s="90"/>
      <c r="E22" s="90"/>
      <c r="F22" s="9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2.75" customHeight="1">
      <c r="A23" s="85" t="s">
        <v>106</v>
      </c>
      <c r="B23" s="90"/>
      <c r="C23" s="90"/>
      <c r="D23" s="90"/>
      <c r="E23" s="90"/>
      <c r="F23" s="90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2.75" customHeight="1">
      <c r="A24" s="70"/>
      <c r="B24" s="90"/>
      <c r="C24" s="90"/>
      <c r="D24" s="90"/>
      <c r="E24" s="90"/>
      <c r="F24" s="90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2.75" customHeight="1">
      <c r="A25" s="70" t="s">
        <v>107</v>
      </c>
      <c r="B25" s="90">
        <v>-25867.0</v>
      </c>
      <c r="C25" s="90">
        <v>-25282.0</v>
      </c>
      <c r="D25" s="90">
        <v>-1400.0</v>
      </c>
      <c r="E25" s="90">
        <v>-5731.0</v>
      </c>
      <c r="F25" s="90">
        <v>-37982.0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3.5" customHeight="1">
      <c r="A26" s="70" t="s">
        <v>108</v>
      </c>
      <c r="B26" s="90">
        <v>15186.0</v>
      </c>
      <c r="C26" s="90">
        <v>20372.0</v>
      </c>
      <c r="D26" s="90">
        <v>12681.0</v>
      </c>
      <c r="E26" s="90">
        <v>4687.0</v>
      </c>
      <c r="F26" s="90">
        <v>26024.0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2.75" customHeight="1">
      <c r="A27" s="70" t="s">
        <v>109</v>
      </c>
      <c r="B27" s="90">
        <v>2429.0</v>
      </c>
      <c r="C27" s="90">
        <v>2745.0</v>
      </c>
      <c r="D27" s="90">
        <v>17299.0</v>
      </c>
      <c r="E27" s="90">
        <v>12575.0</v>
      </c>
      <c r="F27" s="90">
        <v>1036.0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2.75" customHeight="1">
      <c r="A28" s="91" t="s">
        <v>110</v>
      </c>
      <c r="B28" s="92">
        <v>-11221.0</v>
      </c>
      <c r="C28" s="92">
        <v>-1724.0</v>
      </c>
      <c r="D28" s="92">
        <v>-363.0</v>
      </c>
      <c r="E28" s="92">
        <v>-124.0</v>
      </c>
      <c r="F28" s="92">
        <v>-41.0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2.75" customHeight="1">
      <c r="A29" s="70" t="s">
        <v>111</v>
      </c>
      <c r="B29" s="90">
        <v>-2021.0</v>
      </c>
      <c r="C29" s="90">
        <v>-1736.0</v>
      </c>
      <c r="D29" s="90">
        <v>-1660.0</v>
      </c>
      <c r="E29" s="90">
        <v>-1564.0</v>
      </c>
      <c r="F29" s="90">
        <v>-2135.0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2.75" customHeight="1">
      <c r="A30" s="70" t="s">
        <v>112</v>
      </c>
      <c r="B30" s="90">
        <v>-21494.0</v>
      </c>
      <c r="C30" s="90">
        <v>-5625.0</v>
      </c>
      <c r="D30" s="90">
        <v>26557.0</v>
      </c>
      <c r="E30" s="90">
        <v>9843.0</v>
      </c>
      <c r="F30" s="90">
        <v>-13098.0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2.75" customHeight="1">
      <c r="A31" s="83" t="s">
        <v>113</v>
      </c>
      <c r="B31" s="90"/>
      <c r="C31" s="90"/>
      <c r="D31" s="90"/>
      <c r="E31" s="90"/>
      <c r="F31" s="90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2.75" customHeight="1">
      <c r="A32" s="91" t="s">
        <v>114</v>
      </c>
      <c r="B32" s="92">
        <v>-3561.0</v>
      </c>
      <c r="C32" s="92">
        <v>-11347.0</v>
      </c>
      <c r="D32" s="92">
        <v>-36140.0</v>
      </c>
      <c r="E32" s="92">
        <v>-19240.0</v>
      </c>
      <c r="F32" s="92">
        <v>-20934.0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2.75" customHeight="1">
      <c r="A33" s="70" t="s">
        <v>115</v>
      </c>
      <c r="B33" s="90">
        <v>2181.0</v>
      </c>
      <c r="C33" s="90">
        <v>2402.0</v>
      </c>
      <c r="D33" s="90">
        <v>2155.0</v>
      </c>
      <c r="E33" s="90">
        <v>1588.0</v>
      </c>
      <c r="F33" s="90">
        <v>1786.0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2.75" customHeight="1">
      <c r="A34" s="70" t="s">
        <v>116</v>
      </c>
      <c r="B34" s="90">
        <v>-283.0</v>
      </c>
      <c r="C34" s="90">
        <v>-506.0</v>
      </c>
      <c r="D34" s="90">
        <v>-503.0</v>
      </c>
      <c r="E34" s="90">
        <v>-665.0</v>
      </c>
      <c r="F34" s="90">
        <v>-666.0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2.75" customHeight="1">
      <c r="A35" s="70" t="s">
        <v>117</v>
      </c>
      <c r="B35" s="90">
        <v>-2631.0</v>
      </c>
      <c r="C35" s="90">
        <v>-3140.0</v>
      </c>
      <c r="D35" s="90">
        <v>-2932.0</v>
      </c>
      <c r="E35" s="90">
        <v>-3070.0</v>
      </c>
      <c r="F35" s="90">
        <v>-3063.0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2.75" customHeight="1">
      <c r="A36" s="70" t="s">
        <v>118</v>
      </c>
      <c r="B36" s="90">
        <v>17732.0</v>
      </c>
      <c r="C36" s="90">
        <v>12443.0</v>
      </c>
      <c r="D36" s="90" t="s">
        <v>82</v>
      </c>
      <c r="E36" s="90">
        <v>19888.0</v>
      </c>
      <c r="F36" s="90">
        <v>14934.0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2.75" customHeight="1">
      <c r="A37" s="70" t="s">
        <v>119</v>
      </c>
      <c r="B37" s="90">
        <v>-4094.0</v>
      </c>
      <c r="C37" s="90">
        <v>-9800.0</v>
      </c>
      <c r="D37" s="90">
        <v>-4500.0</v>
      </c>
      <c r="E37" s="90">
        <v>-4500.0</v>
      </c>
      <c r="F37" s="90">
        <v>-2631.0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2.75" customHeight="1">
      <c r="A38" s="70" t="s">
        <v>98</v>
      </c>
      <c r="B38" s="90">
        <v>-258.0</v>
      </c>
      <c r="C38" s="90">
        <v>-34.0</v>
      </c>
      <c r="D38" s="90">
        <v>-136.0</v>
      </c>
      <c r="E38" s="90">
        <v>-133.0</v>
      </c>
      <c r="F38" s="90">
        <v>196.0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2.75" customHeight="1">
      <c r="A39" s="70" t="s">
        <v>120</v>
      </c>
      <c r="B39" s="90">
        <v>9086.0</v>
      </c>
      <c r="C39" s="90">
        <v>-9982.0</v>
      </c>
      <c r="D39" s="90">
        <v>-42056.0</v>
      </c>
      <c r="E39" s="90">
        <v>-6132.0</v>
      </c>
      <c r="F39" s="90">
        <v>-10378.0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2.75" customHeight="1">
      <c r="A40" s="83" t="s">
        <v>121</v>
      </c>
      <c r="B40" s="90">
        <v>-86.0</v>
      </c>
      <c r="C40" s="90">
        <v>57.0</v>
      </c>
      <c r="D40" s="90">
        <v>-158.0</v>
      </c>
      <c r="E40" s="90">
        <v>-125.0</v>
      </c>
      <c r="F40" s="90">
        <v>448.0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2.75" customHeight="1">
      <c r="A41" s="83" t="s">
        <v>122</v>
      </c>
      <c r="B41" s="90">
        <v>1632.0</v>
      </c>
      <c r="C41" s="90">
        <v>-164.0</v>
      </c>
      <c r="D41" s="90">
        <v>-1106.0</v>
      </c>
      <c r="E41" s="90">
        <v>16725.0</v>
      </c>
      <c r="F41" s="90">
        <v>-7141.0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2.75" customHeight="1">
      <c r="A42" s="83" t="s">
        <v>123</v>
      </c>
      <c r="B42" s="90">
        <v>20152.0</v>
      </c>
      <c r="C42" s="90">
        <v>21784.0</v>
      </c>
      <c r="D42" s="90">
        <v>21620.0</v>
      </c>
      <c r="E42" s="90">
        <v>20514.0</v>
      </c>
      <c r="F42" s="90">
        <v>37239.0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2.75" customHeight="1">
      <c r="A43" s="83" t="s">
        <v>124</v>
      </c>
      <c r="B43" s="90">
        <v>21784.0</v>
      </c>
      <c r="C43" s="90">
        <v>21620.0</v>
      </c>
      <c r="D43" s="90">
        <v>20514.0</v>
      </c>
      <c r="E43" s="90">
        <v>37239.0</v>
      </c>
      <c r="F43" s="90">
        <v>30098.0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2.75" customHeight="1">
      <c r="A44" s="85"/>
      <c r="B44" s="90"/>
      <c r="C44" s="90"/>
      <c r="D44" s="90"/>
      <c r="E44" s="90"/>
      <c r="F44" s="90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2.75" customHeight="1">
      <c r="A45" s="85" t="s">
        <v>125</v>
      </c>
      <c r="B45" s="90"/>
      <c r="C45" s="90"/>
      <c r="D45" s="90"/>
      <c r="E45" s="90"/>
      <c r="F45" s="90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2.75" customHeight="1">
      <c r="A46" s="70"/>
      <c r="B46" s="90"/>
      <c r="C46" s="90"/>
      <c r="D46" s="90"/>
      <c r="E46" s="90"/>
      <c r="F46" s="90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2.75" customHeight="1">
      <c r="A47" s="70" t="s">
        <v>126</v>
      </c>
      <c r="B47" s="90">
        <v>90.0</v>
      </c>
      <c r="C47" s="90">
        <v>3.0</v>
      </c>
      <c r="D47" s="90">
        <v>8.0</v>
      </c>
      <c r="E47" s="90" t="s">
        <v>82</v>
      </c>
      <c r="F47" s="90" t="s">
        <v>82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2.75" customHeight="1">
      <c r="A48" s="70" t="s">
        <v>127</v>
      </c>
      <c r="B48" s="90">
        <v>-69.0</v>
      </c>
      <c r="C48" s="90">
        <v>154.0</v>
      </c>
      <c r="D48" s="90">
        <v>-140.0</v>
      </c>
      <c r="E48" s="90">
        <v>-40.0</v>
      </c>
      <c r="F48" s="90">
        <v>66.0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2.75" customHeight="1">
      <c r="A49" s="70" t="s">
        <v>128</v>
      </c>
      <c r="B49" s="90">
        <v>73.0</v>
      </c>
      <c r="C49" s="90">
        <v>-303.0</v>
      </c>
      <c r="D49" s="90"/>
      <c r="E49" s="90"/>
      <c r="F49" s="90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2.75" customHeight="1">
      <c r="A50" s="83" t="s">
        <v>129</v>
      </c>
      <c r="B50" s="90"/>
      <c r="C50" s="90"/>
      <c r="D50" s="90"/>
      <c r="E50" s="90"/>
      <c r="F50" s="90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2.75" customHeight="1">
      <c r="A51" s="70" t="s">
        <v>130</v>
      </c>
      <c r="B51" s="90">
        <v>1983.0</v>
      </c>
      <c r="C51" s="90">
        <v>1562.0</v>
      </c>
      <c r="D51" s="90">
        <v>2901.0</v>
      </c>
      <c r="E51" s="90">
        <v>3218.0</v>
      </c>
      <c r="F51" s="90">
        <v>3189.0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2.75" customHeight="1">
      <c r="A52" s="70" t="s">
        <v>131</v>
      </c>
      <c r="B52" s="90">
        <v>1612.0</v>
      </c>
      <c r="C52" s="90">
        <v>1910.0</v>
      </c>
      <c r="D52" s="90">
        <v>2059.0</v>
      </c>
      <c r="E52" s="90">
        <v>1972.0</v>
      </c>
      <c r="F52" s="90">
        <v>2408.0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2.75" customHeight="1">
      <c r="A53" s="83"/>
      <c r="B53" s="8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2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2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2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2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2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2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2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2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2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2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2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2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2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2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2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2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2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2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2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2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2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2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2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2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2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2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2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2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2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2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2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2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2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2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2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2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2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2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2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2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2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2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2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2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2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2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2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2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2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2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2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2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2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2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2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2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2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2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2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2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2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2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2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2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2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2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2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2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ht="12.75" customHeight="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  <row r="1002" ht="12.75" customHeight="1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</row>
    <row r="1003" ht="12.75" customHeight="1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</row>
    <row r="1004" ht="12.75" customHeight="1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</row>
    <row r="1005" ht="12.75" customHeight="1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</row>
    <row r="1006" ht="12.75" customHeight="1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</row>
  </sheetData>
  <mergeCells count="4">
    <mergeCell ref="A1:F1"/>
    <mergeCell ref="G1:K1"/>
    <mergeCell ref="B2:F2"/>
    <mergeCell ref="G2:K2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5"/>
    <col customWidth="1" min="8" max="9" width="16.5"/>
  </cols>
  <sheetData>
    <row r="1">
      <c r="A1" s="93"/>
      <c r="B1" s="94"/>
      <c r="C1" s="94">
        <v>1.0</v>
      </c>
      <c r="D1" s="94">
        <v>2.0</v>
      </c>
      <c r="E1" s="94">
        <v>3.0</v>
      </c>
      <c r="F1" s="94">
        <v>4.0</v>
      </c>
      <c r="G1" s="94">
        <v>5.0</v>
      </c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</row>
    <row r="2">
      <c r="A2" s="93"/>
      <c r="B2" s="94">
        <v>2021.0</v>
      </c>
      <c r="C2" s="94">
        <v>2022.0</v>
      </c>
      <c r="D2" s="94">
        <v>2023.0</v>
      </c>
      <c r="E2" s="94">
        <v>2024.0</v>
      </c>
      <c r="F2" s="94">
        <v>2025.0</v>
      </c>
      <c r="G2" s="94">
        <v>2026.0</v>
      </c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</row>
    <row r="3">
      <c r="A3" s="94" t="s">
        <v>132</v>
      </c>
      <c r="B3" s="95">
        <f>'Balence Sheet'!F41</f>
        <v>5952</v>
      </c>
      <c r="C3" s="96">
        <f>'Balence Sheet'!G41</f>
        <v>21498.96776</v>
      </c>
      <c r="D3" s="96">
        <f>'Balence Sheet'!H41</f>
        <v>23518.9405</v>
      </c>
      <c r="E3" s="96">
        <f>'Balence Sheet'!I41</f>
        <v>25664.65324</v>
      </c>
      <c r="F3" s="96">
        <f>'Balence Sheet'!J41</f>
        <v>27940.84491</v>
      </c>
      <c r="G3" s="96">
        <f>'Balence Sheet'!K41</f>
        <v>30350.43582</v>
      </c>
      <c r="H3" s="97" t="s">
        <v>133</v>
      </c>
      <c r="I3" s="98">
        <v>0.21</v>
      </c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</row>
    <row r="4">
      <c r="A4" s="94" t="s">
        <v>134</v>
      </c>
      <c r="B4" s="93"/>
      <c r="C4" s="99">
        <f>'Income Statement'!G33</f>
        <v>13979.93218</v>
      </c>
      <c r="D4" s="99">
        <f>'Income Statement'!H33</f>
        <v>14447.23399</v>
      </c>
      <c r="E4" s="99">
        <f>'Income Statement'!I33</f>
        <v>14897.75814</v>
      </c>
      <c r="F4" s="99">
        <f>'Income Statement'!J33</f>
        <v>15334.23719</v>
      </c>
      <c r="G4" s="99">
        <f>'Income Statement'!K33</f>
        <v>15758.77392</v>
      </c>
      <c r="H4" s="97" t="s">
        <v>135</v>
      </c>
      <c r="I4" s="94">
        <v>2814.0</v>
      </c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</row>
    <row r="5">
      <c r="A5" s="94" t="s">
        <v>136</v>
      </c>
      <c r="B5" s="93"/>
      <c r="C5" s="100">
        <f t="shared" ref="C5:G5" si="1">B3*$I$9</f>
        <v>383.904</v>
      </c>
      <c r="D5" s="100">
        <f t="shared" si="1"/>
        <v>1386.68342</v>
      </c>
      <c r="E5" s="100">
        <f t="shared" si="1"/>
        <v>1516.971663</v>
      </c>
      <c r="F5" s="100">
        <f t="shared" si="1"/>
        <v>1655.370134</v>
      </c>
      <c r="G5" s="100">
        <f t="shared" si="1"/>
        <v>1802.184497</v>
      </c>
      <c r="H5" s="97" t="s">
        <v>137</v>
      </c>
      <c r="I5" s="101">
        <v>0.025</v>
      </c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</row>
    <row r="6">
      <c r="A6" s="94" t="s">
        <v>138</v>
      </c>
      <c r="B6" s="93"/>
      <c r="C6" s="99">
        <f t="shared" ref="C6:G6" si="2">C4-C5</f>
        <v>13596.02818</v>
      </c>
      <c r="D6" s="99">
        <f t="shared" si="2"/>
        <v>13060.55057</v>
      </c>
      <c r="E6" s="99">
        <f t="shared" si="2"/>
        <v>13380.78648</v>
      </c>
      <c r="F6" s="99">
        <f t="shared" si="2"/>
        <v>13678.86705</v>
      </c>
      <c r="G6" s="99">
        <f t="shared" si="2"/>
        <v>13956.58942</v>
      </c>
      <c r="H6" s="97" t="s">
        <v>139</v>
      </c>
      <c r="I6" s="94">
        <v>0.82</v>
      </c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</row>
    <row r="7">
      <c r="A7" s="94" t="s">
        <v>140</v>
      </c>
      <c r="B7" s="93"/>
      <c r="C7" s="99">
        <f t="shared" ref="C7:G7" si="3">C6/(1+$I$9)</f>
        <v>12772.21999</v>
      </c>
      <c r="D7" s="99">
        <f t="shared" si="3"/>
        <v>12269.18795</v>
      </c>
      <c r="E7" s="99">
        <f t="shared" si="3"/>
        <v>12570.02018</v>
      </c>
      <c r="F7" s="99">
        <f t="shared" si="3"/>
        <v>12850.03951</v>
      </c>
      <c r="G7" s="99">
        <f t="shared" si="3"/>
        <v>13110.93417</v>
      </c>
      <c r="H7" s="97" t="s">
        <v>141</v>
      </c>
      <c r="I7" s="101">
        <v>0.0194</v>
      </c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</row>
    <row r="8">
      <c r="A8" s="94" t="s">
        <v>142</v>
      </c>
      <c r="B8" s="93"/>
      <c r="C8" s="102">
        <f>sum(C7:G7)</f>
        <v>63572.4018</v>
      </c>
      <c r="D8" s="103"/>
      <c r="E8" s="103"/>
      <c r="F8" s="103"/>
      <c r="G8" s="103"/>
      <c r="H8" s="97" t="s">
        <v>143</v>
      </c>
      <c r="I8" s="101">
        <v>0.055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</row>
    <row r="9">
      <c r="A9" s="94" t="s">
        <v>144</v>
      </c>
      <c r="B9" s="93"/>
      <c r="C9" s="102">
        <f>G4*(1+I5)-I9*'Balence Sheet'!K41</f>
        <v>14195.14016</v>
      </c>
      <c r="D9" s="103"/>
      <c r="E9" s="103"/>
      <c r="F9" s="103"/>
      <c r="G9" s="103"/>
      <c r="H9" s="104" t="s">
        <v>145</v>
      </c>
      <c r="I9" s="105">
        <f>I7+I6*I8</f>
        <v>0.0645</v>
      </c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</row>
    <row r="10">
      <c r="A10" s="94" t="s">
        <v>146</v>
      </c>
      <c r="B10" s="93"/>
      <c r="C10" s="102">
        <f>C9/(I9-I5)</f>
        <v>359370.6369</v>
      </c>
      <c r="D10" s="103"/>
      <c r="E10" s="103"/>
      <c r="F10" s="103"/>
      <c r="G10" s="10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</row>
    <row r="11">
      <c r="A11" s="94" t="s">
        <v>147</v>
      </c>
      <c r="B11" s="93"/>
      <c r="C11" s="102">
        <f>C10/(1+I9)^G1</f>
        <v>262914.3316</v>
      </c>
      <c r="D11" s="103"/>
      <c r="E11" s="103"/>
      <c r="F11" s="103"/>
      <c r="G11" s="10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</row>
    <row r="12">
      <c r="A12" s="94" t="s">
        <v>148</v>
      </c>
      <c r="B12" s="93"/>
      <c r="C12" s="102">
        <f>C8+C11+B3</f>
        <v>332438.7334</v>
      </c>
      <c r="D12" s="103"/>
      <c r="E12" s="103"/>
      <c r="F12" s="103"/>
      <c r="G12" s="10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</row>
    <row r="13">
      <c r="A13" s="94" t="s">
        <v>149</v>
      </c>
      <c r="B13" s="93"/>
      <c r="C13" s="102">
        <f>C12*(1+I9/2)</f>
        <v>343159.8826</v>
      </c>
      <c r="D13" s="103"/>
      <c r="E13" s="103"/>
      <c r="F13" s="103"/>
      <c r="G13" s="10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</row>
    <row r="14">
      <c r="A14" s="94" t="s">
        <v>150</v>
      </c>
      <c r="B14" s="93"/>
      <c r="C14" s="106">
        <f>C13/I4</f>
        <v>121.9473641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</row>
    <row r="15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</row>
    <row r="16">
      <c r="A16" s="94" t="s">
        <v>7</v>
      </c>
      <c r="B16" s="94">
        <v>2017.0</v>
      </c>
      <c r="C16" s="94">
        <v>2018.0</v>
      </c>
      <c r="D16" s="94">
        <v>2019.0</v>
      </c>
      <c r="E16" s="94">
        <v>2020.0</v>
      </c>
      <c r="F16" s="94">
        <v>2021.0</v>
      </c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>
      <c r="A17" s="107" t="s">
        <v>151</v>
      </c>
      <c r="B17" s="108">
        <v>4137.0</v>
      </c>
      <c r="C17" s="108">
        <v>3997.0</v>
      </c>
      <c r="D17" s="108">
        <v>3359.0</v>
      </c>
      <c r="E17" s="109">
        <v>3067.0</v>
      </c>
      <c r="F17" s="108">
        <v>2814.0</v>
      </c>
      <c r="G17" s="110"/>
      <c r="H17" s="111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</row>
    <row r="18">
      <c r="A18" s="107"/>
      <c r="B18" s="112"/>
      <c r="C18" s="112"/>
      <c r="D18" s="112"/>
      <c r="E18" s="112"/>
      <c r="F18" s="112"/>
      <c r="G18" s="110"/>
      <c r="H18" s="111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</row>
    <row r="19">
      <c r="A19" s="107" t="s">
        <v>152</v>
      </c>
      <c r="B19" s="112"/>
      <c r="C19" s="112"/>
      <c r="D19" s="112"/>
      <c r="E19" s="112"/>
      <c r="F19" s="112"/>
      <c r="G19" s="110"/>
      <c r="H19" s="111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</row>
    <row r="20">
      <c r="A20" s="107" t="s">
        <v>153</v>
      </c>
      <c r="B20" s="112">
        <f>'Income Statement'!B26/B17</f>
        <v>2.284747401</v>
      </c>
      <c r="C20" s="112">
        <f>'Income Statement'!C26/C17</f>
        <v>0.8974230673</v>
      </c>
      <c r="D20" s="112">
        <f>'Income Statement'!D26/D17</f>
        <v>3.299493897</v>
      </c>
      <c r="E20" s="112">
        <f>'Income Statement'!E26/E17</f>
        <v>3.304532116</v>
      </c>
      <c r="F20" s="112">
        <f>'Income Statement'!F26/F17</f>
        <v>4.884861407</v>
      </c>
      <c r="G20" s="110"/>
      <c r="H20" s="111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</row>
    <row r="21">
      <c r="A21" s="107" t="s">
        <v>154</v>
      </c>
      <c r="B21" s="112"/>
      <c r="C21" s="112"/>
      <c r="D21" s="112"/>
      <c r="E21" s="112"/>
      <c r="F21" s="112"/>
      <c r="G21" s="110"/>
      <c r="H21" s="111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</row>
    <row r="22">
      <c r="A22" s="107" t="s">
        <v>155</v>
      </c>
      <c r="B22" s="112"/>
      <c r="C22" s="112">
        <f>('Income Statement'!C26+(1-$I$3)*-'Income Statement'!C22)/(0.5*('Balence Sheet'!C18+'Balence Sheet'!B18))</f>
        <v>0.03802017285</v>
      </c>
      <c r="D22" s="112">
        <f>('Income Statement'!D26+(1-$I$3)*-'Income Statement'!D22)/(0.5*('Balence Sheet'!D18+'Balence Sheet'!C18))</f>
        <v>0.1032428618</v>
      </c>
      <c r="E22" s="112">
        <f>('Income Statement'!E26+(1-$I$3)*-'Income Statement'!E22)/(0.5*('Balence Sheet'!E18+'Balence Sheet'!D18))</f>
        <v>0.104494372</v>
      </c>
      <c r="F22" s="112">
        <f>('Income Statement'!F26+(1-$I$3)*-'Income Statement'!F22)/(0.5*('Balence Sheet'!F18+'Balence Sheet'!E18))</f>
        <v>0.1275048368</v>
      </c>
      <c r="G22" s="110"/>
      <c r="H22" s="111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</row>
    <row r="23">
      <c r="A23" s="107" t="s">
        <v>156</v>
      </c>
      <c r="B23" s="112"/>
      <c r="C23" s="112">
        <f>2*'Income Statement'!C26/('Balence Sheet'!B41+'Balence Sheet'!C41)</f>
        <v>0.070946113</v>
      </c>
      <c r="D23" s="112">
        <f>2*'Income Statement'!D26/('Balence Sheet'!C41+'Balence Sheet'!D41)</f>
        <v>0.3201513663</v>
      </c>
      <c r="E23" s="112">
        <f>2*'Income Statement'!E26/('Balence Sheet'!D41+'Balence Sheet'!E41)</f>
        <v>0.5778221209</v>
      </c>
      <c r="F23" s="112">
        <f>2*'Income Statement'!F26/('Balence Sheet'!E41+'Balence Sheet'!F41)</f>
        <v>1.472601639</v>
      </c>
      <c r="G23" s="110"/>
      <c r="H23" s="111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>
      <c r="B24" s="112"/>
      <c r="C24" s="112"/>
      <c r="D24" s="112"/>
      <c r="E24" s="112"/>
      <c r="F24" s="112"/>
      <c r="G24" s="113"/>
      <c r="H24" s="111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</row>
    <row r="25">
      <c r="A25" s="107" t="s">
        <v>157</v>
      </c>
      <c r="B25" s="114"/>
      <c r="C25" s="114"/>
      <c r="D25" s="114"/>
      <c r="E25" s="114"/>
      <c r="F25" s="114"/>
      <c r="G25" s="113"/>
      <c r="H25" s="111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</row>
    <row r="26">
      <c r="A26" s="107" t="s">
        <v>158</v>
      </c>
      <c r="B26" s="112"/>
      <c r="C26" s="112"/>
      <c r="D26" s="112"/>
      <c r="E26" s="112"/>
      <c r="F26" s="112"/>
      <c r="G26" s="113"/>
      <c r="H26" s="111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</row>
    <row r="27">
      <c r="A27" s="107" t="s">
        <v>159</v>
      </c>
      <c r="B27" s="112">
        <f>'Balence Sheet'!F10/'Balence Sheet'!F26</f>
        <v>2.299577884</v>
      </c>
      <c r="C27" s="112"/>
      <c r="D27" s="112"/>
      <c r="E27" s="112"/>
      <c r="F27" s="112"/>
      <c r="G27" s="113"/>
      <c r="H27" s="111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</row>
    <row r="28">
      <c r="A28" s="107" t="s">
        <v>160</v>
      </c>
      <c r="B28" s="112">
        <f>('Balence Sheet'!F6+'Balence Sheet'!F7)/'Balence Sheet'!F26</f>
        <v>1.926585002</v>
      </c>
      <c r="C28" s="112"/>
      <c r="D28" s="112"/>
      <c r="E28" s="112"/>
      <c r="F28" s="112"/>
      <c r="G28" s="115"/>
      <c r="H28" s="111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</row>
    <row r="29">
      <c r="A29" s="107" t="s">
        <v>161</v>
      </c>
      <c r="B29" s="112">
        <f>('Balence Sheet'!F26+'Balence Sheet'!F32)/'Balence Sheet'!F41</f>
        <v>21.02738575</v>
      </c>
      <c r="C29" s="116">
        <f>('Balence Sheet'!E26+'Balence Sheet'!E32)/'Balence Sheet'!E41</f>
        <v>8.077455375</v>
      </c>
      <c r="D29" s="117"/>
      <c r="E29" s="117"/>
      <c r="F29" s="117"/>
      <c r="G29" s="117"/>
      <c r="H29" s="111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</row>
    <row r="30">
      <c r="A30" s="118"/>
      <c r="B30" s="119">
        <v>2021.0</v>
      </c>
      <c r="C30" s="119">
        <v>2020.0</v>
      </c>
      <c r="D30" s="117"/>
      <c r="E30" s="117"/>
      <c r="F30" s="117"/>
      <c r="G30" s="117"/>
      <c r="H30" s="111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</row>
    <row r="31">
      <c r="A31" s="120"/>
      <c r="B31" s="121"/>
      <c r="C31" s="121"/>
      <c r="D31" s="122"/>
      <c r="E31" s="122"/>
      <c r="F31" s="122"/>
      <c r="G31" s="122"/>
      <c r="H31" s="111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>
      <c r="A32" s="123"/>
      <c r="B32" s="124"/>
      <c r="C32" s="124"/>
      <c r="D32" s="123"/>
      <c r="E32" s="123"/>
      <c r="F32" s="123"/>
      <c r="G32" s="123"/>
      <c r="H32" s="111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</row>
    <row r="33">
      <c r="A33" s="120"/>
      <c r="B33" s="121"/>
      <c r="C33" s="121"/>
      <c r="D33" s="125"/>
      <c r="E33" s="125"/>
      <c r="F33" s="125"/>
      <c r="G33" s="125"/>
      <c r="H33" s="111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</row>
    <row r="34">
      <c r="A34" s="120"/>
      <c r="B34" s="121"/>
      <c r="C34" s="121"/>
      <c r="D34" s="113"/>
      <c r="E34" s="113"/>
      <c r="F34" s="113"/>
      <c r="G34" s="113"/>
      <c r="H34" s="111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</row>
    <row r="35">
      <c r="A35" s="118"/>
      <c r="B35" s="126"/>
      <c r="C35" s="126"/>
      <c r="D35" s="127"/>
      <c r="E35" s="127"/>
      <c r="F35" s="127"/>
      <c r="G35" s="127"/>
      <c r="H35" s="111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</row>
    <row r="36">
      <c r="A36" s="123"/>
      <c r="B36" s="128"/>
      <c r="C36" s="128"/>
      <c r="D36" s="123"/>
      <c r="E36" s="129"/>
      <c r="F36" s="123"/>
      <c r="G36" s="123"/>
      <c r="H36" s="111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</row>
    <row r="37">
      <c r="A37" s="130"/>
      <c r="D37" s="131"/>
      <c r="E37" s="132"/>
      <c r="F37" s="123"/>
      <c r="G37" s="123"/>
      <c r="H37" s="111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</row>
    <row r="38">
      <c r="A38" s="123"/>
      <c r="B38" s="123"/>
      <c r="C38" s="123"/>
      <c r="D38" s="123"/>
      <c r="E38" s="133"/>
      <c r="F38" s="133"/>
      <c r="G38" s="133"/>
      <c r="H38" s="111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</row>
    <row r="39">
      <c r="A39" s="123"/>
      <c r="B39" s="123"/>
      <c r="C39" s="123"/>
      <c r="D39" s="123"/>
      <c r="E39" s="134"/>
      <c r="F39" s="134"/>
      <c r="G39" s="134"/>
      <c r="H39" s="111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</row>
    <row r="40">
      <c r="A40" s="123"/>
      <c r="B40" s="128"/>
      <c r="C40" s="128"/>
      <c r="D40" s="123"/>
      <c r="E40" s="135"/>
      <c r="F40" s="135"/>
      <c r="G40" s="135"/>
      <c r="H40" s="111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</row>
    <row r="41">
      <c r="A41" s="123"/>
      <c r="B41" s="128"/>
      <c r="C41" s="128"/>
      <c r="D41" s="123"/>
      <c r="E41" s="135"/>
      <c r="F41" s="135"/>
      <c r="G41" s="135"/>
      <c r="H41" s="111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</row>
    <row r="42">
      <c r="A42" s="123"/>
      <c r="B42" s="128"/>
      <c r="C42" s="128"/>
      <c r="D42" s="123"/>
      <c r="E42" s="135"/>
      <c r="F42" s="136"/>
      <c r="G42" s="136"/>
      <c r="H42" s="111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</row>
    <row r="43">
      <c r="A43" s="123"/>
      <c r="B43" s="128"/>
      <c r="C43" s="128"/>
      <c r="D43" s="123"/>
      <c r="E43" s="137"/>
      <c r="F43" s="136"/>
      <c r="G43" s="136"/>
      <c r="H43" s="111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</row>
    <row r="44">
      <c r="A44" s="123"/>
      <c r="B44" s="128"/>
      <c r="C44" s="128"/>
      <c r="D44" s="123"/>
      <c r="E44" s="137"/>
      <c r="F44" s="136"/>
      <c r="G44" s="136"/>
      <c r="H44" s="111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</row>
    <row r="45">
      <c r="A45" s="123"/>
      <c r="B45" s="128"/>
      <c r="C45" s="128"/>
      <c r="D45" s="123"/>
      <c r="E45" s="137"/>
      <c r="F45" s="136"/>
      <c r="G45" s="136"/>
      <c r="H45" s="111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</row>
    <row r="46">
      <c r="A46" s="123"/>
      <c r="B46" s="128"/>
      <c r="C46" s="128"/>
      <c r="D46" s="123"/>
      <c r="E46" s="137"/>
      <c r="F46" s="136"/>
      <c r="G46" s="136"/>
      <c r="H46" s="111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</row>
    <row r="47">
      <c r="A47" s="123"/>
      <c r="B47" s="128"/>
      <c r="C47" s="128"/>
      <c r="D47" s="123"/>
      <c r="E47" s="138"/>
      <c r="F47" s="136"/>
      <c r="G47" s="136"/>
      <c r="H47" s="111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</row>
    <row r="48">
      <c r="A48" s="130"/>
      <c r="D48" s="131"/>
      <c r="E48" s="129"/>
      <c r="F48" s="136"/>
      <c r="G48" s="136"/>
      <c r="H48" s="111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</row>
    <row r="49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</row>
    <row r="50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</row>
    <row r="51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</row>
    <row r="52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</row>
    <row r="53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</row>
    <row r="54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</row>
    <row r="5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</row>
    <row r="56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</row>
    <row r="57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</row>
    <row r="58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</row>
    <row r="59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</row>
    <row r="60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</row>
    <row r="61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</row>
    <row r="62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</row>
    <row r="63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</row>
    <row r="64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</row>
    <row r="6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</row>
    <row r="66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</row>
    <row r="67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</row>
    <row r="68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</row>
    <row r="69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</row>
    <row r="71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</row>
    <row r="72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</row>
    <row r="73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</row>
    <row r="74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</row>
    <row r="75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</row>
    <row r="76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</row>
    <row r="77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</row>
    <row r="78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</row>
    <row r="79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</row>
    <row r="80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</row>
    <row r="81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</row>
    <row r="82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</row>
    <row r="83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</row>
    <row r="84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</row>
    <row r="8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</row>
    <row r="87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</row>
    <row r="88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</row>
    <row r="89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</row>
    <row r="90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</row>
    <row r="91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</row>
    <row r="92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</row>
    <row r="93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</row>
    <row r="94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</row>
    <row r="9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</row>
    <row r="96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</row>
    <row r="97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</row>
    <row r="98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</row>
    <row r="99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</row>
    <row r="100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</row>
    <row r="101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</row>
    <row r="103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</row>
    <row r="104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</row>
    <row r="105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</row>
    <row r="106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</row>
    <row r="107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</row>
    <row r="108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</row>
    <row r="109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</row>
    <row r="110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</row>
    <row r="111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</row>
    <row r="112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</row>
    <row r="113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</row>
    <row r="114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</row>
    <row r="115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</row>
    <row r="116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</row>
    <row r="117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</row>
    <row r="120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</row>
    <row r="121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</row>
    <row r="122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</row>
    <row r="123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</row>
    <row r="124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</row>
    <row r="125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</row>
    <row r="126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</row>
    <row r="127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</row>
    <row r="128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</row>
    <row r="129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</row>
    <row r="130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</row>
    <row r="131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</row>
    <row r="132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</row>
    <row r="133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</row>
    <row r="134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</row>
    <row r="135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</row>
    <row r="136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</row>
    <row r="137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</row>
    <row r="138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</row>
    <row r="139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</row>
    <row r="140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</row>
    <row r="141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</row>
    <row r="142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</row>
    <row r="143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</row>
    <row r="144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</row>
    <row r="145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</row>
    <row r="146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</row>
    <row r="147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</row>
    <row r="148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</row>
    <row r="149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</row>
    <row r="150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</row>
    <row r="151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</row>
    <row r="152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</row>
    <row r="153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</row>
    <row r="154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</row>
    <row r="155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</row>
    <row r="156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</row>
    <row r="157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</row>
    <row r="158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</row>
    <row r="159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</row>
    <row r="160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</row>
    <row r="161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</row>
    <row r="162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</row>
    <row r="163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</row>
    <row r="164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</row>
    <row r="165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</row>
    <row r="166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</row>
    <row r="167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</row>
    <row r="168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</row>
    <row r="169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</row>
    <row r="170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</row>
    <row r="171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</row>
    <row r="172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</row>
    <row r="173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</row>
    <row r="174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</row>
    <row r="175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</row>
    <row r="176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</row>
    <row r="177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</row>
    <row r="178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</row>
    <row r="179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</row>
    <row r="181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</row>
    <row r="182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</row>
    <row r="183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</row>
    <row r="184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</row>
    <row r="185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</row>
    <row r="186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</row>
    <row r="187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</row>
    <row r="188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</row>
    <row r="189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</row>
    <row r="190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</row>
    <row r="191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</row>
    <row r="192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</row>
    <row r="193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</row>
    <row r="194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</row>
    <row r="195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</row>
    <row r="197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</row>
    <row r="198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</row>
    <row r="199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</row>
    <row r="200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</row>
    <row r="201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</row>
    <row r="20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</row>
    <row r="203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</row>
    <row r="204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</row>
    <row r="205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</row>
    <row r="206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</row>
    <row r="207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</row>
    <row r="208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</row>
    <row r="209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</row>
    <row r="210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</row>
    <row r="211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</row>
    <row r="213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</row>
    <row r="214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</row>
    <row r="215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</row>
    <row r="216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</row>
    <row r="217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</row>
    <row r="218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</row>
    <row r="219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</row>
    <row r="220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</row>
    <row r="221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</row>
    <row r="222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</row>
    <row r="223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</row>
    <row r="224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</row>
    <row r="225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</row>
    <row r="226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</row>
    <row r="227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</row>
    <row r="229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3"/>
    </row>
    <row r="230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3"/>
    </row>
    <row r="231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3"/>
    </row>
    <row r="232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3"/>
    </row>
    <row r="233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3"/>
    </row>
    <row r="234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3"/>
    </row>
    <row r="235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3"/>
    </row>
    <row r="236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3"/>
    </row>
    <row r="237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3"/>
    </row>
    <row r="238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3"/>
    </row>
    <row r="239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3"/>
    </row>
    <row r="240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3"/>
    </row>
    <row r="241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3"/>
    </row>
    <row r="242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3"/>
    </row>
    <row r="243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3"/>
    </row>
    <row r="245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3"/>
    </row>
    <row r="246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3"/>
    </row>
    <row r="247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3"/>
    </row>
    <row r="248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3"/>
    </row>
    <row r="249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3"/>
    </row>
    <row r="250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3"/>
    </row>
    <row r="251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3"/>
    </row>
    <row r="252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3"/>
    </row>
    <row r="253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3"/>
    </row>
    <row r="254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3"/>
    </row>
    <row r="255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3"/>
    </row>
    <row r="256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3"/>
    </row>
    <row r="257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3"/>
    </row>
    <row r="258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3"/>
    </row>
    <row r="260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3"/>
    </row>
    <row r="261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3"/>
    </row>
    <row r="262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3"/>
    </row>
    <row r="263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3"/>
    </row>
    <row r="264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3"/>
    </row>
    <row r="265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3"/>
    </row>
    <row r="266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3"/>
    </row>
    <row r="267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3"/>
    </row>
    <row r="268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3"/>
    </row>
    <row r="269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3"/>
    </row>
    <row r="270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3"/>
    </row>
    <row r="271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3"/>
    </row>
    <row r="272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3"/>
    </row>
    <row r="273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3"/>
    </row>
    <row r="274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3"/>
    </row>
    <row r="276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3"/>
    </row>
    <row r="277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3"/>
    </row>
    <row r="278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3"/>
    </row>
    <row r="279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3"/>
    </row>
    <row r="280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3"/>
    </row>
    <row r="281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3"/>
    </row>
    <row r="282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3"/>
    </row>
    <row r="283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3"/>
    </row>
    <row r="284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3"/>
    </row>
    <row r="285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3"/>
    </row>
    <row r="286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3"/>
    </row>
    <row r="287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3"/>
    </row>
    <row r="288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3"/>
    </row>
    <row r="289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3"/>
    </row>
    <row r="290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3"/>
    </row>
    <row r="292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3"/>
    </row>
    <row r="293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3"/>
    </row>
    <row r="294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3"/>
    </row>
    <row r="295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3"/>
    </row>
    <row r="296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3"/>
    </row>
    <row r="297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3"/>
    </row>
    <row r="298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3"/>
    </row>
    <row r="299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3"/>
    </row>
    <row r="300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3"/>
    </row>
    <row r="301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3"/>
    </row>
    <row r="302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3"/>
    </row>
    <row r="303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3"/>
    </row>
    <row r="304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3"/>
    </row>
    <row r="305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3"/>
    </row>
    <row r="306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3"/>
    </row>
    <row r="308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3"/>
    </row>
    <row r="309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3"/>
    </row>
    <row r="310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3"/>
    </row>
    <row r="311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3"/>
    </row>
    <row r="312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3"/>
    </row>
    <row r="313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3"/>
    </row>
    <row r="314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3"/>
    </row>
    <row r="315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3"/>
    </row>
    <row r="316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3"/>
    </row>
    <row r="317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3"/>
    </row>
    <row r="318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3"/>
    </row>
    <row r="319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3"/>
    </row>
    <row r="320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3"/>
    </row>
    <row r="321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3"/>
    </row>
    <row r="322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3"/>
    </row>
    <row r="324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3"/>
    </row>
    <row r="325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3"/>
    </row>
    <row r="326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3"/>
    </row>
    <row r="327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3"/>
    </row>
    <row r="328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3"/>
    </row>
    <row r="329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3"/>
    </row>
    <row r="330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3"/>
    </row>
    <row r="331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3"/>
    </row>
    <row r="332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3"/>
    </row>
    <row r="333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3"/>
    </row>
    <row r="334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3"/>
    </row>
    <row r="335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3"/>
    </row>
    <row r="336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3"/>
    </row>
    <row r="337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3"/>
    </row>
    <row r="338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3"/>
    </row>
    <row r="340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3"/>
    </row>
    <row r="341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3"/>
    </row>
    <row r="342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3"/>
    </row>
    <row r="343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3"/>
    </row>
    <row r="344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3"/>
    </row>
    <row r="345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3"/>
    </row>
    <row r="346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3"/>
    </row>
    <row r="347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3"/>
    </row>
    <row r="348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3"/>
    </row>
    <row r="349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3"/>
    </row>
    <row r="350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3"/>
    </row>
    <row r="351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3"/>
    </row>
    <row r="352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3"/>
    </row>
    <row r="353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3"/>
    </row>
    <row r="354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3"/>
    </row>
    <row r="356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3"/>
    </row>
    <row r="357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3"/>
    </row>
    <row r="358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3"/>
    </row>
    <row r="359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3"/>
    </row>
    <row r="360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3"/>
    </row>
    <row r="361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3"/>
    </row>
    <row r="362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3"/>
    </row>
    <row r="363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3"/>
    </row>
    <row r="364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3"/>
    </row>
    <row r="365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3"/>
    </row>
    <row r="366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3"/>
    </row>
    <row r="367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3"/>
    </row>
    <row r="368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3"/>
    </row>
    <row r="369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3"/>
    </row>
    <row r="370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3"/>
    </row>
    <row r="372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3"/>
    </row>
    <row r="373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3"/>
    </row>
    <row r="374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3"/>
    </row>
    <row r="375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3"/>
    </row>
    <row r="376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3"/>
    </row>
    <row r="377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3"/>
    </row>
    <row r="378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3"/>
    </row>
    <row r="379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3"/>
    </row>
    <row r="380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3"/>
    </row>
    <row r="381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3"/>
    </row>
    <row r="382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3"/>
    </row>
    <row r="383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3"/>
    </row>
    <row r="384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3"/>
    </row>
    <row r="385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3"/>
    </row>
    <row r="386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3"/>
    </row>
    <row r="388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3"/>
    </row>
    <row r="389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3"/>
    </row>
    <row r="390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3"/>
    </row>
    <row r="391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3"/>
    </row>
    <row r="392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3"/>
    </row>
    <row r="393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3"/>
    </row>
    <row r="394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3"/>
    </row>
    <row r="395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3"/>
    </row>
    <row r="396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3"/>
    </row>
    <row r="397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3"/>
    </row>
    <row r="398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3"/>
    </row>
    <row r="399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3"/>
    </row>
    <row r="400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3"/>
    </row>
    <row r="401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3"/>
    </row>
    <row r="402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3"/>
    </row>
    <row r="404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3"/>
    </row>
    <row r="405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3"/>
    </row>
    <row r="406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3"/>
    </row>
    <row r="407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3"/>
    </row>
    <row r="408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3"/>
    </row>
    <row r="409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3"/>
    </row>
    <row r="410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3"/>
    </row>
    <row r="411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3"/>
    </row>
    <row r="412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3"/>
    </row>
    <row r="413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3"/>
    </row>
    <row r="414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3"/>
    </row>
    <row r="415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3"/>
    </row>
    <row r="416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3"/>
    </row>
    <row r="417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3"/>
    </row>
    <row r="418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3"/>
    </row>
    <row r="420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3"/>
    </row>
    <row r="421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3"/>
    </row>
    <row r="422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3"/>
    </row>
    <row r="423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3"/>
    </row>
    <row r="424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3"/>
    </row>
    <row r="425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3"/>
    </row>
    <row r="426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3"/>
    </row>
    <row r="427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3"/>
    </row>
    <row r="428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3"/>
    </row>
    <row r="429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3"/>
    </row>
    <row r="430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3"/>
    </row>
    <row r="431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3"/>
    </row>
    <row r="432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3"/>
    </row>
    <row r="433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3"/>
    </row>
    <row r="434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3"/>
    </row>
    <row r="436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3"/>
    </row>
    <row r="437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3"/>
    </row>
    <row r="438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3"/>
    </row>
    <row r="439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3"/>
    </row>
    <row r="440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3"/>
    </row>
    <row r="441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3"/>
    </row>
    <row r="442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3"/>
    </row>
    <row r="443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3"/>
    </row>
    <row r="444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3"/>
    </row>
    <row r="445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3"/>
    </row>
    <row r="446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3"/>
    </row>
    <row r="447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3"/>
    </row>
    <row r="448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3"/>
    </row>
    <row r="449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3"/>
    </row>
    <row r="450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3"/>
    </row>
    <row r="452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3"/>
    </row>
    <row r="453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3"/>
    </row>
    <row r="454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3"/>
    </row>
    <row r="455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3"/>
    </row>
    <row r="456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3"/>
    </row>
    <row r="457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3"/>
    </row>
    <row r="458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3"/>
    </row>
    <row r="459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3"/>
    </row>
    <row r="460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3"/>
    </row>
    <row r="461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3"/>
    </row>
    <row r="462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3"/>
    </row>
    <row r="463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3"/>
    </row>
    <row r="464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3"/>
    </row>
    <row r="465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3"/>
    </row>
    <row r="466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3"/>
    </row>
    <row r="467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3"/>
    </row>
    <row r="468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3"/>
    </row>
    <row r="469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3"/>
    </row>
    <row r="470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3"/>
    </row>
    <row r="471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3"/>
    </row>
    <row r="472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3"/>
    </row>
    <row r="473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3"/>
    </row>
    <row r="474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3"/>
    </row>
    <row r="475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3"/>
    </row>
    <row r="476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3"/>
    </row>
    <row r="477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3"/>
    </row>
    <row r="478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3"/>
    </row>
    <row r="479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3"/>
    </row>
    <row r="480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3"/>
    </row>
    <row r="481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3"/>
    </row>
    <row r="483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3"/>
    </row>
    <row r="484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3"/>
    </row>
    <row r="485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3"/>
    </row>
    <row r="486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3"/>
    </row>
    <row r="487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3"/>
    </row>
    <row r="488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3"/>
    </row>
    <row r="489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3"/>
    </row>
    <row r="490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3"/>
    </row>
    <row r="491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3"/>
    </row>
    <row r="492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3"/>
    </row>
    <row r="493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3"/>
    </row>
    <row r="494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3"/>
    </row>
    <row r="495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3"/>
    </row>
    <row r="496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3"/>
    </row>
    <row r="497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  <c r="Y505" s="93"/>
      <c r="Z505" s="93"/>
    </row>
    <row r="506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  <c r="Y506" s="93"/>
      <c r="Z506" s="93"/>
    </row>
    <row r="507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  <c r="Y507" s="93"/>
      <c r="Z507" s="93"/>
    </row>
    <row r="508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</row>
    <row r="510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</row>
    <row r="511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</row>
    <row r="512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</row>
    <row r="513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</row>
    <row r="515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</row>
    <row r="516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</row>
    <row r="517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</row>
    <row r="518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</row>
    <row r="519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  <c r="Y519" s="93"/>
      <c r="Z519" s="93"/>
    </row>
    <row r="520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  <c r="Y520" s="93"/>
      <c r="Z520" s="93"/>
    </row>
    <row r="521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  <c r="Y521" s="93"/>
      <c r="Z521" s="93"/>
    </row>
    <row r="522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  <c r="Y522" s="93"/>
      <c r="Z522" s="93"/>
    </row>
    <row r="523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  <c r="Y523" s="93"/>
      <c r="Z523" s="93"/>
    </row>
    <row r="524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  <c r="Y524" s="93"/>
      <c r="Z524" s="93"/>
    </row>
    <row r="525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  <c r="Y525" s="93"/>
      <c r="Z525" s="93"/>
    </row>
    <row r="526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  <c r="Y526" s="93"/>
      <c r="Z526" s="93"/>
    </row>
    <row r="527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  <c r="Y527" s="93"/>
      <c r="Z527" s="93"/>
    </row>
    <row r="528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  <c r="Y528" s="93"/>
      <c r="Z528" s="93"/>
    </row>
    <row r="529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  <c r="Y529" s="93"/>
      <c r="Z529" s="93"/>
    </row>
    <row r="530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  <c r="Y530" s="93"/>
      <c r="Z530" s="93"/>
    </row>
    <row r="531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  <c r="Y531" s="93"/>
      <c r="Z531" s="93"/>
    </row>
    <row r="532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  <c r="Y532" s="93"/>
      <c r="Z532" s="93"/>
    </row>
    <row r="533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  <c r="Y533" s="93"/>
      <c r="Z533" s="93"/>
    </row>
    <row r="534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  <c r="Y534" s="93"/>
      <c r="Z534" s="93"/>
    </row>
    <row r="535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  <c r="Y535" s="93"/>
      <c r="Z535" s="93"/>
    </row>
    <row r="536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  <c r="Y536" s="93"/>
      <c r="Z536" s="93"/>
    </row>
    <row r="537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  <c r="Y537" s="93"/>
      <c r="Z537" s="93"/>
    </row>
    <row r="538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  <c r="Y538" s="93"/>
      <c r="Z538" s="93"/>
    </row>
    <row r="539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  <c r="Y539" s="93"/>
      <c r="Z539" s="93"/>
    </row>
    <row r="540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  <c r="Y540" s="93"/>
      <c r="Z540" s="93"/>
    </row>
    <row r="541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  <c r="Y541" s="93"/>
      <c r="Z541" s="93"/>
    </row>
    <row r="542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  <c r="Y542" s="93"/>
      <c r="Z542" s="93"/>
    </row>
    <row r="543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  <c r="Y543" s="93"/>
      <c r="Z543" s="93"/>
    </row>
    <row r="544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  <c r="Y545" s="93"/>
      <c r="Z545" s="93"/>
    </row>
    <row r="546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  <c r="Y546" s="93"/>
      <c r="Z546" s="93"/>
    </row>
    <row r="547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  <c r="Y547" s="93"/>
      <c r="Z547" s="93"/>
    </row>
    <row r="548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  <c r="Y548" s="93"/>
      <c r="Z548" s="93"/>
    </row>
    <row r="549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  <c r="Y549" s="93"/>
      <c r="Z549" s="93"/>
    </row>
    <row r="550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  <c r="Y550" s="93"/>
      <c r="Z550" s="93"/>
    </row>
    <row r="551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  <c r="Y551" s="93"/>
      <c r="Z551" s="93"/>
    </row>
    <row r="552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  <c r="Y552" s="93"/>
      <c r="Z552" s="93"/>
    </row>
    <row r="553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  <c r="Y553" s="93"/>
      <c r="Z553" s="93"/>
    </row>
    <row r="554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  <c r="Y554" s="93"/>
      <c r="Z554" s="93"/>
    </row>
    <row r="555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  <c r="Y555" s="93"/>
      <c r="Z555" s="93"/>
    </row>
    <row r="556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  <c r="Y556" s="93"/>
      <c r="Z556" s="93"/>
    </row>
    <row r="557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  <c r="Y557" s="93"/>
      <c r="Z557" s="93"/>
    </row>
    <row r="558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  <c r="Y558" s="93"/>
      <c r="Z558" s="93"/>
    </row>
    <row r="559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  <c r="Y559" s="93"/>
      <c r="Z559" s="93"/>
    </row>
    <row r="560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  <c r="Y561" s="93"/>
      <c r="Z561" s="93"/>
    </row>
    <row r="562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  <c r="Y562" s="93"/>
      <c r="Z562" s="93"/>
    </row>
    <row r="563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  <c r="Y563" s="93"/>
      <c r="Z563" s="93"/>
    </row>
    <row r="564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  <c r="Y564" s="93"/>
      <c r="Z564" s="93"/>
    </row>
    <row r="565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  <c r="Y565" s="93"/>
      <c r="Z565" s="93"/>
    </row>
    <row r="566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  <c r="Y566" s="93"/>
      <c r="Z566" s="93"/>
    </row>
    <row r="567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  <c r="Y567" s="93"/>
      <c r="Z567" s="93"/>
    </row>
    <row r="568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  <c r="Y568" s="93"/>
      <c r="Z568" s="93"/>
    </row>
    <row r="569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  <c r="Y569" s="93"/>
      <c r="Z569" s="93"/>
    </row>
    <row r="570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  <c r="Y570" s="93"/>
      <c r="Z570" s="93"/>
    </row>
    <row r="571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  <c r="Y571" s="93"/>
      <c r="Z571" s="93"/>
    </row>
    <row r="572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  <c r="Y572" s="93"/>
      <c r="Z572" s="93"/>
    </row>
    <row r="573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  <c r="Y573" s="93"/>
      <c r="Z573" s="93"/>
    </row>
    <row r="574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  <c r="Y574" s="93"/>
      <c r="Z574" s="93"/>
    </row>
    <row r="575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  <c r="Y575" s="93"/>
      <c r="Z575" s="93"/>
    </row>
    <row r="576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  <c r="Y577" s="93"/>
      <c r="Z577" s="93"/>
    </row>
    <row r="578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  <c r="Y578" s="93"/>
      <c r="Z578" s="93"/>
    </row>
    <row r="579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  <c r="Y579" s="93"/>
      <c r="Z579" s="93"/>
    </row>
    <row r="580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  <c r="Y580" s="93"/>
      <c r="Z580" s="93"/>
    </row>
    <row r="581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  <c r="Y581" s="93"/>
      <c r="Z581" s="93"/>
    </row>
    <row r="582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  <c r="Y582" s="93"/>
      <c r="Z582" s="93"/>
    </row>
    <row r="583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  <c r="Y583" s="93"/>
      <c r="Z583" s="93"/>
    </row>
    <row r="584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  <c r="Y584" s="93"/>
      <c r="Z584" s="93"/>
    </row>
    <row r="585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  <c r="Y585" s="93"/>
      <c r="Z585" s="93"/>
    </row>
    <row r="586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  <c r="Y586" s="93"/>
      <c r="Z586" s="93"/>
    </row>
    <row r="587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  <c r="Y587" s="93"/>
      <c r="Z587" s="93"/>
    </row>
    <row r="588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  <c r="Y588" s="93"/>
      <c r="Z588" s="93"/>
    </row>
    <row r="589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  <c r="Y589" s="93"/>
      <c r="Z589" s="93"/>
    </row>
    <row r="590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  <c r="Y590" s="93"/>
      <c r="Z590" s="93"/>
    </row>
    <row r="591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  <c r="Y591" s="93"/>
      <c r="Z591" s="93"/>
    </row>
    <row r="592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  <c r="Y593" s="93"/>
      <c r="Z593" s="93"/>
    </row>
    <row r="594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  <c r="Y594" s="93"/>
      <c r="Z594" s="93"/>
    </row>
    <row r="595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  <c r="Y595" s="93"/>
      <c r="Z595" s="93"/>
    </row>
    <row r="596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  <c r="Y596" s="93"/>
      <c r="Z596" s="93"/>
    </row>
    <row r="597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  <c r="Y597" s="93"/>
      <c r="Z597" s="93"/>
    </row>
    <row r="598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  <c r="Y598" s="93"/>
      <c r="Z598" s="93"/>
    </row>
    <row r="599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  <c r="Y599" s="93"/>
      <c r="Z599" s="93"/>
    </row>
    <row r="600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  <c r="Y600" s="93"/>
      <c r="Z600" s="93"/>
    </row>
    <row r="601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  <c r="Y601" s="93"/>
      <c r="Z601" s="93"/>
    </row>
    <row r="602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  <c r="Y602" s="93"/>
      <c r="Z602" s="93"/>
    </row>
    <row r="603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  <c r="Y603" s="93"/>
      <c r="Z603" s="93"/>
    </row>
    <row r="604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  <c r="Y604" s="93"/>
      <c r="Z604" s="93"/>
    </row>
    <row r="605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  <c r="Y605" s="93"/>
      <c r="Z605" s="93"/>
    </row>
    <row r="606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  <c r="Y606" s="93"/>
      <c r="Z606" s="93"/>
    </row>
    <row r="607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  <c r="Y607" s="93"/>
      <c r="Z607" s="93"/>
    </row>
    <row r="608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  <c r="Y609" s="93"/>
      <c r="Z609" s="93"/>
    </row>
    <row r="610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  <c r="Y610" s="93"/>
      <c r="Z610" s="93"/>
    </row>
    <row r="611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  <c r="Y611" s="93"/>
      <c r="Z611" s="93"/>
    </row>
    <row r="612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  <c r="Y612" s="93"/>
      <c r="Z612" s="93"/>
    </row>
    <row r="613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  <c r="Y613" s="93"/>
      <c r="Z613" s="93"/>
    </row>
    <row r="614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  <c r="Y614" s="93"/>
      <c r="Z614" s="93"/>
    </row>
    <row r="615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  <c r="Y615" s="93"/>
      <c r="Z615" s="93"/>
    </row>
    <row r="616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  <c r="Y616" s="93"/>
      <c r="Z616" s="93"/>
    </row>
    <row r="617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  <c r="Y617" s="93"/>
      <c r="Z617" s="93"/>
    </row>
    <row r="618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  <c r="Y618" s="93"/>
      <c r="Z618" s="93"/>
    </row>
    <row r="619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  <c r="Y619" s="93"/>
      <c r="Z619" s="93"/>
    </row>
    <row r="620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  <c r="Y620" s="93"/>
      <c r="Z620" s="93"/>
    </row>
    <row r="621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  <c r="Y621" s="93"/>
      <c r="Z621" s="93"/>
    </row>
    <row r="622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  <c r="Y622" s="93"/>
      <c r="Z622" s="93"/>
    </row>
    <row r="623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  <c r="Y623" s="93"/>
      <c r="Z623" s="93"/>
    </row>
    <row r="624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  <c r="Y625" s="93"/>
      <c r="Z625" s="93"/>
    </row>
    <row r="626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  <c r="Y626" s="93"/>
      <c r="Z626" s="93"/>
    </row>
    <row r="627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  <c r="Y627" s="93"/>
      <c r="Z627" s="93"/>
    </row>
    <row r="628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  <c r="Y628" s="93"/>
      <c r="Z628" s="93"/>
    </row>
    <row r="629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  <c r="Y629" s="93"/>
      <c r="Z629" s="93"/>
    </row>
    <row r="630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  <c r="Y630" s="93"/>
      <c r="Z630" s="93"/>
    </row>
    <row r="631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  <c r="Y631" s="93"/>
      <c r="Z631" s="93"/>
    </row>
    <row r="632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  <c r="Y632" s="93"/>
      <c r="Z632" s="93"/>
    </row>
    <row r="633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  <c r="Y633" s="93"/>
      <c r="Z633" s="93"/>
    </row>
    <row r="634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  <c r="Y634" s="93"/>
      <c r="Z634" s="93"/>
    </row>
    <row r="635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  <c r="Y635" s="93"/>
      <c r="Z635" s="93"/>
    </row>
    <row r="636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  <c r="Y636" s="93"/>
      <c r="Z636" s="93"/>
    </row>
    <row r="637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  <c r="Y637" s="93"/>
      <c r="Z637" s="93"/>
    </row>
    <row r="638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  <c r="Y638" s="93"/>
      <c r="Z638" s="93"/>
    </row>
    <row r="639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  <c r="Y639" s="93"/>
      <c r="Z639" s="93"/>
    </row>
    <row r="640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  <c r="Y641" s="93"/>
      <c r="Z641" s="93"/>
    </row>
    <row r="642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  <c r="Y642" s="93"/>
      <c r="Z642" s="93"/>
    </row>
    <row r="643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  <c r="Y643" s="93"/>
      <c r="Z643" s="93"/>
    </row>
    <row r="644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  <c r="Y644" s="93"/>
      <c r="Z644" s="93"/>
    </row>
    <row r="645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  <c r="Y645" s="93"/>
      <c r="Z645" s="93"/>
    </row>
    <row r="646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  <c r="Y646" s="93"/>
      <c r="Z646" s="93"/>
    </row>
    <row r="647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  <c r="Y647" s="93"/>
      <c r="Z647" s="93"/>
    </row>
    <row r="648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  <c r="Y648" s="93"/>
      <c r="Z648" s="93"/>
    </row>
    <row r="649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  <c r="Y649" s="93"/>
      <c r="Z649" s="93"/>
    </row>
    <row r="650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  <c r="Y650" s="93"/>
      <c r="Z650" s="93"/>
    </row>
    <row r="651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  <c r="Y651" s="93"/>
      <c r="Z651" s="93"/>
    </row>
    <row r="652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  <c r="Y652" s="93"/>
      <c r="Z652" s="93"/>
    </row>
    <row r="653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  <c r="Y653" s="93"/>
      <c r="Z653" s="93"/>
    </row>
    <row r="654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  <c r="Y654" s="93"/>
      <c r="Z654" s="93"/>
    </row>
    <row r="655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  <c r="Y655" s="93"/>
      <c r="Z655" s="93"/>
    </row>
    <row r="656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  <c r="Y657" s="93"/>
      <c r="Z657" s="93"/>
    </row>
    <row r="658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  <c r="Y658" s="93"/>
      <c r="Z658" s="93"/>
    </row>
    <row r="659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  <c r="Y659" s="93"/>
      <c r="Z659" s="93"/>
    </row>
    <row r="660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  <c r="Y660" s="93"/>
      <c r="Z660" s="93"/>
    </row>
    <row r="661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  <c r="Y661" s="93"/>
      <c r="Z661" s="93"/>
    </row>
    <row r="662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  <c r="Y662" s="93"/>
      <c r="Z662" s="93"/>
    </row>
    <row r="663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  <c r="Y663" s="93"/>
      <c r="Z663" s="93"/>
    </row>
    <row r="664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  <c r="Y664" s="93"/>
      <c r="Z664" s="93"/>
    </row>
    <row r="665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  <c r="Y666" s="93"/>
      <c r="Z666" s="93"/>
    </row>
    <row r="667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  <c r="Y667" s="93"/>
      <c r="Z667" s="93"/>
    </row>
    <row r="668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  <c r="Y668" s="93"/>
      <c r="Z668" s="93"/>
    </row>
    <row r="669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  <c r="Y669" s="93"/>
      <c r="Z669" s="93"/>
    </row>
    <row r="670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  <c r="Y670" s="93"/>
      <c r="Z670" s="93"/>
    </row>
    <row r="671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  <c r="Y671" s="93"/>
      <c r="Z671" s="93"/>
    </row>
    <row r="672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  <c r="Y673" s="93"/>
      <c r="Z673" s="93"/>
    </row>
    <row r="674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  <c r="Y674" s="93"/>
      <c r="Z674" s="93"/>
    </row>
    <row r="675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  <c r="Y675" s="93"/>
      <c r="Z675" s="93"/>
    </row>
    <row r="676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  <c r="Y676" s="93"/>
      <c r="Z676" s="93"/>
    </row>
    <row r="677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  <c r="Y677" s="93"/>
      <c r="Z677" s="93"/>
    </row>
    <row r="678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  <c r="Y678" s="93"/>
      <c r="Z678" s="93"/>
    </row>
    <row r="679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  <c r="Y679" s="93"/>
      <c r="Z679" s="93"/>
    </row>
    <row r="680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  <c r="Y680" s="93"/>
      <c r="Z680" s="93"/>
    </row>
    <row r="681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  <c r="Y681" s="93"/>
      <c r="Z681" s="93"/>
    </row>
    <row r="682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  <c r="Y682" s="93"/>
      <c r="Z682" s="93"/>
    </row>
    <row r="683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  <c r="Y683" s="93"/>
      <c r="Z683" s="93"/>
    </row>
    <row r="684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  <c r="Y684" s="93"/>
      <c r="Z684" s="93"/>
    </row>
    <row r="685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  <c r="Y685" s="93"/>
      <c r="Z685" s="93"/>
    </row>
    <row r="686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  <c r="Y686" s="93"/>
      <c r="Z686" s="93"/>
    </row>
    <row r="687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  <c r="Y687" s="93"/>
      <c r="Z687" s="93"/>
    </row>
    <row r="688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  <c r="Y689" s="93"/>
      <c r="Z689" s="93"/>
    </row>
    <row r="690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  <c r="Y690" s="93"/>
      <c r="Z690" s="93"/>
    </row>
    <row r="691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  <c r="Y691" s="93"/>
      <c r="Z691" s="93"/>
    </row>
    <row r="692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  <c r="Y692" s="93"/>
      <c r="Z692" s="93"/>
    </row>
    <row r="693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  <c r="Y693" s="93"/>
      <c r="Z693" s="93"/>
    </row>
    <row r="694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  <c r="Y694" s="93"/>
      <c r="Z694" s="93"/>
    </row>
    <row r="695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  <c r="Y695" s="93"/>
      <c r="Z695" s="93"/>
    </row>
    <row r="696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  <c r="Y696" s="93"/>
      <c r="Z696" s="93"/>
    </row>
    <row r="697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  <c r="Y697" s="93"/>
      <c r="Z697" s="93"/>
    </row>
    <row r="698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  <c r="Y698" s="93"/>
      <c r="Z698" s="93"/>
    </row>
    <row r="699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  <c r="Y699" s="93"/>
      <c r="Z699" s="93"/>
    </row>
    <row r="700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  <c r="Y700" s="93"/>
      <c r="Z700" s="93"/>
    </row>
    <row r="701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  <c r="Y701" s="93"/>
      <c r="Z701" s="93"/>
    </row>
    <row r="702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  <c r="Y702" s="93"/>
      <c r="Z702" s="93"/>
    </row>
    <row r="703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  <c r="Y703" s="93"/>
      <c r="Z703" s="93"/>
    </row>
    <row r="704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  <c r="Y705" s="93"/>
      <c r="Z705" s="93"/>
    </row>
    <row r="706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  <c r="Y706" s="93"/>
      <c r="Z706" s="93"/>
    </row>
    <row r="707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  <c r="Y707" s="93"/>
      <c r="Z707" s="93"/>
    </row>
    <row r="708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  <c r="Y708" s="93"/>
      <c r="Z708" s="93"/>
    </row>
    <row r="709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  <c r="Y709" s="93"/>
      <c r="Z709" s="93"/>
    </row>
    <row r="710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  <c r="Y710" s="93"/>
      <c r="Z710" s="93"/>
    </row>
    <row r="711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  <c r="Y711" s="93"/>
      <c r="Z711" s="93"/>
    </row>
    <row r="712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  <c r="Y712" s="93"/>
      <c r="Z712" s="93"/>
    </row>
    <row r="713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  <c r="Y713" s="93"/>
      <c r="Z713" s="93"/>
    </row>
    <row r="714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  <c r="Y714" s="93"/>
      <c r="Z714" s="93"/>
    </row>
    <row r="715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  <c r="Y715" s="93"/>
      <c r="Z715" s="93"/>
    </row>
    <row r="716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  <c r="Y716" s="93"/>
      <c r="Z716" s="93"/>
    </row>
    <row r="717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  <c r="Y717" s="93"/>
      <c r="Z717" s="93"/>
    </row>
    <row r="718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  <c r="Y718" s="93"/>
      <c r="Z718" s="93"/>
    </row>
    <row r="719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  <c r="Y719" s="93"/>
      <c r="Z719" s="93"/>
    </row>
    <row r="720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  <c r="Y722" s="93"/>
      <c r="Z722" s="93"/>
    </row>
    <row r="723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  <c r="Y723" s="93"/>
      <c r="Z723" s="93"/>
    </row>
    <row r="724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  <c r="Y724" s="93"/>
      <c r="Z724" s="93"/>
    </row>
    <row r="725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  <c r="Y725" s="93"/>
      <c r="Z725" s="93"/>
    </row>
    <row r="726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  <c r="Y726" s="93"/>
      <c r="Z726" s="93"/>
    </row>
    <row r="727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  <c r="Y727" s="93"/>
      <c r="Z727" s="93"/>
    </row>
    <row r="728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  <c r="Y728" s="93"/>
      <c r="Z728" s="93"/>
    </row>
    <row r="729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  <c r="Y729" s="93"/>
      <c r="Z729" s="93"/>
    </row>
    <row r="730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  <c r="Y730" s="93"/>
      <c r="Z730" s="93"/>
    </row>
    <row r="731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  <c r="Y731" s="93"/>
      <c r="Z731" s="93"/>
    </row>
    <row r="732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  <c r="Y732" s="93"/>
      <c r="Z732" s="93"/>
    </row>
    <row r="733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  <c r="Y733" s="93"/>
      <c r="Z733" s="93"/>
    </row>
    <row r="734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  <c r="Y734" s="93"/>
      <c r="Z734" s="93"/>
    </row>
    <row r="735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  <c r="Y735" s="93"/>
      <c r="Z735" s="93"/>
    </row>
    <row r="736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  <c r="Y736" s="93"/>
      <c r="Z736" s="93"/>
    </row>
    <row r="737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  <c r="Y738" s="93"/>
      <c r="Z738" s="93"/>
    </row>
    <row r="739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  <c r="Y739" s="93"/>
      <c r="Z739" s="93"/>
    </row>
    <row r="740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  <c r="Y740" s="93"/>
      <c r="Z740" s="93"/>
    </row>
    <row r="741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</row>
    <row r="742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  <c r="Y742" s="93"/>
      <c r="Z742" s="93"/>
    </row>
    <row r="743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  <c r="Y743" s="93"/>
      <c r="Z743" s="93"/>
    </row>
    <row r="744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  <c r="Y744" s="93"/>
      <c r="Z744" s="93"/>
    </row>
    <row r="745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  <c r="Y745" s="93"/>
      <c r="Z745" s="93"/>
    </row>
    <row r="746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  <c r="Y746" s="93"/>
      <c r="Z746" s="93"/>
    </row>
    <row r="747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  <c r="Y747" s="93"/>
      <c r="Z747" s="93"/>
    </row>
    <row r="748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  <c r="Y748" s="93"/>
      <c r="Z748" s="93"/>
    </row>
    <row r="749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  <c r="Y749" s="93"/>
      <c r="Z749" s="93"/>
    </row>
    <row r="750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  <c r="Y750" s="93"/>
      <c r="Z750" s="93"/>
    </row>
    <row r="751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  <c r="Y751" s="93"/>
      <c r="Z751" s="93"/>
    </row>
    <row r="752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</row>
    <row r="753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  <c r="Y754" s="93"/>
      <c r="Z754" s="93"/>
    </row>
    <row r="755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  <c r="Y755" s="93"/>
      <c r="Z755" s="93"/>
    </row>
    <row r="756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  <c r="Y756" s="93"/>
      <c r="Z756" s="93"/>
    </row>
    <row r="757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  <c r="Y757" s="93"/>
      <c r="Z757" s="93"/>
    </row>
    <row r="758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  <c r="Y758" s="93"/>
      <c r="Z758" s="93"/>
    </row>
    <row r="759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  <c r="Y759" s="93"/>
      <c r="Z759" s="93"/>
    </row>
    <row r="760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  <c r="Y760" s="93"/>
      <c r="Z760" s="93"/>
    </row>
    <row r="761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  <c r="Y761" s="93"/>
      <c r="Z761" s="93"/>
    </row>
    <row r="762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  <c r="Y762" s="93"/>
      <c r="Z762" s="93"/>
    </row>
    <row r="763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</row>
    <row r="764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  <c r="Y764" s="93"/>
      <c r="Z764" s="93"/>
    </row>
    <row r="765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  <c r="Y765" s="93"/>
      <c r="Z765" s="93"/>
    </row>
    <row r="766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  <c r="Y766" s="93"/>
      <c r="Z766" s="93"/>
    </row>
    <row r="767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  <c r="Y767" s="93"/>
      <c r="Z767" s="93"/>
    </row>
    <row r="768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  <c r="Y768" s="93"/>
      <c r="Z768" s="93"/>
    </row>
    <row r="769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  <c r="Y770" s="93"/>
      <c r="Z770" s="93"/>
    </row>
    <row r="771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  <c r="Y771" s="93"/>
      <c r="Z771" s="93"/>
    </row>
    <row r="772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  <c r="Y772" s="93"/>
      <c r="Z772" s="93"/>
    </row>
    <row r="773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  <c r="Y773" s="93"/>
      <c r="Z773" s="93"/>
    </row>
    <row r="774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</row>
    <row r="775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  <c r="Y775" s="93"/>
      <c r="Z775" s="93"/>
    </row>
    <row r="776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  <c r="Y776" s="93"/>
      <c r="Z776" s="93"/>
    </row>
    <row r="777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  <c r="Y777" s="93"/>
      <c r="Z777" s="93"/>
    </row>
    <row r="778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  <c r="Y778" s="93"/>
      <c r="Z778" s="93"/>
    </row>
    <row r="779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  <c r="Y779" s="93"/>
      <c r="Z779" s="93"/>
    </row>
    <row r="780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  <c r="Y780" s="93"/>
      <c r="Z780" s="93"/>
    </row>
    <row r="781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  <c r="Y781" s="93"/>
      <c r="Z781" s="93"/>
    </row>
    <row r="782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  <c r="Y782" s="93"/>
      <c r="Z782" s="93"/>
    </row>
    <row r="783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  <c r="Y783" s="93"/>
      <c r="Z783" s="93"/>
    </row>
    <row r="784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  <c r="Y784" s="93"/>
      <c r="Z784" s="93"/>
    </row>
    <row r="785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  <c r="Y785" s="93"/>
      <c r="Z785" s="93"/>
    </row>
    <row r="786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  <c r="Y786" s="93"/>
      <c r="Z786" s="93"/>
    </row>
    <row r="787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  <c r="Y787" s="93"/>
      <c r="Z787" s="93"/>
    </row>
    <row r="788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  <c r="Y788" s="93"/>
      <c r="Z788" s="93"/>
    </row>
    <row r="789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  <c r="Y789" s="93"/>
      <c r="Z789" s="93"/>
    </row>
    <row r="790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  <c r="Y790" s="93"/>
      <c r="Z790" s="93"/>
    </row>
    <row r="791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  <c r="Y791" s="93"/>
      <c r="Z791" s="93"/>
    </row>
    <row r="792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  <c r="Y792" s="93"/>
      <c r="Z792" s="93"/>
    </row>
    <row r="793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  <c r="Y793" s="93"/>
      <c r="Z793" s="93"/>
    </row>
    <row r="794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  <c r="Y794" s="93"/>
      <c r="Z794" s="93"/>
    </row>
    <row r="795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  <c r="Y795" s="93"/>
      <c r="Z795" s="93"/>
    </row>
    <row r="796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  <c r="Y796" s="93"/>
      <c r="Z796" s="93"/>
    </row>
    <row r="797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  <c r="Y797" s="93"/>
      <c r="Z797" s="93"/>
    </row>
    <row r="798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  <c r="Y798" s="93"/>
      <c r="Z798" s="93"/>
    </row>
    <row r="799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  <c r="Y799" s="93"/>
      <c r="Z799" s="93"/>
    </row>
    <row r="800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  <c r="Y800" s="93"/>
      <c r="Z800" s="93"/>
    </row>
    <row r="801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  <c r="Y801" s="93"/>
      <c r="Z801" s="93"/>
    </row>
    <row r="802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  <c r="Y802" s="93"/>
      <c r="Z802" s="93"/>
    </row>
    <row r="803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  <c r="Y803" s="93"/>
      <c r="Z803" s="93"/>
    </row>
    <row r="804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  <c r="Y804" s="93"/>
      <c r="Z804" s="93"/>
    </row>
    <row r="805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  <c r="Y805" s="93"/>
      <c r="Z805" s="93"/>
    </row>
    <row r="806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  <c r="Y806" s="93"/>
      <c r="Z806" s="93"/>
    </row>
    <row r="807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  <c r="Y807" s="93"/>
      <c r="Z807" s="93"/>
    </row>
    <row r="808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  <c r="Y808" s="93"/>
      <c r="Z808" s="93"/>
    </row>
    <row r="809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  <c r="Y809" s="93"/>
      <c r="Z809" s="93"/>
    </row>
    <row r="810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  <c r="Y810" s="93"/>
      <c r="Z810" s="93"/>
    </row>
    <row r="811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  <c r="Y811" s="93"/>
      <c r="Z811" s="93"/>
    </row>
    <row r="812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  <c r="Y812" s="93"/>
      <c r="Z812" s="93"/>
    </row>
    <row r="813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  <c r="Y813" s="93"/>
      <c r="Z813" s="93"/>
    </row>
    <row r="814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  <c r="Y814" s="93"/>
      <c r="Z814" s="93"/>
    </row>
    <row r="815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  <c r="Y815" s="93"/>
      <c r="Z815" s="93"/>
    </row>
    <row r="816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  <c r="Y816" s="93"/>
      <c r="Z816" s="93"/>
    </row>
    <row r="817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  <c r="Y817" s="93"/>
      <c r="Z817" s="93"/>
    </row>
    <row r="818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  <c r="Y818" s="93"/>
      <c r="Z818" s="93"/>
    </row>
    <row r="819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  <c r="Y819" s="93"/>
      <c r="Z819" s="93"/>
    </row>
    <row r="820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  <c r="Y820" s="93"/>
      <c r="Z820" s="93"/>
    </row>
    <row r="821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  <c r="Y821" s="93"/>
      <c r="Z821" s="93"/>
    </row>
    <row r="822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  <c r="Y822" s="93"/>
      <c r="Z822" s="93"/>
    </row>
    <row r="823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  <c r="Y823" s="93"/>
      <c r="Z823" s="93"/>
    </row>
    <row r="824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  <c r="Y824" s="93"/>
      <c r="Z824" s="93"/>
    </row>
    <row r="825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  <c r="Y825" s="93"/>
      <c r="Z825" s="93"/>
    </row>
    <row r="826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  <c r="Y826" s="93"/>
      <c r="Z826" s="93"/>
    </row>
    <row r="827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  <c r="Y827" s="93"/>
      <c r="Z827" s="93"/>
    </row>
    <row r="828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  <c r="Y828" s="93"/>
      <c r="Z828" s="93"/>
    </row>
    <row r="829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  <c r="Y829" s="93"/>
      <c r="Z829" s="93"/>
    </row>
    <row r="830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  <c r="Y830" s="93"/>
      <c r="Z830" s="93"/>
    </row>
    <row r="831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  <c r="Y831" s="93"/>
      <c r="Z831" s="93"/>
    </row>
    <row r="832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  <c r="Y832" s="93"/>
      <c r="Z832" s="93"/>
    </row>
    <row r="833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  <c r="Y833" s="93"/>
      <c r="Z833" s="93"/>
    </row>
    <row r="834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  <c r="Y834" s="93"/>
      <c r="Z834" s="93"/>
    </row>
    <row r="835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  <c r="Y835" s="93"/>
      <c r="Z835" s="93"/>
    </row>
    <row r="836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  <c r="Y836" s="93"/>
      <c r="Z836" s="93"/>
    </row>
    <row r="837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  <c r="Y837" s="93"/>
      <c r="Z837" s="93"/>
    </row>
    <row r="838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  <c r="Y838" s="93"/>
      <c r="Z838" s="93"/>
    </row>
    <row r="839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  <c r="Y839" s="93"/>
      <c r="Z839" s="93"/>
    </row>
    <row r="840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  <c r="Y840" s="93"/>
      <c r="Z840" s="93"/>
    </row>
    <row r="841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  <c r="Y841" s="93"/>
      <c r="Z841" s="93"/>
    </row>
    <row r="842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  <c r="Y842" s="93"/>
      <c r="Z842" s="93"/>
    </row>
    <row r="843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  <c r="Y843" s="93"/>
      <c r="Z843" s="93"/>
    </row>
    <row r="844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  <c r="Y844" s="93"/>
      <c r="Z844" s="93"/>
    </row>
    <row r="845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  <c r="Y845" s="93"/>
      <c r="Z845" s="93"/>
    </row>
    <row r="846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  <c r="Y846" s="93"/>
      <c r="Z846" s="93"/>
    </row>
    <row r="847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  <c r="Y847" s="93"/>
      <c r="Z847" s="93"/>
    </row>
    <row r="848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  <c r="Y848" s="93"/>
      <c r="Z848" s="93"/>
    </row>
    <row r="849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  <c r="Y849" s="93"/>
      <c r="Z849" s="93"/>
    </row>
    <row r="850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  <c r="Y850" s="93"/>
      <c r="Z850" s="93"/>
    </row>
    <row r="851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  <c r="Y851" s="93"/>
      <c r="Z851" s="93"/>
    </row>
    <row r="852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  <c r="Y852" s="93"/>
      <c r="Z852" s="93"/>
    </row>
    <row r="853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  <c r="Y853" s="93"/>
      <c r="Z853" s="93"/>
    </row>
    <row r="854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  <c r="Y854" s="93"/>
      <c r="Z854" s="93"/>
    </row>
    <row r="855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  <c r="Y855" s="93"/>
      <c r="Z855" s="93"/>
    </row>
    <row r="856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  <c r="Y856" s="93"/>
      <c r="Z856" s="93"/>
    </row>
    <row r="857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  <c r="Y857" s="93"/>
      <c r="Z857" s="93"/>
    </row>
    <row r="858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  <c r="Y858" s="93"/>
      <c r="Z858" s="93"/>
    </row>
    <row r="859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  <c r="Y859" s="93"/>
      <c r="Z859" s="93"/>
    </row>
    <row r="860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  <c r="Y860" s="93"/>
      <c r="Z860" s="93"/>
    </row>
    <row r="861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  <c r="Y861" s="93"/>
      <c r="Z861" s="93"/>
    </row>
    <row r="862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  <c r="Y862" s="93"/>
      <c r="Z862" s="93"/>
    </row>
    <row r="863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  <c r="Y863" s="93"/>
      <c r="Z863" s="93"/>
    </row>
    <row r="864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  <c r="Y864" s="93"/>
      <c r="Z864" s="93"/>
    </row>
    <row r="865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  <c r="Y865" s="93"/>
      <c r="Z865" s="93"/>
    </row>
    <row r="866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  <c r="Y866" s="93"/>
      <c r="Z866" s="93"/>
    </row>
    <row r="867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  <c r="Y867" s="93"/>
      <c r="Z867" s="93"/>
    </row>
    <row r="868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  <c r="Y868" s="93"/>
      <c r="Z868" s="93"/>
    </row>
    <row r="869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  <c r="Y869" s="93"/>
      <c r="Z869" s="93"/>
    </row>
    <row r="870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  <c r="Y870" s="93"/>
      <c r="Z870" s="93"/>
    </row>
    <row r="871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  <c r="Y871" s="93"/>
      <c r="Z871" s="93"/>
    </row>
    <row r="872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  <c r="Y872" s="93"/>
      <c r="Z872" s="93"/>
    </row>
    <row r="873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  <c r="Y873" s="93"/>
      <c r="Z873" s="93"/>
    </row>
    <row r="874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  <c r="Y874" s="93"/>
      <c r="Z874" s="93"/>
    </row>
    <row r="875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  <c r="Y875" s="93"/>
      <c r="Z875" s="93"/>
    </row>
    <row r="876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  <c r="Y876" s="93"/>
      <c r="Z876" s="93"/>
    </row>
    <row r="877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  <c r="Y877" s="93"/>
      <c r="Z877" s="93"/>
    </row>
    <row r="878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  <c r="Y878" s="93"/>
      <c r="Z878" s="93"/>
    </row>
    <row r="879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  <c r="Y879" s="93"/>
      <c r="Z879" s="93"/>
    </row>
    <row r="880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  <c r="Y880" s="93"/>
      <c r="Z880" s="93"/>
    </row>
    <row r="881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  <c r="Y881" s="93"/>
      <c r="Z881" s="93"/>
    </row>
    <row r="882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  <c r="Y882" s="93"/>
      <c r="Z882" s="93"/>
    </row>
    <row r="883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  <c r="Y883" s="93"/>
      <c r="Z883" s="93"/>
    </row>
    <row r="884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  <c r="Y884" s="93"/>
      <c r="Z884" s="93"/>
    </row>
    <row r="885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  <c r="Y885" s="93"/>
      <c r="Z885" s="93"/>
    </row>
    <row r="886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  <c r="Y886" s="93"/>
      <c r="Z886" s="93"/>
    </row>
    <row r="887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  <c r="Y887" s="93"/>
      <c r="Z887" s="93"/>
    </row>
    <row r="888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  <c r="Y888" s="93"/>
      <c r="Z888" s="93"/>
    </row>
    <row r="889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  <c r="Y889" s="93"/>
      <c r="Z889" s="93"/>
    </row>
    <row r="890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  <c r="Y890" s="93"/>
      <c r="Z890" s="93"/>
    </row>
    <row r="891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  <c r="Y891" s="93"/>
      <c r="Z891" s="93"/>
    </row>
    <row r="892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  <c r="Y892" s="93"/>
      <c r="Z892" s="93"/>
    </row>
    <row r="893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  <c r="Y893" s="93"/>
      <c r="Z893" s="93"/>
    </row>
    <row r="894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  <c r="Y894" s="93"/>
      <c r="Z894" s="93"/>
    </row>
    <row r="895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  <c r="Y895" s="93"/>
      <c r="Z895" s="93"/>
    </row>
    <row r="896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  <c r="Y896" s="93"/>
      <c r="Z896" s="93"/>
    </row>
    <row r="897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  <c r="Y897" s="93"/>
      <c r="Z897" s="93"/>
    </row>
    <row r="898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  <c r="Y898" s="93"/>
      <c r="Z898" s="93"/>
    </row>
    <row r="899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  <c r="Y899" s="93"/>
      <c r="Z899" s="93"/>
    </row>
    <row r="900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  <c r="Y900" s="93"/>
      <c r="Z900" s="93"/>
    </row>
    <row r="901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  <c r="Y901" s="93"/>
      <c r="Z901" s="93"/>
    </row>
    <row r="902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  <c r="Y902" s="93"/>
      <c r="Z902" s="93"/>
    </row>
    <row r="903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  <c r="Y903" s="93"/>
      <c r="Z903" s="93"/>
    </row>
    <row r="904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  <c r="Y904" s="93"/>
      <c r="Z904" s="93"/>
    </row>
    <row r="905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  <c r="Y905" s="93"/>
      <c r="Z905" s="93"/>
    </row>
    <row r="906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  <c r="Y906" s="93"/>
      <c r="Z906" s="93"/>
    </row>
    <row r="907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  <c r="Y907" s="93"/>
      <c r="Z907" s="93"/>
    </row>
    <row r="908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  <c r="Y908" s="93"/>
      <c r="Z908" s="93"/>
    </row>
    <row r="909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  <c r="Y909" s="93"/>
      <c r="Z909" s="93"/>
    </row>
    <row r="910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  <c r="Y910" s="93"/>
      <c r="Z910" s="93"/>
    </row>
    <row r="911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  <c r="Y911" s="93"/>
      <c r="Z911" s="93"/>
    </row>
    <row r="912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  <c r="Y912" s="93"/>
      <c r="Z912" s="93"/>
    </row>
    <row r="913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  <c r="Y913" s="93"/>
      <c r="Z913" s="93"/>
    </row>
    <row r="914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  <c r="Y914" s="93"/>
      <c r="Z914" s="93"/>
    </row>
    <row r="915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  <c r="Y915" s="93"/>
      <c r="Z915" s="93"/>
    </row>
    <row r="916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  <c r="Y916" s="93"/>
      <c r="Z916" s="93"/>
    </row>
    <row r="917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  <c r="Y917" s="93"/>
      <c r="Z917" s="93"/>
    </row>
    <row r="918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  <c r="Y918" s="93"/>
      <c r="Z918" s="93"/>
    </row>
    <row r="919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  <c r="Y919" s="93"/>
      <c r="Z919" s="93"/>
    </row>
    <row r="920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  <c r="Y920" s="93"/>
      <c r="Z920" s="93"/>
    </row>
    <row r="921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  <c r="Y921" s="93"/>
      <c r="Z921" s="93"/>
    </row>
    <row r="922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  <c r="Y922" s="93"/>
      <c r="Z922" s="93"/>
    </row>
    <row r="923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  <c r="Y923" s="93"/>
      <c r="Z923" s="93"/>
    </row>
    <row r="924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  <c r="Y924" s="93"/>
      <c r="Z924" s="93"/>
    </row>
    <row r="925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  <c r="Y925" s="93"/>
      <c r="Z925" s="93"/>
    </row>
    <row r="926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  <c r="Y926" s="93"/>
      <c r="Z926" s="93"/>
    </row>
    <row r="927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93"/>
    </row>
    <row r="928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  <c r="Y928" s="93"/>
      <c r="Z928" s="93"/>
    </row>
    <row r="929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  <c r="Y929" s="93"/>
      <c r="Z929" s="93"/>
    </row>
    <row r="930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  <c r="Y930" s="93"/>
      <c r="Z930" s="93"/>
    </row>
    <row r="931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  <c r="Y931" s="93"/>
      <c r="Z931" s="93"/>
    </row>
    <row r="932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  <c r="Y932" s="93"/>
      <c r="Z932" s="93"/>
    </row>
    <row r="933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  <c r="Y933" s="93"/>
      <c r="Z933" s="93"/>
    </row>
    <row r="934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  <c r="Y934" s="93"/>
      <c r="Z934" s="93"/>
    </row>
    <row r="935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  <c r="Y935" s="93"/>
      <c r="Z935" s="93"/>
    </row>
    <row r="936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  <c r="Y936" s="93"/>
      <c r="Z936" s="93"/>
    </row>
    <row r="937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  <c r="Y937" s="93"/>
      <c r="Z937" s="93"/>
    </row>
    <row r="938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  <c r="Y938" s="93"/>
      <c r="Z938" s="93"/>
    </row>
    <row r="939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  <c r="Y939" s="93"/>
      <c r="Z939" s="93"/>
    </row>
    <row r="940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  <c r="Y940" s="93"/>
      <c r="Z940" s="93"/>
    </row>
    <row r="941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  <c r="Y941" s="93"/>
      <c r="Z941" s="93"/>
    </row>
    <row r="942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  <c r="Y942" s="93"/>
      <c r="Z942" s="93"/>
    </row>
    <row r="943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  <c r="Y943" s="93"/>
      <c r="Z943" s="93"/>
    </row>
    <row r="944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  <c r="Y944" s="93"/>
      <c r="Z944" s="93"/>
    </row>
    <row r="945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  <c r="Y945" s="93"/>
      <c r="Z945" s="93"/>
    </row>
    <row r="946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  <c r="Y946" s="93"/>
      <c r="Z946" s="93"/>
    </row>
    <row r="947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  <c r="Y947" s="93"/>
      <c r="Z947" s="93"/>
    </row>
    <row r="948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  <c r="Y948" s="93"/>
      <c r="Z948" s="93"/>
    </row>
    <row r="949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  <c r="Y949" s="93"/>
      <c r="Z949" s="93"/>
    </row>
    <row r="950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  <c r="Y950" s="93"/>
      <c r="Z950" s="93"/>
    </row>
    <row r="951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  <c r="Y951" s="93"/>
      <c r="Z951" s="93"/>
    </row>
    <row r="952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  <c r="Y952" s="93"/>
      <c r="Z952" s="93"/>
    </row>
    <row r="953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  <c r="Y953" s="93"/>
      <c r="Z953" s="93"/>
    </row>
    <row r="954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  <c r="Y954" s="93"/>
      <c r="Z954" s="93"/>
    </row>
    <row r="955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  <c r="Y955" s="93"/>
      <c r="Z955" s="93"/>
    </row>
    <row r="956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  <c r="Y956" s="93"/>
      <c r="Z956" s="93"/>
    </row>
    <row r="957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  <c r="Y957" s="93"/>
      <c r="Z957" s="93"/>
    </row>
    <row r="958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  <c r="Y958" s="93"/>
      <c r="Z958" s="93"/>
    </row>
    <row r="959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  <c r="Y959" s="93"/>
      <c r="Z959" s="93"/>
    </row>
    <row r="960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  <c r="Y960" s="93"/>
      <c r="Z960" s="93"/>
    </row>
    <row r="961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  <c r="Y961" s="93"/>
      <c r="Z961" s="93"/>
    </row>
    <row r="962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  <c r="Y962" s="93"/>
      <c r="Z962" s="93"/>
    </row>
    <row r="963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  <c r="Y963" s="93"/>
      <c r="Z963" s="93"/>
    </row>
    <row r="964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  <c r="Y964" s="93"/>
      <c r="Z964" s="93"/>
    </row>
    <row r="965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  <c r="Y965" s="93"/>
      <c r="Z965" s="93"/>
    </row>
    <row r="966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  <c r="Y966" s="93"/>
      <c r="Z966" s="93"/>
    </row>
    <row r="967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  <c r="Y967" s="93"/>
      <c r="Z967" s="93"/>
    </row>
    <row r="968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  <c r="Y968" s="93"/>
      <c r="Z968" s="93"/>
    </row>
    <row r="969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  <c r="Y969" s="93"/>
      <c r="Z969" s="93"/>
    </row>
    <row r="970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  <c r="Y970" s="93"/>
      <c r="Z970" s="93"/>
    </row>
    <row r="971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  <c r="Y971" s="93"/>
      <c r="Z971" s="93"/>
    </row>
    <row r="972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  <c r="Y972" s="93"/>
      <c r="Z972" s="93"/>
    </row>
    <row r="973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  <c r="Y973" s="93"/>
      <c r="Z973" s="93"/>
    </row>
    <row r="974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  <c r="Y974" s="93"/>
      <c r="Z974" s="93"/>
    </row>
    <row r="975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  <c r="Y975" s="93"/>
      <c r="Z975" s="93"/>
    </row>
    <row r="976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  <c r="Y976" s="93"/>
      <c r="Z976" s="93"/>
    </row>
    <row r="977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  <c r="Y977" s="93"/>
      <c r="Z977" s="93"/>
    </row>
    <row r="978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  <c r="Y978" s="93"/>
      <c r="Z978" s="93"/>
    </row>
    <row r="979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  <c r="Y979" s="93"/>
      <c r="Z979" s="93"/>
    </row>
    <row r="980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  <c r="Y980" s="93"/>
      <c r="Z980" s="93"/>
    </row>
    <row r="981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  <c r="Y981" s="93"/>
      <c r="Z981" s="93"/>
    </row>
    <row r="982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  <c r="Y982" s="93"/>
      <c r="Z982" s="93"/>
    </row>
    <row r="983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  <c r="Y983" s="93"/>
      <c r="Z983" s="93"/>
    </row>
    <row r="984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  <c r="Y984" s="93"/>
      <c r="Z984" s="93"/>
    </row>
    <row r="985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  <c r="Y985" s="93"/>
      <c r="Z985" s="93"/>
    </row>
    <row r="986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  <c r="Y986" s="93"/>
      <c r="Z986" s="93"/>
    </row>
    <row r="987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  <c r="Y987" s="93"/>
      <c r="Z987" s="93"/>
    </row>
    <row r="988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  <c r="Y988" s="93"/>
      <c r="Z988" s="93"/>
    </row>
    <row r="989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  <c r="Y989" s="93"/>
      <c r="Z989" s="93"/>
    </row>
    <row r="990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  <c r="Y990" s="93"/>
      <c r="Z990" s="93"/>
    </row>
    <row r="991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  <c r="Y991" s="93"/>
      <c r="Z991" s="93"/>
    </row>
    <row r="992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  <c r="Y992" s="93"/>
      <c r="Z992" s="93"/>
    </row>
    <row r="993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  <c r="Y993" s="93"/>
      <c r="Z993" s="93"/>
    </row>
    <row r="994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  <c r="Y994" s="93"/>
      <c r="Z994" s="93"/>
    </row>
    <row r="995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  <c r="Y995" s="93"/>
      <c r="Z995" s="93"/>
    </row>
    <row r="996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  <c r="Y996" s="93"/>
      <c r="Z996" s="93"/>
    </row>
    <row r="997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  <c r="Y997" s="93"/>
      <c r="Z997" s="93"/>
    </row>
    <row r="998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  <c r="Y998" s="93"/>
      <c r="Z998" s="93"/>
    </row>
    <row r="999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  <c r="Y999" s="93"/>
      <c r="Z999" s="93"/>
    </row>
    <row r="1000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  <c r="Y1000" s="93"/>
      <c r="Z1000" s="93"/>
    </row>
    <row r="1001">
      <c r="A1001" s="93"/>
      <c r="B1001" s="93"/>
      <c r="C1001" s="93"/>
      <c r="D1001" s="93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  <c r="Y1001" s="93"/>
      <c r="Z1001" s="93"/>
    </row>
    <row r="1002">
      <c r="A1002" s="93"/>
      <c r="B1002" s="93"/>
      <c r="C1002" s="93"/>
      <c r="D1002" s="93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  <c r="Y1002" s="93"/>
      <c r="Z1002" s="93"/>
    </row>
    <row r="1003">
      <c r="A1003" s="93"/>
      <c r="B1003" s="93"/>
      <c r="C1003" s="93"/>
      <c r="D1003" s="93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  <c r="Y1003" s="93"/>
      <c r="Z1003" s="93"/>
    </row>
    <row r="1004">
      <c r="A1004" s="93"/>
      <c r="B1004" s="93"/>
      <c r="C1004" s="93"/>
      <c r="D1004" s="93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  <c r="Y1004" s="93"/>
      <c r="Z1004" s="93"/>
    </row>
    <row r="1005">
      <c r="A1005" s="93"/>
      <c r="B1005" s="93"/>
      <c r="C1005" s="93"/>
      <c r="D1005" s="93"/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  <c r="Y1005" s="93"/>
      <c r="Z1005" s="93"/>
    </row>
    <row r="1006">
      <c r="A1006" s="93"/>
      <c r="B1006" s="93"/>
      <c r="C1006" s="93"/>
      <c r="D1006" s="93"/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  <c r="Y1006" s="93"/>
      <c r="Z1006" s="93"/>
    </row>
    <row r="1007">
      <c r="A1007" s="93"/>
      <c r="B1007" s="93"/>
      <c r="C1007" s="93"/>
      <c r="D1007" s="93"/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  <c r="Y1007" s="93"/>
      <c r="Z1007" s="93"/>
    </row>
    <row r="1008">
      <c r="A1008" s="93"/>
      <c r="B1008" s="93"/>
      <c r="C1008" s="93"/>
      <c r="D1008" s="93"/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  <c r="Y1008" s="93"/>
      <c r="Z1008" s="93"/>
    </row>
    <row r="1009">
      <c r="A1009" s="93"/>
      <c r="B1009" s="93"/>
      <c r="C1009" s="93"/>
      <c r="D1009" s="93"/>
      <c r="E1009" s="93"/>
      <c r="F1009" s="93"/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  <c r="Y1009" s="93"/>
      <c r="Z1009" s="93"/>
    </row>
    <row r="1010">
      <c r="A1010" s="93"/>
      <c r="B1010" s="93"/>
      <c r="C1010" s="93"/>
      <c r="D1010" s="93"/>
      <c r="E1010" s="93"/>
      <c r="F1010" s="93"/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  <c r="Y1010" s="93"/>
      <c r="Z1010" s="93"/>
    </row>
  </sheetData>
  <mergeCells count="2">
    <mergeCell ref="A37:C37"/>
    <mergeCell ref="A48:C4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1.13"/>
    <col customWidth="1" min="2" max="2" width="16.75"/>
    <col customWidth="1" min="3" max="3" width="17.88"/>
    <col customWidth="1" min="4" max="4" width="16.63"/>
    <col customWidth="1" min="5" max="5" width="15.75"/>
    <col customWidth="1" min="6" max="6" width="16.0"/>
    <col customWidth="1" min="7" max="7" width="11.75"/>
    <col customWidth="1" min="8" max="8" width="5.88"/>
  </cols>
  <sheetData>
    <row r="1">
      <c r="A1" s="139" t="s">
        <v>162</v>
      </c>
    </row>
    <row r="2">
      <c r="A2" s="140"/>
      <c r="B2" s="141" t="s">
        <v>163</v>
      </c>
      <c r="D2" s="141"/>
      <c r="E2" s="141"/>
      <c r="F2" s="141"/>
      <c r="G2" s="142"/>
      <c r="H2" s="142"/>
    </row>
    <row r="3">
      <c r="A3" s="143" t="s">
        <v>164</v>
      </c>
      <c r="B3" s="139" t="s">
        <v>165</v>
      </c>
      <c r="C3" s="144" t="s">
        <v>166</v>
      </c>
      <c r="D3" s="141" t="s">
        <v>167</v>
      </c>
      <c r="E3" s="141" t="s">
        <v>168</v>
      </c>
      <c r="F3" s="141" t="s">
        <v>169</v>
      </c>
      <c r="G3" s="141" t="s">
        <v>170</v>
      </c>
      <c r="H3" s="141" t="s">
        <v>171</v>
      </c>
    </row>
    <row r="4">
      <c r="A4" s="145" t="s">
        <v>172</v>
      </c>
      <c r="B4" s="146">
        <v>4131.0</v>
      </c>
      <c r="C4" s="146">
        <v>24217.0</v>
      </c>
      <c r="D4" s="146">
        <v>23888.0</v>
      </c>
      <c r="E4" s="146">
        <v>-816.0</v>
      </c>
      <c r="F4" s="146">
        <v>47289.0</v>
      </c>
      <c r="G4" s="146">
        <v>501.0</v>
      </c>
      <c r="H4" s="146">
        <v>47790.0</v>
      </c>
    </row>
    <row r="5">
      <c r="A5" s="147" t="s">
        <v>173</v>
      </c>
      <c r="B5" s="146">
        <v>95.0</v>
      </c>
      <c r="C5" s="146">
        <v>2063.0</v>
      </c>
      <c r="D5" s="146" t="s">
        <v>82</v>
      </c>
      <c r="E5" s="146" t="s">
        <v>82</v>
      </c>
      <c r="F5" s="146">
        <v>2063.0</v>
      </c>
      <c r="G5" s="146" t="s">
        <v>82</v>
      </c>
      <c r="H5" s="146">
        <v>2063.0</v>
      </c>
    </row>
    <row r="6">
      <c r="A6" s="147" t="s">
        <v>174</v>
      </c>
      <c r="B6" s="146">
        <v>3.0</v>
      </c>
      <c r="C6" s="146">
        <v>118.0</v>
      </c>
      <c r="D6" s="146" t="s">
        <v>82</v>
      </c>
      <c r="E6" s="146" t="s">
        <v>82</v>
      </c>
      <c r="F6" s="146">
        <v>118.0</v>
      </c>
      <c r="G6" s="146" t="s">
        <v>82</v>
      </c>
      <c r="H6" s="146">
        <v>118.0</v>
      </c>
    </row>
    <row r="7">
      <c r="A7" s="147" t="s">
        <v>175</v>
      </c>
      <c r="B7" s="146" t="s">
        <v>82</v>
      </c>
      <c r="C7" s="146">
        <v>90.0</v>
      </c>
      <c r="D7" s="146" t="s">
        <v>82</v>
      </c>
      <c r="E7" s="146" t="s">
        <v>82</v>
      </c>
      <c r="F7" s="146">
        <v>90.0</v>
      </c>
      <c r="G7" s="146" t="s">
        <v>82</v>
      </c>
      <c r="H7" s="146">
        <v>90.0</v>
      </c>
    </row>
    <row r="8">
      <c r="A8" s="147" t="s">
        <v>97</v>
      </c>
      <c r="B8" s="146" t="s">
        <v>82</v>
      </c>
      <c r="C8" s="146">
        <v>1350.0</v>
      </c>
      <c r="D8" s="146" t="s">
        <v>82</v>
      </c>
      <c r="E8" s="146" t="s">
        <v>82</v>
      </c>
      <c r="F8" s="146">
        <v>1350.0</v>
      </c>
      <c r="G8" s="146" t="s">
        <v>82</v>
      </c>
      <c r="H8" s="146">
        <v>1350.0</v>
      </c>
    </row>
    <row r="9">
      <c r="A9" s="147" t="s">
        <v>176</v>
      </c>
      <c r="B9" s="146">
        <v>-86.0</v>
      </c>
      <c r="C9" s="146">
        <v>-504.0</v>
      </c>
      <c r="D9" s="148">
        <v>-2988.0</v>
      </c>
      <c r="E9" s="146" t="s">
        <v>82</v>
      </c>
      <c r="F9" s="146">
        <v>-3492.0</v>
      </c>
      <c r="G9" s="146" t="s">
        <v>82</v>
      </c>
      <c r="H9" s="146">
        <v>-3492.0</v>
      </c>
    </row>
    <row r="10">
      <c r="A10" s="147" t="s">
        <v>116</v>
      </c>
      <c r="B10" s="146">
        <v>-6.0</v>
      </c>
      <c r="C10" s="146">
        <v>-283.0</v>
      </c>
      <c r="D10" s="146" t="s">
        <v>82</v>
      </c>
      <c r="E10" s="146" t="s">
        <v>82</v>
      </c>
      <c r="F10" s="146">
        <v>-283.0</v>
      </c>
      <c r="G10" s="146" t="s">
        <v>82</v>
      </c>
      <c r="H10" s="146">
        <v>-283.0</v>
      </c>
    </row>
    <row r="11">
      <c r="A11" s="147" t="s">
        <v>177</v>
      </c>
      <c r="B11" s="146" t="s">
        <v>82</v>
      </c>
      <c r="C11" s="146" t="s">
        <v>82</v>
      </c>
      <c r="D11" s="146">
        <v>-2631.0</v>
      </c>
      <c r="E11" s="146" t="s">
        <v>82</v>
      </c>
      <c r="F11" s="146">
        <v>-2631.0</v>
      </c>
      <c r="G11" s="146" t="s">
        <v>82</v>
      </c>
      <c r="H11" s="146">
        <v>-2631.0</v>
      </c>
    </row>
    <row r="12">
      <c r="A12" s="147" t="s">
        <v>98</v>
      </c>
      <c r="B12" s="146" t="s">
        <v>82</v>
      </c>
      <c r="C12" s="146">
        <v>14.0</v>
      </c>
      <c r="D12" s="146">
        <v>-6.0</v>
      </c>
      <c r="E12" s="146" t="s">
        <v>82</v>
      </c>
      <c r="F12" s="146">
        <v>8.0</v>
      </c>
      <c r="G12" s="146">
        <v>11.0</v>
      </c>
      <c r="H12" s="146">
        <v>19.0</v>
      </c>
    </row>
    <row r="13">
      <c r="A13" s="147" t="s">
        <v>178</v>
      </c>
      <c r="B13" s="146" t="s">
        <v>82</v>
      </c>
      <c r="C13" s="146" t="s">
        <v>82</v>
      </c>
      <c r="D13" s="146" t="s">
        <v>82</v>
      </c>
      <c r="E13" s="146" t="s">
        <v>82</v>
      </c>
      <c r="F13" s="146" t="s">
        <v>82</v>
      </c>
      <c r="G13" s="146">
        <v>-258.0</v>
      </c>
      <c r="H13" s="146">
        <v>-258.0</v>
      </c>
    </row>
    <row r="14">
      <c r="A14" s="147" t="s">
        <v>179</v>
      </c>
      <c r="B14" s="146" t="s">
        <v>82</v>
      </c>
      <c r="C14" s="146" t="s">
        <v>82</v>
      </c>
      <c r="D14" s="146" t="s">
        <v>82</v>
      </c>
      <c r="E14" s="146">
        <v>13.0</v>
      </c>
      <c r="F14" s="146">
        <v>13.0</v>
      </c>
      <c r="G14" s="146">
        <v>14.0</v>
      </c>
      <c r="H14" s="146">
        <v>27.0</v>
      </c>
    </row>
    <row r="15">
      <c r="A15" s="147" t="s">
        <v>31</v>
      </c>
      <c r="B15" s="146" t="s">
        <v>82</v>
      </c>
      <c r="C15" s="146" t="s">
        <v>82</v>
      </c>
      <c r="D15" s="146">
        <v>9335.0</v>
      </c>
      <c r="E15" s="146" t="s">
        <v>82</v>
      </c>
      <c r="F15" s="146">
        <v>9335.0</v>
      </c>
      <c r="G15" s="146">
        <v>118.0</v>
      </c>
      <c r="H15" s="146">
        <v>9453.0</v>
      </c>
    </row>
    <row r="16">
      <c r="A16" s="145" t="s">
        <v>180</v>
      </c>
      <c r="B16" s="146">
        <v>4137.0</v>
      </c>
      <c r="C16" s="146">
        <v>27065.0</v>
      </c>
      <c r="D16" s="146">
        <v>27598.0</v>
      </c>
      <c r="E16" s="146">
        <v>-803.0</v>
      </c>
      <c r="F16" s="146">
        <v>53860.0</v>
      </c>
      <c r="G16" s="146">
        <v>386.0</v>
      </c>
      <c r="H16" s="149">
        <v>54246.0</v>
      </c>
    </row>
    <row r="17">
      <c r="A17" s="147" t="s">
        <v>173</v>
      </c>
      <c r="B17" s="146">
        <v>105.0</v>
      </c>
      <c r="C17" s="146">
        <v>2277.0</v>
      </c>
      <c r="D17" s="146" t="s">
        <v>82</v>
      </c>
      <c r="E17" s="146" t="s">
        <v>82</v>
      </c>
      <c r="F17" s="146">
        <v>2277.0</v>
      </c>
      <c r="G17" s="146" t="s">
        <v>82</v>
      </c>
      <c r="H17" s="146">
        <v>2277.0</v>
      </c>
    </row>
    <row r="18">
      <c r="A18" s="147" t="s">
        <v>174</v>
      </c>
      <c r="B18" s="146">
        <v>3.0</v>
      </c>
      <c r="C18" s="146">
        <v>125.0</v>
      </c>
      <c r="D18" s="146" t="s">
        <v>82</v>
      </c>
      <c r="E18" s="146" t="s">
        <v>82</v>
      </c>
      <c r="F18" s="146">
        <v>125.0</v>
      </c>
      <c r="G18" s="146" t="s">
        <v>82</v>
      </c>
      <c r="H18" s="146">
        <v>125.0</v>
      </c>
    </row>
    <row r="19">
      <c r="A19" s="147" t="s">
        <v>175</v>
      </c>
      <c r="B19" s="146" t="s">
        <v>82</v>
      </c>
      <c r="C19" s="146">
        <v>3.0</v>
      </c>
      <c r="D19" s="146" t="s">
        <v>82</v>
      </c>
      <c r="E19" s="146" t="s">
        <v>82</v>
      </c>
      <c r="F19" s="146">
        <v>3.0</v>
      </c>
      <c r="G19" s="146" t="s">
        <v>82</v>
      </c>
      <c r="H19" s="146">
        <v>3.0</v>
      </c>
    </row>
    <row r="20">
      <c r="A20" s="147" t="s">
        <v>97</v>
      </c>
      <c r="B20" s="146" t="s">
        <v>82</v>
      </c>
      <c r="C20" s="146">
        <v>1607.0</v>
      </c>
      <c r="D20" s="146" t="s">
        <v>82</v>
      </c>
      <c r="E20" s="146" t="s">
        <v>82</v>
      </c>
      <c r="F20" s="146">
        <v>1607.0</v>
      </c>
      <c r="G20" s="146" t="s">
        <v>82</v>
      </c>
      <c r="H20" s="146">
        <v>1607.0</v>
      </c>
    </row>
    <row r="21">
      <c r="A21" s="147" t="s">
        <v>176</v>
      </c>
      <c r="B21" s="146">
        <v>-238.0</v>
      </c>
      <c r="C21" s="146">
        <v>-1632.0</v>
      </c>
      <c r="D21" s="148">
        <v>-9871.0</v>
      </c>
      <c r="E21" s="146" t="s">
        <v>82</v>
      </c>
      <c r="F21" s="146">
        <v>-11503.0</v>
      </c>
      <c r="G21" s="146" t="s">
        <v>82</v>
      </c>
      <c r="H21" s="146">
        <v>-11503.0</v>
      </c>
    </row>
    <row r="22">
      <c r="A22" s="147" t="s">
        <v>116</v>
      </c>
      <c r="B22" s="146">
        <v>-10.0</v>
      </c>
      <c r="C22" s="146">
        <v>-506.0</v>
      </c>
      <c r="D22" s="146" t="s">
        <v>82</v>
      </c>
      <c r="E22" s="146" t="s">
        <v>82</v>
      </c>
      <c r="F22" s="146">
        <v>-506.0</v>
      </c>
      <c r="G22" s="146" t="s">
        <v>82</v>
      </c>
      <c r="H22" s="146">
        <v>-506.0</v>
      </c>
    </row>
    <row r="23">
      <c r="A23" s="147" t="s">
        <v>181</v>
      </c>
      <c r="B23" s="146" t="s">
        <v>82</v>
      </c>
      <c r="C23" s="146" t="s">
        <v>82</v>
      </c>
      <c r="D23" s="146">
        <v>-3140.0</v>
      </c>
      <c r="E23" s="146" t="s">
        <v>82</v>
      </c>
      <c r="F23" s="146">
        <v>-3140.0</v>
      </c>
      <c r="G23" s="146" t="s">
        <v>82</v>
      </c>
      <c r="H23" s="146">
        <v>-3140.0</v>
      </c>
    </row>
    <row r="24">
      <c r="A24" s="147" t="s">
        <v>98</v>
      </c>
      <c r="B24" s="146" t="s">
        <v>82</v>
      </c>
      <c r="C24" s="146">
        <v>11.0</v>
      </c>
      <c r="D24" s="146" t="s">
        <v>82</v>
      </c>
      <c r="E24" s="146" t="s">
        <v>82</v>
      </c>
      <c r="F24" s="146">
        <v>11.0</v>
      </c>
      <c r="G24" s="146">
        <v>11.0</v>
      </c>
      <c r="H24" s="146">
        <v>22.0</v>
      </c>
    </row>
    <row r="25">
      <c r="A25" s="147" t="s">
        <v>178</v>
      </c>
      <c r="B25" s="146" t="s">
        <v>82</v>
      </c>
      <c r="C25" s="146" t="s">
        <v>82</v>
      </c>
      <c r="D25" s="146" t="s">
        <v>82</v>
      </c>
      <c r="E25" s="146" t="s">
        <v>82</v>
      </c>
      <c r="F25" s="146" t="s">
        <v>82</v>
      </c>
      <c r="G25" s="146">
        <v>-34.0</v>
      </c>
      <c r="H25" s="146">
        <v>-34.0</v>
      </c>
    </row>
    <row r="26">
      <c r="A26" s="147" t="s">
        <v>182</v>
      </c>
      <c r="B26" s="146" t="s">
        <v>82</v>
      </c>
      <c r="C26" s="146" t="s">
        <v>82</v>
      </c>
      <c r="D26" s="146" t="s">
        <v>82</v>
      </c>
      <c r="E26" s="146">
        <v>-833.0</v>
      </c>
      <c r="F26" s="146">
        <v>-833.0</v>
      </c>
      <c r="G26" s="146" t="s">
        <v>82</v>
      </c>
      <c r="H26" s="146">
        <v>-833.0</v>
      </c>
    </row>
    <row r="27">
      <c r="A27" s="147" t="s">
        <v>31</v>
      </c>
      <c r="B27" s="146" t="s">
        <v>82</v>
      </c>
      <c r="C27" s="146" t="s">
        <v>82</v>
      </c>
      <c r="D27" s="146">
        <v>3825.0</v>
      </c>
      <c r="E27" s="146" t="s">
        <v>82</v>
      </c>
      <c r="F27" s="146">
        <v>3825.0</v>
      </c>
      <c r="G27" s="146">
        <v>135.0</v>
      </c>
      <c r="H27" s="146">
        <v>3960.0</v>
      </c>
    </row>
    <row r="28">
      <c r="A28" s="150" t="s">
        <v>183</v>
      </c>
      <c r="B28" s="151">
        <v>3997.0</v>
      </c>
      <c r="C28" s="151">
        <v>28950.0</v>
      </c>
      <c r="D28" s="152">
        <v>19111.0</v>
      </c>
      <c r="E28" s="151">
        <v>-1689.0</v>
      </c>
      <c r="F28" s="151">
        <v>46372.0</v>
      </c>
      <c r="G28" s="151">
        <v>501.0</v>
      </c>
      <c r="H28" s="152">
        <v>46873.0</v>
      </c>
    </row>
    <row r="29">
      <c r="A29" s="153" t="s">
        <v>184</v>
      </c>
      <c r="B29" s="151" t="s">
        <v>82</v>
      </c>
      <c r="C29" s="151" t="s">
        <v>82</v>
      </c>
      <c r="D29" s="151">
        <v>-110.0</v>
      </c>
      <c r="E29" s="151" t="s">
        <v>82</v>
      </c>
      <c r="F29" s="151">
        <v>-110.0</v>
      </c>
      <c r="G29" s="151" t="s">
        <v>82</v>
      </c>
      <c r="H29" s="151">
        <v>-110.0</v>
      </c>
    </row>
    <row r="30">
      <c r="A30" s="153" t="s">
        <v>173</v>
      </c>
      <c r="B30" s="151">
        <v>103.0</v>
      </c>
      <c r="C30" s="151">
        <v>2033.0</v>
      </c>
      <c r="D30" s="151" t="s">
        <v>82</v>
      </c>
      <c r="E30" s="151" t="s">
        <v>82</v>
      </c>
      <c r="F30" s="151">
        <v>2033.0</v>
      </c>
      <c r="G30" s="151" t="s">
        <v>82</v>
      </c>
      <c r="H30" s="151">
        <v>2033.0</v>
      </c>
    </row>
    <row r="31">
      <c r="A31" s="153" t="s">
        <v>174</v>
      </c>
      <c r="B31" s="151">
        <v>2.0</v>
      </c>
      <c r="C31" s="151">
        <v>122.0</v>
      </c>
      <c r="D31" s="151" t="s">
        <v>82</v>
      </c>
      <c r="E31" s="151" t="s">
        <v>82</v>
      </c>
      <c r="F31" s="151">
        <v>122.0</v>
      </c>
      <c r="G31" s="151" t="s">
        <v>82</v>
      </c>
      <c r="H31" s="151">
        <v>122.0</v>
      </c>
    </row>
    <row r="32">
      <c r="A32" s="153" t="s">
        <v>175</v>
      </c>
      <c r="B32" s="151" t="s">
        <v>82</v>
      </c>
      <c r="C32" s="151">
        <v>8.0</v>
      </c>
      <c r="D32" s="151" t="s">
        <v>82</v>
      </c>
      <c r="E32" s="151" t="s">
        <v>82</v>
      </c>
      <c r="F32" s="151">
        <v>8.0</v>
      </c>
      <c r="G32" s="151" t="s">
        <v>82</v>
      </c>
      <c r="H32" s="151">
        <v>8.0</v>
      </c>
    </row>
    <row r="33">
      <c r="A33" s="153" t="s">
        <v>97</v>
      </c>
      <c r="B33" s="151" t="s">
        <v>82</v>
      </c>
      <c r="C33" s="151">
        <v>1653.0</v>
      </c>
      <c r="D33" s="151" t="s">
        <v>82</v>
      </c>
      <c r="E33" s="151" t="s">
        <v>82</v>
      </c>
      <c r="F33" s="151">
        <v>1653.0</v>
      </c>
      <c r="G33" s="151" t="s">
        <v>82</v>
      </c>
      <c r="H33" s="151">
        <v>1653.0</v>
      </c>
    </row>
    <row r="34">
      <c r="A34" s="153" t="s">
        <v>185</v>
      </c>
      <c r="B34" s="151">
        <v>-734.0</v>
      </c>
      <c r="C34" s="151">
        <v>-5354.0</v>
      </c>
      <c r="D34" s="154">
        <v>-30646.0</v>
      </c>
      <c r="E34" s="151" t="s">
        <v>82</v>
      </c>
      <c r="F34" s="151">
        <v>-36000.0</v>
      </c>
      <c r="G34" s="151" t="s">
        <v>82</v>
      </c>
      <c r="H34" s="151">
        <v>-36000.0</v>
      </c>
    </row>
    <row r="35">
      <c r="A35" s="153" t="s">
        <v>116</v>
      </c>
      <c r="B35" s="151">
        <v>-9.0</v>
      </c>
      <c r="C35" s="151">
        <v>-503.0</v>
      </c>
      <c r="D35" s="151" t="s">
        <v>82</v>
      </c>
      <c r="E35" s="151" t="s">
        <v>82</v>
      </c>
      <c r="F35" s="151">
        <v>-503.0</v>
      </c>
      <c r="G35" s="151" t="s">
        <v>82</v>
      </c>
      <c r="H35" s="151">
        <v>-503.0</v>
      </c>
    </row>
    <row r="36">
      <c r="A36" s="153" t="s">
        <v>186</v>
      </c>
      <c r="B36" s="151" t="s">
        <v>82</v>
      </c>
      <c r="C36" s="151" t="s">
        <v>82</v>
      </c>
      <c r="D36" s="151">
        <v>-2932.0</v>
      </c>
      <c r="E36" s="151" t="s">
        <v>82</v>
      </c>
      <c r="F36" s="151">
        <v>-2932.0</v>
      </c>
      <c r="G36" s="151" t="s">
        <v>82</v>
      </c>
      <c r="H36" s="151" t="s">
        <v>187</v>
      </c>
    </row>
    <row r="37">
      <c r="A37" s="153" t="s">
        <v>98</v>
      </c>
      <c r="B37" s="151" t="s">
        <v>82</v>
      </c>
      <c r="C37" s="151" t="s">
        <v>82</v>
      </c>
      <c r="D37" s="151">
        <v>-2.0</v>
      </c>
      <c r="E37" s="151" t="s">
        <v>82</v>
      </c>
      <c r="F37" s="151">
        <v>-2.0</v>
      </c>
      <c r="G37" s="151">
        <v>-69.0</v>
      </c>
      <c r="H37" s="151">
        <v>-71.0</v>
      </c>
    </row>
    <row r="38">
      <c r="A38" s="153" t="s">
        <v>188</v>
      </c>
      <c r="B38" s="151" t="s">
        <v>82</v>
      </c>
      <c r="C38" s="151" t="s">
        <v>82</v>
      </c>
      <c r="D38" s="151" t="s">
        <v>82</v>
      </c>
      <c r="E38" s="151">
        <v>61.0</v>
      </c>
      <c r="F38" s="151">
        <v>61.0</v>
      </c>
      <c r="G38" s="151">
        <v>-6.0</v>
      </c>
      <c r="H38" s="151">
        <v>55.0</v>
      </c>
    </row>
    <row r="39">
      <c r="A39" s="155" t="s">
        <v>31</v>
      </c>
      <c r="B39" s="151" t="s">
        <v>82</v>
      </c>
      <c r="C39" s="151" t="s">
        <v>82</v>
      </c>
      <c r="D39" s="151">
        <v>11083.0</v>
      </c>
      <c r="E39" s="151" t="s">
        <v>82</v>
      </c>
      <c r="F39" s="151">
        <v>11083.0</v>
      </c>
      <c r="G39" s="151">
        <v>152.0</v>
      </c>
      <c r="H39" s="151">
        <v>11235.0</v>
      </c>
    </row>
    <row r="40">
      <c r="A40" s="156" t="s">
        <v>189</v>
      </c>
      <c r="B40" s="151">
        <v>3359.0</v>
      </c>
      <c r="C40" s="151">
        <v>26909.0</v>
      </c>
      <c r="D40" s="152">
        <v>-3496.0</v>
      </c>
      <c r="E40" s="151">
        <v>-1628.0</v>
      </c>
      <c r="F40" s="151">
        <v>21785.0</v>
      </c>
      <c r="G40" s="151">
        <v>578.0</v>
      </c>
      <c r="H40" s="152">
        <v>22363.0</v>
      </c>
    </row>
    <row r="41">
      <c r="A41" s="153" t="s">
        <v>173</v>
      </c>
      <c r="B41" s="151">
        <v>78.0</v>
      </c>
      <c r="C41" s="151">
        <v>1470.0</v>
      </c>
      <c r="D41" s="151" t="s">
        <v>82</v>
      </c>
      <c r="E41" s="151" t="s">
        <v>82</v>
      </c>
      <c r="F41" s="151">
        <v>1470.0</v>
      </c>
      <c r="G41" s="151" t="s">
        <v>82</v>
      </c>
      <c r="H41" s="151">
        <v>1470.0</v>
      </c>
    </row>
    <row r="42">
      <c r="A42" s="153" t="s">
        <v>174</v>
      </c>
      <c r="B42" s="151">
        <v>2.0</v>
      </c>
      <c r="C42" s="151">
        <v>118.0</v>
      </c>
      <c r="D42" s="151" t="s">
        <v>82</v>
      </c>
      <c r="E42" s="151" t="s">
        <v>82</v>
      </c>
      <c r="F42" s="151">
        <v>118.0</v>
      </c>
      <c r="G42" s="151" t="s">
        <v>82</v>
      </c>
      <c r="H42" s="151">
        <v>118.0</v>
      </c>
    </row>
    <row r="43">
      <c r="A43" s="153" t="s">
        <v>97</v>
      </c>
      <c r="B43" s="151" t="s">
        <v>82</v>
      </c>
      <c r="C43" s="151">
        <v>1590.0</v>
      </c>
      <c r="D43" s="151" t="s">
        <v>82</v>
      </c>
      <c r="E43" s="151" t="s">
        <v>82</v>
      </c>
      <c r="F43" s="151">
        <v>1590.0</v>
      </c>
      <c r="G43" s="151" t="s">
        <v>82</v>
      </c>
      <c r="H43" s="151">
        <v>1590.0</v>
      </c>
    </row>
    <row r="44">
      <c r="A44" s="153" t="s">
        <v>185</v>
      </c>
      <c r="B44" s="151">
        <v>-361.0</v>
      </c>
      <c r="C44" s="151">
        <v>-2932.0</v>
      </c>
      <c r="D44" s="154">
        <v>-16268.0</v>
      </c>
      <c r="E44" s="151" t="s">
        <v>82</v>
      </c>
      <c r="F44" s="151">
        <v>-19200.0</v>
      </c>
      <c r="G44" s="151" t="s">
        <v>82</v>
      </c>
      <c r="H44" s="151">
        <v>-19200.0</v>
      </c>
    </row>
    <row r="45">
      <c r="A45" s="153" t="s">
        <v>116</v>
      </c>
      <c r="B45" s="151">
        <v>-11.0</v>
      </c>
      <c r="C45" s="151">
        <v>-665.0</v>
      </c>
      <c r="D45" s="151" t="s">
        <v>82</v>
      </c>
      <c r="E45" s="151" t="s">
        <v>82</v>
      </c>
      <c r="F45" s="151">
        <v>-665.0</v>
      </c>
      <c r="G45" s="151" t="s">
        <v>82</v>
      </c>
      <c r="H45" s="151">
        <v>-665.0</v>
      </c>
    </row>
    <row r="46">
      <c r="A46" s="153" t="s">
        <v>190</v>
      </c>
      <c r="B46" s="151" t="s">
        <v>82</v>
      </c>
      <c r="C46" s="151" t="s">
        <v>82</v>
      </c>
      <c r="D46" s="151">
        <v>-3070.0</v>
      </c>
      <c r="E46" s="151" t="s">
        <v>82</v>
      </c>
      <c r="F46" s="151">
        <v>-3070.0</v>
      </c>
      <c r="G46" s="151" t="s">
        <v>82</v>
      </c>
      <c r="H46" s="151">
        <v>-3070.0</v>
      </c>
    </row>
    <row r="47">
      <c r="A47" s="153" t="s">
        <v>98</v>
      </c>
      <c r="B47" s="151" t="s">
        <v>82</v>
      </c>
      <c r="C47" s="151">
        <v>-4.0</v>
      </c>
      <c r="D47" s="151">
        <v>3.0</v>
      </c>
      <c r="E47" s="151" t="s">
        <v>82</v>
      </c>
      <c r="F47" s="151">
        <v>-1.0</v>
      </c>
      <c r="G47" s="151">
        <v>-94.0</v>
      </c>
      <c r="H47" s="151">
        <v>-95.0</v>
      </c>
    </row>
    <row r="48">
      <c r="A48" s="153" t="s">
        <v>182</v>
      </c>
      <c r="B48" s="151" t="s">
        <v>82</v>
      </c>
      <c r="C48" s="151" t="s">
        <v>82</v>
      </c>
      <c r="D48" s="151" t="s">
        <v>82</v>
      </c>
      <c r="E48" s="151">
        <v>-88.0</v>
      </c>
      <c r="F48" s="151">
        <v>-88.0</v>
      </c>
      <c r="G48" s="151">
        <v>-5.0</v>
      </c>
      <c r="H48" s="151">
        <v>-93.0</v>
      </c>
    </row>
    <row r="49">
      <c r="A49" s="155" t="s">
        <v>31</v>
      </c>
      <c r="B49" s="151" t="s">
        <v>82</v>
      </c>
      <c r="C49" s="151" t="s">
        <v>82</v>
      </c>
      <c r="D49" s="151">
        <v>10135.0</v>
      </c>
      <c r="E49" s="151" t="s">
        <v>82</v>
      </c>
      <c r="F49" s="151">
        <v>10135.0</v>
      </c>
      <c r="G49" s="151">
        <v>164.0</v>
      </c>
      <c r="H49" s="151">
        <v>10299.0</v>
      </c>
    </row>
    <row r="50">
      <c r="A50" s="156" t="s">
        <v>191</v>
      </c>
      <c r="B50" s="151">
        <v>3067.0</v>
      </c>
      <c r="C50" s="151">
        <v>26486.0</v>
      </c>
      <c r="D50" s="152">
        <v>-12696.0</v>
      </c>
      <c r="E50" s="151">
        <v>-1716.0</v>
      </c>
      <c r="F50" s="151">
        <v>12074.0</v>
      </c>
      <c r="G50" s="151">
        <v>643.0</v>
      </c>
      <c r="H50" s="152">
        <v>12717.0</v>
      </c>
    </row>
    <row r="51">
      <c r="A51" s="153" t="s">
        <v>173</v>
      </c>
      <c r="B51" s="151">
        <v>86.0</v>
      </c>
      <c r="C51" s="151">
        <v>1658.0</v>
      </c>
      <c r="D51" s="151" t="s">
        <v>82</v>
      </c>
      <c r="E51" s="151" t="s">
        <v>82</v>
      </c>
      <c r="F51" s="151">
        <v>1658.0</v>
      </c>
      <c r="G51" s="151" t="s">
        <v>82</v>
      </c>
      <c r="H51" s="151">
        <v>1658.0</v>
      </c>
    </row>
    <row r="52">
      <c r="A52" s="153" t="s">
        <v>174</v>
      </c>
      <c r="B52" s="151">
        <v>2.0</v>
      </c>
      <c r="C52" s="151">
        <v>128.0</v>
      </c>
      <c r="D52" s="151" t="s">
        <v>82</v>
      </c>
      <c r="E52" s="151" t="s">
        <v>82</v>
      </c>
      <c r="F52" s="151">
        <v>128.0</v>
      </c>
      <c r="G52" s="151" t="s">
        <v>82</v>
      </c>
      <c r="H52" s="151">
        <v>128.0</v>
      </c>
    </row>
    <row r="53">
      <c r="A53" s="153" t="s">
        <v>97</v>
      </c>
      <c r="B53" s="151" t="s">
        <v>82</v>
      </c>
      <c r="C53" s="151">
        <v>1837.0</v>
      </c>
      <c r="D53" s="151" t="s">
        <v>82</v>
      </c>
      <c r="E53" s="151" t="s">
        <v>82</v>
      </c>
      <c r="F53" s="151">
        <v>1837.0</v>
      </c>
      <c r="G53" s="151" t="s">
        <v>82</v>
      </c>
      <c r="H53" s="151">
        <v>1837.0</v>
      </c>
    </row>
    <row r="54">
      <c r="A54" s="153" t="s">
        <v>185</v>
      </c>
      <c r="B54" s="151">
        <v>-329.0</v>
      </c>
      <c r="C54" s="151">
        <v>-2893.0</v>
      </c>
      <c r="D54" s="154">
        <v>-18107.0</v>
      </c>
      <c r="E54" s="151" t="s">
        <v>82</v>
      </c>
      <c r="F54" s="151">
        <v>-21000.0</v>
      </c>
      <c r="G54" s="151" t="s">
        <v>82</v>
      </c>
      <c r="H54" s="151">
        <v>-21000.0</v>
      </c>
    </row>
    <row r="55">
      <c r="A55" s="153" t="s">
        <v>116</v>
      </c>
      <c r="B55" s="151">
        <v>-12.0</v>
      </c>
      <c r="C55" s="151" t="s">
        <v>192</v>
      </c>
      <c r="D55" s="151" t="s">
        <v>82</v>
      </c>
      <c r="E55" s="151" t="s">
        <v>82</v>
      </c>
      <c r="F55" s="151">
        <v>-666.0</v>
      </c>
      <c r="G55" s="151" t="s">
        <v>82</v>
      </c>
      <c r="H55" s="151">
        <v>-666.0</v>
      </c>
    </row>
    <row r="56">
      <c r="A56" s="153" t="s">
        <v>193</v>
      </c>
      <c r="B56" s="151" t="s">
        <v>82</v>
      </c>
      <c r="C56" s="151" t="s">
        <v>82</v>
      </c>
      <c r="D56" s="151">
        <v>-3063.0</v>
      </c>
      <c r="E56" s="151" t="s">
        <v>82</v>
      </c>
      <c r="F56" s="151">
        <v>-3063.0</v>
      </c>
      <c r="G56" s="151" t="s">
        <v>82</v>
      </c>
      <c r="H56" s="151">
        <v>-3063.0</v>
      </c>
    </row>
    <row r="57">
      <c r="A57" s="153" t="s">
        <v>98</v>
      </c>
      <c r="B57" s="151" t="s">
        <v>82</v>
      </c>
      <c r="C57" s="151">
        <v>-17.0</v>
      </c>
      <c r="D57" s="151" t="s">
        <v>82</v>
      </c>
      <c r="E57" s="151" t="s">
        <v>82</v>
      </c>
      <c r="F57" s="151">
        <v>-17.0</v>
      </c>
      <c r="G57" s="151">
        <v>-111.0</v>
      </c>
      <c r="H57" s="151">
        <v>-128.0</v>
      </c>
    </row>
    <row r="58">
      <c r="A58" s="153" t="s">
        <v>179</v>
      </c>
      <c r="B58" s="151" t="s">
        <v>82</v>
      </c>
      <c r="C58" s="151" t="s">
        <v>82</v>
      </c>
      <c r="D58" s="151" t="s">
        <v>82</v>
      </c>
      <c r="E58" s="151">
        <v>541.0</v>
      </c>
      <c r="F58" s="151">
        <v>541.0</v>
      </c>
      <c r="G58" s="151">
        <v>2.0</v>
      </c>
      <c r="H58" s="151">
        <v>543.0</v>
      </c>
    </row>
    <row r="59">
      <c r="A59" s="155" t="s">
        <v>31</v>
      </c>
      <c r="B59" s="151" t="s">
        <v>82</v>
      </c>
      <c r="C59" s="151" t="s">
        <v>82</v>
      </c>
      <c r="D59" s="151">
        <v>13746.0</v>
      </c>
      <c r="E59" s="151" t="s">
        <v>82</v>
      </c>
      <c r="F59" s="151">
        <v>13746.0</v>
      </c>
      <c r="G59" s="151">
        <v>180.0</v>
      </c>
      <c r="H59" s="151">
        <v>13926.0</v>
      </c>
    </row>
    <row r="60">
      <c r="A60" s="157" t="s">
        <v>194</v>
      </c>
      <c r="B60" s="151">
        <v>2814.0</v>
      </c>
      <c r="C60" s="151">
        <v>26533.0</v>
      </c>
      <c r="D60" s="152">
        <v>-20120.0</v>
      </c>
      <c r="E60" s="151">
        <v>-1175.0</v>
      </c>
      <c r="F60" s="151">
        <v>5238.0</v>
      </c>
      <c r="G60" s="151">
        <v>714.0</v>
      </c>
      <c r="H60" s="152">
        <v>5952.0</v>
      </c>
    </row>
  </sheetData>
  <mergeCells count="2">
    <mergeCell ref="A1:H1"/>
    <mergeCell ref="B2:C2"/>
  </mergeCells>
  <drawing r:id="rId1"/>
</worksheet>
</file>