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130"/>
  <workbookPr defaultThemeVersion="166925"/>
  <mc:AlternateContent xmlns:mc="http://schemas.openxmlformats.org/markup-compatibility/2006">
    <mc:Choice Requires="x15">
      <x15ac:absPath xmlns:x15ac="http://schemas.microsoft.com/office/spreadsheetml/2010/11/ac" url="C:\Users\tiffa\Documents\Tiffany\FINA 4101\Weekly Analysis\"/>
    </mc:Choice>
  </mc:AlternateContent>
  <xr:revisionPtr revIDLastSave="0" documentId="13_ncr:1_{767F92A0-FECD-4738-B024-624CD0E595EE}" xr6:coauthVersionLast="45" xr6:coauthVersionMax="45" xr10:uidLastSave="{00000000-0000-0000-0000-000000000000}"/>
  <bookViews>
    <workbookView xWindow="-108" yWindow="-108" windowWidth="23256" windowHeight="12576" xr2:uid="{1BC2DE72-6CB0-42C3-B652-0742BDD1253F}"/>
  </bookViews>
  <sheets>
    <sheet name="Wk 5 Income Statement" sheetId="4" r:id="rId1"/>
    <sheet name="Wk 5 Balance Sheet " sheetId="6" r:id="rId2"/>
    <sheet name="Wk 5 Ratio Analysis" sheetId="5" r:id="rId3"/>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25" i="4" l="1"/>
  <c r="G23" i="4"/>
  <c r="F23" i="4"/>
  <c r="F25" i="4"/>
  <c r="N22" i="5" l="1"/>
  <c r="O22" i="5"/>
  <c r="P22" i="5"/>
  <c r="Q22" i="5"/>
  <c r="R22" i="5"/>
  <c r="S22" i="5"/>
  <c r="M22" i="5"/>
  <c r="M21" i="5"/>
  <c r="N21" i="5"/>
  <c r="N23" i="5" s="1"/>
  <c r="O21" i="5"/>
  <c r="O23" i="5" s="1"/>
  <c r="P21" i="5"/>
  <c r="P23" i="5" s="1"/>
  <c r="Q21" i="5"/>
  <c r="Q23" i="5" s="1"/>
  <c r="R21" i="5"/>
  <c r="R23" i="5" s="1"/>
  <c r="S21" i="5"/>
  <c r="S23" i="5" s="1"/>
  <c r="X35" i="5"/>
  <c r="Y35" i="5"/>
  <c r="Z35" i="5"/>
  <c r="AA35" i="5"/>
  <c r="AB35" i="5"/>
  <c r="W35" i="5"/>
  <c r="X45" i="5"/>
  <c r="Y45" i="5"/>
  <c r="Z45" i="5"/>
  <c r="AA45" i="5"/>
  <c r="AB45" i="5"/>
  <c r="W45" i="5"/>
  <c r="AC43" i="5"/>
  <c r="AC45" i="5" s="1"/>
  <c r="X40" i="5"/>
  <c r="Y40" i="5"/>
  <c r="Z40" i="5"/>
  <c r="AA40" i="5"/>
  <c r="AB40" i="5"/>
  <c r="W40" i="5"/>
  <c r="AC34" i="5"/>
  <c r="AC33" i="5"/>
  <c r="AC35" i="5" s="1"/>
  <c r="AC38" i="5"/>
  <c r="AC40" i="5" s="1"/>
  <c r="X69" i="5"/>
  <c r="X74" i="5" s="1"/>
  <c r="Y69" i="5"/>
  <c r="Y74" i="5" s="1"/>
  <c r="Z69" i="5"/>
  <c r="Z74" i="5" s="1"/>
  <c r="AA69" i="5"/>
  <c r="AA74" i="5" s="1"/>
  <c r="AB69" i="5"/>
  <c r="AB74" i="5" s="1"/>
  <c r="AC69" i="5"/>
  <c r="AC74" i="5" s="1"/>
  <c r="W69" i="5"/>
  <c r="W74" i="5" s="1"/>
  <c r="X64" i="5"/>
  <c r="X73" i="5" s="1"/>
  <c r="Y64" i="5"/>
  <c r="Y73" i="5" s="1"/>
  <c r="Z64" i="5"/>
  <c r="Z73" i="5" s="1"/>
  <c r="AA64" i="5"/>
  <c r="AA73" i="5" s="1"/>
  <c r="AB64" i="5"/>
  <c r="AB73" i="5" s="1"/>
  <c r="AC64" i="5"/>
  <c r="AC73" i="5" s="1"/>
  <c r="W64" i="5"/>
  <c r="W73" i="5" s="1"/>
  <c r="X59" i="5"/>
  <c r="X72" i="5" s="1"/>
  <c r="Y59" i="5"/>
  <c r="Y72" i="5" s="1"/>
  <c r="Z59" i="5"/>
  <c r="Z72" i="5" s="1"/>
  <c r="AA59" i="5"/>
  <c r="AA72" i="5" s="1"/>
  <c r="AB59" i="5"/>
  <c r="AB72" i="5" s="1"/>
  <c r="AB75" i="5" s="1"/>
  <c r="AC59" i="5"/>
  <c r="AC72" i="5" s="1"/>
  <c r="W59" i="5"/>
  <c r="W72" i="5" s="1"/>
  <c r="X22" i="5"/>
  <c r="Y22" i="5"/>
  <c r="Z22" i="5"/>
  <c r="AA22" i="5"/>
  <c r="AB22" i="5"/>
  <c r="AC22" i="5"/>
  <c r="W22" i="5"/>
  <c r="X17" i="5"/>
  <c r="Y17" i="5"/>
  <c r="Z17" i="5"/>
  <c r="AA17" i="5"/>
  <c r="AB17" i="5"/>
  <c r="AC17" i="5"/>
  <c r="W17" i="5"/>
  <c r="N83" i="5"/>
  <c r="O83" i="5"/>
  <c r="P83" i="5"/>
  <c r="Q83" i="5"/>
  <c r="R83" i="5"/>
  <c r="S83" i="5"/>
  <c r="M83" i="5"/>
  <c r="M78" i="5"/>
  <c r="N78" i="5"/>
  <c r="O78" i="5"/>
  <c r="P78" i="5"/>
  <c r="Q78" i="5"/>
  <c r="R78" i="5"/>
  <c r="S78" i="5"/>
  <c r="N73" i="5"/>
  <c r="O73" i="5"/>
  <c r="P73" i="5"/>
  <c r="Q73" i="5"/>
  <c r="R73" i="5"/>
  <c r="S73" i="5"/>
  <c r="M73" i="5"/>
  <c r="N66" i="5"/>
  <c r="O66" i="5"/>
  <c r="P66" i="5"/>
  <c r="Q66" i="5"/>
  <c r="R66" i="5"/>
  <c r="M66" i="5"/>
  <c r="S64" i="5"/>
  <c r="S66" i="5" s="1"/>
  <c r="N61" i="5"/>
  <c r="O61" i="5"/>
  <c r="P61" i="5"/>
  <c r="Q61" i="5"/>
  <c r="R61" i="5"/>
  <c r="S61" i="5"/>
  <c r="M61" i="5"/>
  <c r="S44" i="5"/>
  <c r="N40" i="5"/>
  <c r="O40" i="5"/>
  <c r="P40" i="5"/>
  <c r="Q40" i="5"/>
  <c r="R40" i="5"/>
  <c r="S40" i="5"/>
  <c r="M40" i="5"/>
  <c r="N35" i="5"/>
  <c r="O35" i="5"/>
  <c r="P35" i="5"/>
  <c r="Q35" i="5"/>
  <c r="R35" i="5"/>
  <c r="S35" i="5"/>
  <c r="M35" i="5"/>
  <c r="N30" i="5"/>
  <c r="O30" i="5"/>
  <c r="P30" i="5"/>
  <c r="Q30" i="5"/>
  <c r="R30" i="5"/>
  <c r="S30" i="5"/>
  <c r="M30" i="5"/>
  <c r="I55" i="6"/>
  <c r="I56" i="6"/>
  <c r="I57" i="6"/>
  <c r="I58" i="6"/>
  <c r="I59" i="6"/>
  <c r="I60" i="6"/>
  <c r="I54" i="6"/>
  <c r="I45" i="6"/>
  <c r="I46" i="6"/>
  <c r="I44" i="6"/>
  <c r="I34" i="6"/>
  <c r="I35" i="6"/>
  <c r="I36" i="6"/>
  <c r="I37" i="6"/>
  <c r="I26" i="6"/>
  <c r="I33" i="6"/>
  <c r="I40" i="6" s="1"/>
  <c r="I24" i="6"/>
  <c r="I25" i="6"/>
  <c r="I19" i="6"/>
  <c r="I18" i="6"/>
  <c r="I11" i="6"/>
  <c r="I12" i="6"/>
  <c r="I13" i="6"/>
  <c r="I14" i="6"/>
  <c r="I10" i="6"/>
  <c r="J54" i="4"/>
  <c r="J42" i="4"/>
  <c r="J35" i="4"/>
  <c r="J36" i="4"/>
  <c r="J29" i="4"/>
  <c r="J30" i="4"/>
  <c r="J48" i="4"/>
  <c r="J34" i="4"/>
  <c r="J41" i="4"/>
  <c r="J53" i="4"/>
  <c r="J28" i="4"/>
  <c r="J17" i="4"/>
  <c r="J18" i="4"/>
  <c r="J19" i="4"/>
  <c r="J20" i="4"/>
  <c r="J21" i="4"/>
  <c r="J22" i="4"/>
  <c r="J16" i="4"/>
  <c r="J12" i="4"/>
  <c r="J11" i="4"/>
  <c r="M23" i="5" l="1"/>
  <c r="W75" i="5"/>
  <c r="AC75" i="5"/>
  <c r="X75" i="5"/>
  <c r="Z75" i="5"/>
  <c r="AA75" i="5"/>
  <c r="Y75" i="5"/>
  <c r="S54" i="5"/>
  <c r="I62" i="6"/>
  <c r="I80" i="6" s="1"/>
  <c r="D62" i="6"/>
  <c r="D80" i="6" s="1"/>
  <c r="E62" i="6"/>
  <c r="E80" i="6" s="1"/>
  <c r="F62" i="6"/>
  <c r="F80" i="6" s="1"/>
  <c r="G62" i="6"/>
  <c r="G80" i="6" s="1"/>
  <c r="H62" i="6"/>
  <c r="H80" i="6" s="1"/>
  <c r="C62" i="6"/>
  <c r="C80" i="6" s="1"/>
  <c r="D48" i="6"/>
  <c r="D77" i="6" s="1"/>
  <c r="E48" i="6"/>
  <c r="E77" i="6" s="1"/>
  <c r="F48" i="6"/>
  <c r="F77" i="6" s="1"/>
  <c r="G48" i="6"/>
  <c r="G77" i="6" s="1"/>
  <c r="H48" i="6"/>
  <c r="H77" i="6" s="1"/>
  <c r="I48" i="6"/>
  <c r="I77" i="6" s="1"/>
  <c r="C48" i="6"/>
  <c r="C77" i="6" s="1"/>
  <c r="D40" i="6"/>
  <c r="E40" i="6"/>
  <c r="F40" i="6"/>
  <c r="P54" i="5" s="1"/>
  <c r="G40" i="6"/>
  <c r="H40" i="6"/>
  <c r="I76" i="6"/>
  <c r="C40" i="6"/>
  <c r="M54" i="5" s="1"/>
  <c r="D28" i="6"/>
  <c r="D72" i="6" s="1"/>
  <c r="E28" i="6"/>
  <c r="E72" i="6" s="1"/>
  <c r="F28" i="6"/>
  <c r="F72" i="6" s="1"/>
  <c r="G28" i="6"/>
  <c r="G72" i="6" s="1"/>
  <c r="H28" i="6"/>
  <c r="H72" i="6" s="1"/>
  <c r="I28" i="6"/>
  <c r="I72" i="6" s="1"/>
  <c r="D21" i="6"/>
  <c r="D71" i="6" s="1"/>
  <c r="E21" i="6"/>
  <c r="E71" i="6" s="1"/>
  <c r="F21" i="6"/>
  <c r="F71" i="6" s="1"/>
  <c r="G21" i="6"/>
  <c r="G71" i="6" s="1"/>
  <c r="H21" i="6"/>
  <c r="H71" i="6" s="1"/>
  <c r="I21" i="6"/>
  <c r="I71" i="6" s="1"/>
  <c r="C21" i="6"/>
  <c r="C71" i="6" s="1"/>
  <c r="C28" i="6"/>
  <c r="C72" i="6" s="1"/>
  <c r="D15" i="6"/>
  <c r="E15" i="6"/>
  <c r="F15" i="6"/>
  <c r="G15" i="6"/>
  <c r="H15" i="6"/>
  <c r="I15" i="6"/>
  <c r="C15" i="6"/>
  <c r="G76" i="6" l="1"/>
  <c r="Q54" i="5"/>
  <c r="I70" i="6"/>
  <c r="S45" i="5"/>
  <c r="S46" i="5" s="1"/>
  <c r="S53" i="5"/>
  <c r="S55" i="5"/>
  <c r="H70" i="6"/>
  <c r="R53" i="5"/>
  <c r="R45" i="5"/>
  <c r="R46" i="5" s="1"/>
  <c r="D70" i="6"/>
  <c r="N53" i="5"/>
  <c r="N45" i="5"/>
  <c r="N46" i="5" s="1"/>
  <c r="E76" i="6"/>
  <c r="O54" i="5"/>
  <c r="C70" i="6"/>
  <c r="M45" i="5"/>
  <c r="M46" i="5" s="1"/>
  <c r="M53" i="5"/>
  <c r="M55" i="5" s="1"/>
  <c r="F70" i="6"/>
  <c r="P45" i="5"/>
  <c r="P46" i="5" s="1"/>
  <c r="P53" i="5"/>
  <c r="P55" i="5" s="1"/>
  <c r="E70" i="6"/>
  <c r="O45" i="5"/>
  <c r="O46" i="5" s="1"/>
  <c r="O53" i="5"/>
  <c r="O55" i="5" s="1"/>
  <c r="G70" i="6"/>
  <c r="G73" i="6" s="1"/>
  <c r="Q45" i="5"/>
  <c r="Q46" i="5" s="1"/>
  <c r="Q53" i="5"/>
  <c r="Q55" i="5" s="1"/>
  <c r="H76" i="6"/>
  <c r="R54" i="5"/>
  <c r="D76" i="6"/>
  <c r="N54" i="5"/>
  <c r="I73" i="6"/>
  <c r="H78" i="6"/>
  <c r="H82" i="6" s="1"/>
  <c r="D78" i="6"/>
  <c r="I78" i="6"/>
  <c r="F73" i="6"/>
  <c r="C73" i="6"/>
  <c r="E73" i="6"/>
  <c r="G78" i="6"/>
  <c r="H73" i="6"/>
  <c r="D73" i="6"/>
  <c r="E78" i="6"/>
  <c r="E82" i="6" s="1"/>
  <c r="C50" i="6"/>
  <c r="C64" i="6" s="1"/>
  <c r="F50" i="6"/>
  <c r="F64" i="6" s="1"/>
  <c r="C76" i="6"/>
  <c r="C78" i="6" s="1"/>
  <c r="C82" i="6" s="1"/>
  <c r="F76" i="6"/>
  <c r="F78" i="6" s="1"/>
  <c r="I30" i="6"/>
  <c r="E30" i="6"/>
  <c r="C30" i="6"/>
  <c r="G50" i="6"/>
  <c r="G64" i="6" s="1"/>
  <c r="E50" i="6"/>
  <c r="E64" i="6" s="1"/>
  <c r="H50" i="6"/>
  <c r="H64" i="6" s="1"/>
  <c r="D50" i="6"/>
  <c r="D64" i="6" s="1"/>
  <c r="I50" i="6"/>
  <c r="I64" i="6" s="1"/>
  <c r="G30" i="6"/>
  <c r="H30" i="6"/>
  <c r="H66" i="6" s="1"/>
  <c r="F30" i="6"/>
  <c r="D30" i="6"/>
  <c r="N55" i="5" l="1"/>
  <c r="R55" i="5"/>
  <c r="I66" i="6"/>
  <c r="F86" i="6"/>
  <c r="E86" i="6"/>
  <c r="G82" i="6"/>
  <c r="G86" i="6" s="1"/>
  <c r="H86" i="6"/>
  <c r="C86" i="6"/>
  <c r="D82" i="6"/>
  <c r="D86" i="6" s="1"/>
  <c r="F82" i="6"/>
  <c r="I82" i="6"/>
  <c r="I86" i="6" s="1"/>
  <c r="E66" i="6"/>
  <c r="C66" i="6"/>
  <c r="F66" i="6"/>
  <c r="G66" i="6"/>
  <c r="D66" i="6"/>
  <c r="E44" i="4"/>
  <c r="E46" i="4" s="1"/>
  <c r="E50" i="4" s="1"/>
  <c r="F44" i="4"/>
  <c r="F46" i="4" s="1"/>
  <c r="F50" i="4" s="1"/>
  <c r="G44" i="4"/>
  <c r="G46" i="4" s="1"/>
  <c r="G50" i="4" s="1"/>
  <c r="H44" i="4"/>
  <c r="H46" i="4" s="1"/>
  <c r="H50" i="4" s="1"/>
  <c r="I44" i="4"/>
  <c r="I46" i="4" s="1"/>
  <c r="I50" i="4" s="1"/>
  <c r="D44" i="4"/>
  <c r="D31" i="4"/>
  <c r="D39" i="4"/>
  <c r="E39" i="4"/>
  <c r="F39" i="4"/>
  <c r="G39" i="4"/>
  <c r="H39" i="4"/>
  <c r="I39" i="4"/>
  <c r="E23" i="4"/>
  <c r="H23" i="4"/>
  <c r="I23" i="4"/>
  <c r="D23" i="4"/>
  <c r="E31" i="4"/>
  <c r="F31" i="4"/>
  <c r="G31" i="4"/>
  <c r="H31" i="4"/>
  <c r="I31" i="4"/>
  <c r="J23" i="4" l="1"/>
  <c r="D46" i="4"/>
  <c r="J44" i="4"/>
  <c r="J31" i="4"/>
  <c r="J39" i="4"/>
  <c r="E13" i="4"/>
  <c r="E25" i="4" s="1"/>
  <c r="I13" i="4"/>
  <c r="I25" i="4" s="1"/>
  <c r="H13" i="4"/>
  <c r="H25" i="4" s="1"/>
  <c r="G13" i="4"/>
  <c r="F13" i="4"/>
  <c r="D13" i="4"/>
  <c r="W25" i="5"/>
  <c r="X25" i="5"/>
  <c r="Y25" i="5"/>
  <c r="Z25" i="5"/>
  <c r="AA25" i="5"/>
  <c r="AB25" i="5"/>
  <c r="AC25" i="5"/>
  <c r="J13" i="4" l="1"/>
  <c r="D50" i="4"/>
  <c r="J50" i="4" s="1"/>
  <c r="J46" i="4"/>
  <c r="D25" i="4" l="1"/>
  <c r="J25" i="4" s="1"/>
</calcChain>
</file>

<file path=xl/sharedStrings.xml><?xml version="1.0" encoding="utf-8"?>
<sst xmlns="http://schemas.openxmlformats.org/spreadsheetml/2006/main" count="255" uniqueCount="173">
  <si>
    <t>Your Name:</t>
  </si>
  <si>
    <t>Company Name and Ticker:</t>
  </si>
  <si>
    <t>Total Debt</t>
  </si>
  <si>
    <t>Cash</t>
  </si>
  <si>
    <t>Revenue</t>
  </si>
  <si>
    <t>EBITDA</t>
  </si>
  <si>
    <t>Operating Cash Flow</t>
  </si>
  <si>
    <t>Total Assets</t>
  </si>
  <si>
    <t>Net Income</t>
  </si>
  <si>
    <t>EPS</t>
  </si>
  <si>
    <t>Operating Margin</t>
  </si>
  <si>
    <t>Asset Turnover</t>
  </si>
  <si>
    <t>Interest Expense</t>
  </si>
  <si>
    <t>EBIT</t>
  </si>
  <si>
    <t>Not all companies will have the same lines. Please feel free to modify the sheet, but make sure the numbers are correct. Recommendation: Use excel functions and reference cells</t>
  </si>
  <si>
    <t>Questions</t>
  </si>
  <si>
    <t>Consolidated Balance Sheet (Get information from the 10K directly)</t>
  </si>
  <si>
    <t>Current Assets</t>
  </si>
  <si>
    <t>Cash and Cash equivalents</t>
  </si>
  <si>
    <t>Inventories, net</t>
  </si>
  <si>
    <t>Total Current Assets</t>
  </si>
  <si>
    <t>Long-Term Assets</t>
  </si>
  <si>
    <t>Property, plant and equipment</t>
  </si>
  <si>
    <t>Total Long-term Assets</t>
  </si>
  <si>
    <t>Other Assets</t>
  </si>
  <si>
    <t>Goodwill</t>
  </si>
  <si>
    <t>Other intangible assets, net</t>
  </si>
  <si>
    <t>Current Liabilities</t>
  </si>
  <si>
    <t>Accounts payable</t>
  </si>
  <si>
    <t>Total Current liabilities</t>
  </si>
  <si>
    <t>Total other liabilities</t>
  </si>
  <si>
    <t>Total Liabilities</t>
  </si>
  <si>
    <t>Shareholder's Equity</t>
  </si>
  <si>
    <t>Common stock</t>
  </si>
  <si>
    <t>Treasury Stock</t>
  </si>
  <si>
    <t>Retained earnings</t>
  </si>
  <si>
    <t>Accumulated comprehensive income/(loss)</t>
  </si>
  <si>
    <t>Total Shareholder's Equity</t>
  </si>
  <si>
    <t>Total Liabilities and Shareholder's Equity</t>
  </si>
  <si>
    <t>Assets = Liabilities and Shareholder's Equity?</t>
  </si>
  <si>
    <t>Assets</t>
  </si>
  <si>
    <t>Long-term Assets</t>
  </si>
  <si>
    <t>Liabilities</t>
  </si>
  <si>
    <t>Long-term Liabilities</t>
  </si>
  <si>
    <t>Shareholder's Equity + Debt</t>
  </si>
  <si>
    <t>Preferred Stock</t>
  </si>
  <si>
    <t>Capitalization Ratio</t>
  </si>
  <si>
    <t>Consolidated Statement of Operations (Get information from the 10K directly)</t>
  </si>
  <si>
    <t>Net Sales</t>
  </si>
  <si>
    <t>Cost of Sales</t>
  </si>
  <si>
    <t>Gross margin</t>
  </si>
  <si>
    <t>Operating Expenses</t>
  </si>
  <si>
    <t>Selling, general and administrative expenses</t>
  </si>
  <si>
    <t>Restructuring charges</t>
  </si>
  <si>
    <t>Note:  There are three tabs for Week 5</t>
  </si>
  <si>
    <t>Depreciation and Amortization</t>
  </si>
  <si>
    <t>Total operating expenses</t>
  </si>
  <si>
    <t>Operating Income</t>
  </si>
  <si>
    <t>Interest (Expense) Income</t>
  </si>
  <si>
    <t>Interest expense (income), net</t>
  </si>
  <si>
    <t>Interest expense</t>
  </si>
  <si>
    <t>Interest Income</t>
  </si>
  <si>
    <t>Non-Controlling Interest Income</t>
  </si>
  <si>
    <t>Miscellaneous (Expense) Income</t>
  </si>
  <si>
    <t>Foreign currency transaction, gain, net</t>
  </si>
  <si>
    <t>Miscellaneous expense, net</t>
  </si>
  <si>
    <t>Change in fair value of contigent consideration</t>
  </si>
  <si>
    <t>Extraordinary item, net</t>
  </si>
  <si>
    <t>Total miscellaneous (Expense) Income</t>
  </si>
  <si>
    <t>Income before Income taxes</t>
  </si>
  <si>
    <t>Income taxes</t>
  </si>
  <si>
    <t>Less Net Income</t>
  </si>
  <si>
    <t>Noncontrolling interest</t>
  </si>
  <si>
    <t>Net Income Attributale to Common Shareholders</t>
  </si>
  <si>
    <t>Earnings per share</t>
  </si>
  <si>
    <t>Basic</t>
  </si>
  <si>
    <t>Diluted</t>
  </si>
  <si>
    <t>Ratio Analysis</t>
  </si>
  <si>
    <t>You will have to reference your cells from Wk 3 tabs to make the calculation</t>
  </si>
  <si>
    <t>Dupont Ratio</t>
  </si>
  <si>
    <t>Components/Year</t>
  </si>
  <si>
    <t>Market Ratios</t>
  </si>
  <si>
    <t>Earnings per Share (EPS)(Common)</t>
  </si>
  <si>
    <t>Total Asset</t>
  </si>
  <si>
    <t>Net Earnings</t>
  </si>
  <si>
    <t>Total Equity</t>
  </si>
  <si>
    <t>Number of Shares</t>
  </si>
  <si>
    <t>Dupont Ratio/Year</t>
  </si>
  <si>
    <t>Payout Ratio (Earnings)</t>
  </si>
  <si>
    <t>Net Profit Margin</t>
  </si>
  <si>
    <t>Dividends</t>
  </si>
  <si>
    <t>Earnings</t>
  </si>
  <si>
    <t>Equity Multiper</t>
  </si>
  <si>
    <t>The Dupont Ratio</t>
  </si>
  <si>
    <t>Payout Ratio (Dividends)</t>
  </si>
  <si>
    <t>Profitability Ratios</t>
  </si>
  <si>
    <t>Gross Margin</t>
  </si>
  <si>
    <t>COGS</t>
  </si>
  <si>
    <t>Return on Assets</t>
  </si>
  <si>
    <t>Net Profit</t>
  </si>
  <si>
    <t>Profit Margin</t>
  </si>
  <si>
    <t>Return on net Asset</t>
  </si>
  <si>
    <t>Fixed Assets</t>
  </si>
  <si>
    <t>Working Capital</t>
  </si>
  <si>
    <t>Enterprice EBIT multiple</t>
  </si>
  <si>
    <t>Liquidity Ratios</t>
  </si>
  <si>
    <t>Efficiency Ratios</t>
  </si>
  <si>
    <t>Current Ratio</t>
  </si>
  <si>
    <t>Current Asset</t>
  </si>
  <si>
    <t>Current Liability</t>
  </si>
  <si>
    <t>Asset Turnover Ratio</t>
  </si>
  <si>
    <t>Cash Ratio</t>
  </si>
  <si>
    <t>Cash Conversion Cycle</t>
  </si>
  <si>
    <t>Marketable securities</t>
  </si>
  <si>
    <t>Inventory Conversion Priod</t>
  </si>
  <si>
    <t>Inventory</t>
  </si>
  <si>
    <t>Operating cash flow ratio</t>
  </si>
  <si>
    <t>Receivables Conversion Period</t>
  </si>
  <si>
    <t>Operating Cash Flow Ratio</t>
  </si>
  <si>
    <t>Receivables</t>
  </si>
  <si>
    <t>Net sales</t>
  </si>
  <si>
    <t>Debt Ratios</t>
  </si>
  <si>
    <t>Debt to Equity Ratio</t>
  </si>
  <si>
    <t>Payables Conversion Period</t>
  </si>
  <si>
    <t>Accounts Payables</t>
  </si>
  <si>
    <t>Purchases</t>
  </si>
  <si>
    <t>Interest Coverage Ratio (EBIT)</t>
  </si>
  <si>
    <t>Inventory Conversion Period</t>
  </si>
  <si>
    <t>Payables Conversion</t>
  </si>
  <si>
    <t>Interest Coverage Ratio (Net Income)</t>
  </si>
  <si>
    <t>Colgate Palmolive &amp; CL</t>
  </si>
  <si>
    <t>Tiffany Gwyneth Tiono</t>
  </si>
  <si>
    <t>Colgate Palmolive and CL</t>
  </si>
  <si>
    <t>(All $ in millions)</t>
  </si>
  <si>
    <t>R&amp;D Expenditure Expense</t>
  </si>
  <si>
    <t>Income tax expense</t>
  </si>
  <si>
    <t>(Gain) &amp; Loss on sales of asset</t>
  </si>
  <si>
    <t>Amortization of intangible Assets</t>
  </si>
  <si>
    <t>The other operating expenses</t>
  </si>
  <si>
    <t>Allowance for doubtful accounts</t>
  </si>
  <si>
    <t>Other Current Assets</t>
  </si>
  <si>
    <t>Deferred Income Taxes</t>
  </si>
  <si>
    <t>Total Other Assets</t>
  </si>
  <si>
    <t>Accured expenses and other liabilities</t>
  </si>
  <si>
    <t>Current portion of contingent consideration</t>
  </si>
  <si>
    <t>Income taxes payable</t>
  </si>
  <si>
    <t>Other liabilities</t>
  </si>
  <si>
    <t>Other non-current liabilities</t>
  </si>
  <si>
    <t>Long-term debt</t>
  </si>
  <si>
    <t>Accounts receivable, trade</t>
  </si>
  <si>
    <t>Notes payable</t>
  </si>
  <si>
    <t xml:space="preserve">Minority/ non-controlling interest </t>
  </si>
  <si>
    <t>Additional paid in capital</t>
  </si>
  <si>
    <t xml:space="preserve">Deferred Compentation </t>
  </si>
  <si>
    <t>Shares Authorized (in million shares)</t>
  </si>
  <si>
    <t xml:space="preserve">Colgate-Palmolive &amp; CL </t>
  </si>
  <si>
    <t>2019 (estimated)</t>
  </si>
  <si>
    <t>Debt/ (Total Shareholder's Equity + Debt)</t>
  </si>
  <si>
    <t xml:space="preserve">Total Interest (Expense) Income </t>
  </si>
  <si>
    <t>Notes: All $$$ in Millions</t>
  </si>
  <si>
    <t xml:space="preserve">Payout Ratio (Earnings) </t>
  </si>
  <si>
    <t>Enterprise Value</t>
  </si>
  <si>
    <t>Enterprise Price to Sales multiple</t>
  </si>
  <si>
    <t>Enterprise EBITDA multiple</t>
  </si>
  <si>
    <t>Enterprise Value to Sales multiple</t>
  </si>
  <si>
    <t>Enterprise EBIT multiple</t>
  </si>
  <si>
    <t>Please explain and document your assumptions on how you made the projections: Projection are made from the average of six-years performances.</t>
  </si>
  <si>
    <t xml:space="preserve">What are some of the risks the company is facing and how does the current macroeconomic affect the prospects of the company?                                                                                                                                    There are some risk in the current macroecomic that going to affect the prospect of the company such as the trade war between China and USA (the company manufactures its goods in China and sells it to outside China) will bring a huge risk because both countries bear its tariffs for good that going in (or out) of the countries. </t>
  </si>
  <si>
    <t>From Ratios, is there anything in particularities/trends? Most of the years, the ratios most likely remain constant except for 2015-2017 period (2018 - estimated 2019 are predicted remains constant).</t>
  </si>
  <si>
    <t xml:space="preserve">Based on the Manager and Discussion Analysis (MD&amp;A), what would say about the company's prospects? The company has a good prospect in the future net profits, but they need to thinking a strategy for increase their sales in order to cover up their's debts /loans. </t>
  </si>
  <si>
    <t xml:space="preserve">Are there any accounting changes/irregularities you see? There is no irregularities in the financial statements except for the debt ratios (minus sign).But, this case can be explained by their 10-K that they predictly can’t pay for their short-term loans/debts. </t>
  </si>
  <si>
    <t>How has the company's Dupont Analysis components changed over the years? So, to indicating the company is underperforming can be seen from the dupont ratio. For example, the minus sign in dupont ration in 2015, conclude that there was underperfoming in between the Equity Multiplier, Asset turnover, and net profit margin (Clearly see that the equity multiplier that underperformed in 2015.) However, except for 2015, the company has good performances (increasing and decreasing but not underperforming). Additionally, the highest performaces reached its peak in 2016.</t>
  </si>
  <si>
    <t>Based on both the Balance Sheet and Statement of Operations, what would you like to know more of? I want to know more about the detail about the preferred stocks and common stocks (shares amount)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</si>
</sst>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8" formatCode="&quot;$&quot;#,##0.00_);[Red]\(&quot;$&quot;#,##0.00\)"/>
    <numFmt numFmtId="44" formatCode="_(&quot;$&quot;* #,##0.00_);_(&quot;$&quot;* \(#,##0.00\);_(&quot;$&quot;* &quot;-&quot;??_);_(@_)"/>
    <numFmt numFmtId="43" formatCode="_(* #,##0.00_);_(* \(#,##0.00\);_(* &quot;-&quot;??_);_(@_)"/>
  </numFmts>
  <fonts count="13" x14ac:knownFonts="1">
    <font>
      <sz val="11"/>
      <color theme="1"/>
      <name val="Calibri"/>
      <family val="2"/>
      <scheme val="minor"/>
    </font>
    <font>
      <sz val="10"/>
      <color rgb="FF000000"/>
      <name val="Arial"/>
      <family val="2"/>
    </font>
    <font>
      <b/>
      <sz val="11"/>
      <name val="Arial"/>
      <family val="2"/>
    </font>
    <font>
      <b/>
      <sz val="11"/>
      <name val="Garamond"/>
      <family val="1"/>
    </font>
    <font>
      <sz val="11"/>
      <color rgb="FF000000"/>
      <name val="Arial"/>
      <family val="2"/>
    </font>
    <font>
      <b/>
      <sz val="11"/>
      <color rgb="FF000000"/>
      <name val="Arial"/>
      <family val="2"/>
    </font>
    <font>
      <sz val="11"/>
      <color theme="0"/>
      <name val="Arial"/>
      <family val="2"/>
    </font>
    <font>
      <b/>
      <sz val="11"/>
      <color rgb="FFFF0000"/>
      <name val="Garamond"/>
      <family val="1"/>
    </font>
    <font>
      <b/>
      <sz val="9"/>
      <color rgb="FF000000"/>
      <name val="Arial"/>
      <family val="2"/>
    </font>
    <font>
      <b/>
      <u/>
      <sz val="11"/>
      <color rgb="FF000000"/>
      <name val="Arial"/>
      <family val="2"/>
    </font>
    <font>
      <b/>
      <sz val="11"/>
      <color rgb="FFFF0000"/>
      <name val="Arial"/>
      <family val="2"/>
    </font>
    <font>
      <sz val="11"/>
      <color theme="1"/>
      <name val="Calibri"/>
      <family val="2"/>
      <scheme val="minor"/>
    </font>
    <font>
      <sz val="10"/>
      <color rgb="FF000000"/>
      <name val="Arial"/>
      <family val="2"/>
    </font>
  </fonts>
  <fills count="7">
    <fill>
      <patternFill patternType="none"/>
    </fill>
    <fill>
      <patternFill patternType="gray125"/>
    </fill>
    <fill>
      <patternFill patternType="solid">
        <fgColor rgb="FFFFFF99"/>
        <bgColor rgb="FFFFFF99"/>
      </patternFill>
    </fill>
    <fill>
      <patternFill patternType="solid">
        <fgColor rgb="FFFFFF00"/>
        <bgColor indexed="64"/>
      </patternFill>
    </fill>
    <fill>
      <patternFill patternType="solid">
        <fgColor theme="4" tint="-0.499984740745262"/>
        <bgColor indexed="64"/>
      </patternFill>
    </fill>
    <fill>
      <patternFill patternType="solid">
        <fgColor theme="4" tint="0.39997558519241921"/>
        <bgColor indexed="64"/>
      </patternFill>
    </fill>
    <fill>
      <patternFill patternType="solid">
        <fgColor theme="4" tint="-0.249977111117893"/>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s>
  <cellStyleXfs count="6">
    <xf numFmtId="0" fontId="0" fillId="0" borderId="0"/>
    <xf numFmtId="0" fontId="1" fillId="0" borderId="0"/>
    <xf numFmtId="43" fontId="11" fillId="0" borderId="0" applyFont="0" applyFill="0" applyBorder="0" applyAlignment="0" applyProtection="0"/>
    <xf numFmtId="44" fontId="11" fillId="0" borderId="0" applyFont="0" applyFill="0" applyBorder="0" applyAlignment="0" applyProtection="0"/>
    <xf numFmtId="9" fontId="11" fillId="0" borderId="0" applyFont="0" applyFill="0" applyBorder="0" applyAlignment="0" applyProtection="0"/>
    <xf numFmtId="0" fontId="12" fillId="0" borderId="0"/>
  </cellStyleXfs>
  <cellXfs count="77">
    <xf numFmtId="0" fontId="0" fillId="0" borderId="0" xfId="0"/>
    <xf numFmtId="0" fontId="2" fillId="0" borderId="0" xfId="1" applyFont="1"/>
    <xf numFmtId="0" fontId="3" fillId="0" borderId="1" xfId="1" applyFont="1" applyBorder="1"/>
    <xf numFmtId="0" fontId="4" fillId="0" borderId="0" xfId="1" applyFont="1"/>
    <xf numFmtId="0" fontId="4" fillId="0" borderId="1" xfId="1" applyFont="1" applyBorder="1"/>
    <xf numFmtId="0" fontId="6" fillId="4" borderId="1" xfId="1" applyFont="1" applyFill="1" applyBorder="1"/>
    <xf numFmtId="0" fontId="4" fillId="3" borderId="1" xfId="1" applyFont="1" applyFill="1" applyBorder="1"/>
    <xf numFmtId="8" fontId="4" fillId="0" borderId="1" xfId="1" applyNumberFormat="1" applyFont="1" applyBorder="1"/>
    <xf numFmtId="0" fontId="7" fillId="0" borderId="0" xfId="1" applyFont="1"/>
    <xf numFmtId="0" fontId="3" fillId="2" borderId="1" xfId="1" applyFont="1" applyFill="1" applyBorder="1" applyAlignment="1">
      <alignment vertical="top" wrapText="1"/>
    </xf>
    <xf numFmtId="0" fontId="9" fillId="0" borderId="0" xfId="1" applyFont="1"/>
    <xf numFmtId="0" fontId="6" fillId="6" borderId="0" xfId="1" applyFont="1" applyFill="1"/>
    <xf numFmtId="0" fontId="6" fillId="4" borderId="1" xfId="1" applyFont="1" applyFill="1" applyBorder="1" applyAlignment="1">
      <alignment horizontal="right"/>
    </xf>
    <xf numFmtId="0" fontId="4" fillId="0" borderId="0" xfId="1" applyFont="1" applyFill="1"/>
    <xf numFmtId="8" fontId="4" fillId="0" borderId="1" xfId="1" applyNumberFormat="1" applyFont="1" applyFill="1" applyBorder="1"/>
    <xf numFmtId="2" fontId="5" fillId="0" borderId="0" xfId="1" applyNumberFormat="1" applyFont="1" applyAlignment="1">
      <alignment horizontal="left" vertical="top"/>
    </xf>
    <xf numFmtId="0" fontId="4" fillId="0" borderId="1" xfId="1" applyNumberFormat="1" applyFont="1" applyBorder="1"/>
    <xf numFmtId="0" fontId="4" fillId="0" borderId="0" xfId="1" applyNumberFormat="1" applyFont="1"/>
    <xf numFmtId="2" fontId="4" fillId="0" borderId="1" xfId="1" applyNumberFormat="1" applyFont="1" applyBorder="1"/>
    <xf numFmtId="44" fontId="4" fillId="0" borderId="1" xfId="3" applyFont="1" applyBorder="1"/>
    <xf numFmtId="0" fontId="10" fillId="0" borderId="0" xfId="1" applyFont="1"/>
    <xf numFmtId="0" fontId="10" fillId="0" borderId="1" xfId="1" applyFont="1" applyBorder="1"/>
    <xf numFmtId="8" fontId="4" fillId="0" borderId="0" xfId="1" applyNumberFormat="1" applyFont="1"/>
    <xf numFmtId="44" fontId="4" fillId="0" borderId="0" xfId="3" applyFont="1"/>
    <xf numFmtId="0" fontId="0" fillId="0" borderId="0" xfId="0" applyFill="1"/>
    <xf numFmtId="0" fontId="3" fillId="0" borderId="1" xfId="5" applyFont="1" applyBorder="1"/>
    <xf numFmtId="0" fontId="4" fillId="0" borderId="0" xfId="5" applyFont="1"/>
    <xf numFmtId="0" fontId="5" fillId="0" borderId="0" xfId="5" applyFont="1"/>
    <xf numFmtId="0" fontId="4" fillId="0" borderId="1" xfId="5" applyFont="1" applyBorder="1"/>
    <xf numFmtId="0" fontId="6" fillId="4" borderId="1" xfId="5" applyFont="1" applyFill="1" applyBorder="1"/>
    <xf numFmtId="0" fontId="4" fillId="3" borderId="1" xfId="5" applyFont="1" applyFill="1" applyBorder="1"/>
    <xf numFmtId="8" fontId="4" fillId="0" borderId="1" xfId="5" applyNumberFormat="1" applyFont="1" applyBorder="1"/>
    <xf numFmtId="0" fontId="4" fillId="0" borderId="1" xfId="5" applyFont="1" applyBorder="1" applyAlignment="1">
      <alignment horizontal="left"/>
    </xf>
    <xf numFmtId="8" fontId="4" fillId="3" borderId="1" xfId="5" applyNumberFormat="1" applyFont="1" applyFill="1" applyBorder="1"/>
    <xf numFmtId="0" fontId="4" fillId="0" borderId="1" xfId="5" applyFont="1" applyBorder="1" applyAlignment="1">
      <alignment horizontal="left" indent="1"/>
    </xf>
    <xf numFmtId="0" fontId="4" fillId="3" borderId="1" xfId="5" applyFont="1" applyFill="1" applyBorder="1" applyAlignment="1">
      <alignment horizontal="left"/>
    </xf>
    <xf numFmtId="4" fontId="4" fillId="0" borderId="1" xfId="5" applyNumberFormat="1" applyFont="1" applyBorder="1"/>
    <xf numFmtId="0" fontId="4" fillId="0" borderId="1" xfId="5" applyFont="1" applyFill="1" applyBorder="1"/>
    <xf numFmtId="0" fontId="4" fillId="0" borderId="1" xfId="5" applyNumberFormat="1" applyFont="1" applyBorder="1"/>
    <xf numFmtId="44" fontId="4" fillId="0" borderId="1" xfId="5" applyNumberFormat="1" applyFont="1" applyBorder="1"/>
    <xf numFmtId="2" fontId="4" fillId="0" borderId="1" xfId="5" applyNumberFormat="1" applyFont="1" applyBorder="1"/>
    <xf numFmtId="9" fontId="4" fillId="0" borderId="1" xfId="4" applyFont="1" applyBorder="1"/>
    <xf numFmtId="43" fontId="4" fillId="0" borderId="1" xfId="2" applyFont="1" applyBorder="1"/>
    <xf numFmtId="37" fontId="4" fillId="0" borderId="1" xfId="2" applyNumberFormat="1" applyFont="1" applyBorder="1"/>
    <xf numFmtId="2" fontId="4" fillId="0" borderId="0" xfId="1" applyNumberFormat="1" applyFont="1"/>
    <xf numFmtId="0" fontId="5" fillId="0" borderId="0" xfId="5" applyFont="1" applyBorder="1" applyAlignment="1">
      <alignment vertical="top"/>
    </xf>
    <xf numFmtId="44" fontId="4" fillId="0" borderId="0" xfId="1" applyNumberFormat="1" applyFont="1"/>
    <xf numFmtId="0" fontId="8" fillId="3" borderId="1" xfId="1" applyFont="1" applyFill="1" applyBorder="1" applyAlignment="1">
      <alignment horizontal="center" wrapText="1"/>
    </xf>
    <xf numFmtId="0" fontId="5" fillId="3" borderId="1" xfId="1" applyFont="1" applyFill="1" applyBorder="1" applyAlignment="1">
      <alignment horizontal="center" wrapText="1"/>
    </xf>
    <xf numFmtId="0" fontId="5" fillId="3" borderId="1" xfId="1" applyFont="1" applyFill="1" applyBorder="1" applyAlignment="1">
      <alignment horizontal="center" vertical="center"/>
    </xf>
    <xf numFmtId="0" fontId="3" fillId="2" borderId="1" xfId="5" applyFont="1" applyFill="1" applyBorder="1" applyAlignment="1">
      <alignment vertical="top" wrapText="1"/>
    </xf>
    <xf numFmtId="0" fontId="2" fillId="0" borderId="1" xfId="5" applyFont="1" applyBorder="1"/>
    <xf numFmtId="0" fontId="5" fillId="3" borderId="1" xfId="5" applyFont="1" applyFill="1" applyBorder="1" applyAlignment="1">
      <alignment horizontal="center" wrapText="1"/>
    </xf>
    <xf numFmtId="0" fontId="5" fillId="3" borderId="2" xfId="5" applyFont="1" applyFill="1" applyBorder="1" applyAlignment="1">
      <alignment horizontal="center" vertical="center"/>
    </xf>
    <xf numFmtId="0" fontId="5" fillId="3" borderId="3" xfId="5" applyFont="1" applyFill="1" applyBorder="1" applyAlignment="1">
      <alignment horizontal="center" vertical="center"/>
    </xf>
    <xf numFmtId="0" fontId="5" fillId="3" borderId="4" xfId="5" applyFont="1" applyFill="1" applyBorder="1" applyAlignment="1">
      <alignment horizontal="center" vertical="center"/>
    </xf>
    <xf numFmtId="0" fontId="5" fillId="3" borderId="5" xfId="5" applyFont="1" applyFill="1" applyBorder="1" applyAlignment="1">
      <alignment horizontal="center" vertical="center"/>
    </xf>
    <xf numFmtId="0" fontId="5" fillId="3" borderId="0" xfId="5" applyFont="1" applyFill="1" applyAlignment="1">
      <alignment horizontal="center" vertical="center"/>
    </xf>
    <xf numFmtId="0" fontId="5" fillId="3" borderId="6" xfId="5" applyFont="1" applyFill="1" applyBorder="1" applyAlignment="1">
      <alignment horizontal="center" vertical="center"/>
    </xf>
    <xf numFmtId="0" fontId="5" fillId="3" borderId="7" xfId="5" applyFont="1" applyFill="1" applyBorder="1" applyAlignment="1">
      <alignment horizontal="center" vertical="center"/>
    </xf>
    <xf numFmtId="0" fontId="5" fillId="3" borderId="8" xfId="5" applyFont="1" applyFill="1" applyBorder="1" applyAlignment="1">
      <alignment horizontal="center" vertical="center"/>
    </xf>
    <xf numFmtId="0" fontId="5" fillId="3" borderId="9" xfId="5" applyFont="1" applyFill="1" applyBorder="1" applyAlignment="1">
      <alignment horizontal="center" vertical="center"/>
    </xf>
    <xf numFmtId="0" fontId="5" fillId="0" borderId="3" xfId="5" applyFont="1" applyBorder="1" applyAlignment="1">
      <alignment horizontal="left" vertical="top" wrapText="1"/>
    </xf>
    <xf numFmtId="0" fontId="5" fillId="0" borderId="0" xfId="5" applyFont="1" applyBorder="1" applyAlignment="1">
      <alignment horizontal="left" vertical="top" wrapText="1"/>
    </xf>
    <xf numFmtId="0" fontId="5" fillId="0" borderId="1" xfId="1" applyFont="1" applyBorder="1" applyAlignment="1">
      <alignment horizontal="left" vertical="top" wrapText="1"/>
    </xf>
    <xf numFmtId="0" fontId="5" fillId="0" borderId="1" xfId="0" applyFont="1" applyBorder="1" applyAlignment="1">
      <alignment horizontal="left" vertical="top" wrapText="1"/>
    </xf>
    <xf numFmtId="0" fontId="4" fillId="3" borderId="1" xfId="1" applyFont="1" applyFill="1" applyBorder="1" applyAlignment="1">
      <alignment horizontal="center" vertical="center"/>
    </xf>
    <xf numFmtId="0" fontId="5" fillId="5" borderId="1" xfId="1" applyFont="1" applyFill="1" applyBorder="1" applyAlignment="1">
      <alignment horizontal="center" vertical="center"/>
    </xf>
    <xf numFmtId="0" fontId="5" fillId="0" borderId="2" xfId="1" applyFont="1" applyBorder="1" applyAlignment="1">
      <alignment horizontal="left" vertical="top" wrapText="1"/>
    </xf>
    <xf numFmtId="0" fontId="5" fillId="0" borderId="3" xfId="1" applyFont="1" applyBorder="1" applyAlignment="1">
      <alignment horizontal="left" vertical="top" wrapText="1"/>
    </xf>
    <xf numFmtId="0" fontId="5" fillId="0" borderId="4" xfId="1" applyFont="1" applyBorder="1" applyAlignment="1">
      <alignment horizontal="left" vertical="top" wrapText="1"/>
    </xf>
    <xf numFmtId="0" fontId="5" fillId="0" borderId="5" xfId="1" applyFont="1" applyBorder="1" applyAlignment="1">
      <alignment horizontal="left" vertical="top" wrapText="1"/>
    </xf>
    <xf numFmtId="0" fontId="5" fillId="0" borderId="0" xfId="1" applyFont="1" applyAlignment="1">
      <alignment horizontal="left" vertical="top" wrapText="1"/>
    </xf>
    <xf numFmtId="0" fontId="5" fillId="0" borderId="6" xfId="1" applyFont="1" applyBorder="1" applyAlignment="1">
      <alignment horizontal="left" vertical="top" wrapText="1"/>
    </xf>
    <xf numFmtId="0" fontId="5" fillId="0" borderId="7" xfId="1" applyFont="1" applyBorder="1" applyAlignment="1">
      <alignment horizontal="left" vertical="top" wrapText="1"/>
    </xf>
    <xf numFmtId="0" fontId="5" fillId="0" borderId="8" xfId="1" applyFont="1" applyBorder="1" applyAlignment="1">
      <alignment horizontal="left" vertical="top" wrapText="1"/>
    </xf>
    <xf numFmtId="0" fontId="5" fillId="0" borderId="9" xfId="1" applyFont="1" applyBorder="1" applyAlignment="1">
      <alignment horizontal="left" vertical="top" wrapText="1"/>
    </xf>
  </cellXfs>
  <cellStyles count="6">
    <cellStyle name="Comma" xfId="2" builtinId="3"/>
    <cellStyle name="Currency" xfId="3" builtinId="4"/>
    <cellStyle name="Normal" xfId="0" builtinId="0"/>
    <cellStyle name="Normal 2" xfId="1" xr:uid="{30E73FA7-E8F3-42A3-99B4-53ABD3298419}"/>
    <cellStyle name="Normal 3" xfId="5" xr:uid="{874E8338-4425-4A88-BE04-5F0088A928E8}"/>
    <cellStyle name="Percent" xfId="4"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A793E5-A853-44E7-B1B3-77A2E476E938}">
  <dimension ref="A1:R55"/>
  <sheetViews>
    <sheetView tabSelected="1" zoomScale="96" zoomScaleNormal="40" workbookViewId="0">
      <selection activeCell="B1" sqref="B1"/>
    </sheetView>
  </sheetViews>
  <sheetFormatPr defaultColWidth="8.5546875" defaultRowHeight="14.4" x14ac:dyDescent="0.3"/>
  <cols>
    <col min="1" max="1" width="34.5546875" style="3" customWidth="1"/>
    <col min="2" max="2" width="45.44140625" style="3" customWidth="1"/>
    <col min="3" max="3" width="55" style="3" customWidth="1"/>
    <col min="4" max="4" width="22" style="3" customWidth="1"/>
    <col min="5" max="7" width="14.44140625" style="3" bestFit="1" customWidth="1"/>
    <col min="8" max="8" width="13.5546875" style="3" bestFit="1" customWidth="1"/>
    <col min="9" max="9" width="12.44140625" style="3" bestFit="1" customWidth="1"/>
    <col min="10" max="10" width="17.6640625" style="3" customWidth="1"/>
    <col min="11" max="11" width="12.44140625" customWidth="1"/>
    <col min="12" max="12" width="12.44140625" style="3" customWidth="1"/>
    <col min="13" max="16384" width="8.5546875" style="3"/>
  </cols>
  <sheetData>
    <row r="1" spans="1:10" x14ac:dyDescent="0.3">
      <c r="A1" s="2" t="s">
        <v>0</v>
      </c>
      <c r="B1" s="9" t="s">
        <v>131</v>
      </c>
      <c r="C1" s="1"/>
      <c r="D1" s="47" t="s">
        <v>14</v>
      </c>
      <c r="E1" s="48"/>
      <c r="F1" s="48"/>
      <c r="G1" s="48"/>
      <c r="H1" s="48"/>
      <c r="I1" s="48"/>
      <c r="J1" s="48"/>
    </row>
    <row r="2" spans="1:10" x14ac:dyDescent="0.3">
      <c r="A2" s="2" t="s">
        <v>1</v>
      </c>
      <c r="B2" s="9" t="s">
        <v>130</v>
      </c>
      <c r="C2" s="1"/>
      <c r="D2" s="48"/>
      <c r="E2" s="48"/>
      <c r="F2" s="48"/>
      <c r="G2" s="48"/>
      <c r="H2" s="48"/>
      <c r="I2" s="48"/>
      <c r="J2" s="48"/>
    </row>
    <row r="5" spans="1:10" ht="12.75" customHeight="1" x14ac:dyDescent="0.3">
      <c r="B5" s="49" t="s">
        <v>47</v>
      </c>
      <c r="C5" s="49"/>
      <c r="D5" s="49"/>
      <c r="E5" s="49"/>
      <c r="F5" s="49"/>
      <c r="G5" s="49"/>
      <c r="H5" s="49"/>
      <c r="I5" s="49"/>
      <c r="J5" s="49"/>
    </row>
    <row r="6" spans="1:10" ht="12.75" customHeight="1" x14ac:dyDescent="0.3">
      <c r="B6" s="49"/>
      <c r="C6" s="49"/>
      <c r="D6" s="49"/>
      <c r="E6" s="49"/>
      <c r="F6" s="49"/>
      <c r="G6" s="49"/>
      <c r="H6" s="49"/>
      <c r="I6" s="49"/>
      <c r="J6" s="49"/>
    </row>
    <row r="7" spans="1:10" ht="12.75" customHeight="1" x14ac:dyDescent="0.3">
      <c r="B7" s="49"/>
      <c r="C7" s="49"/>
      <c r="D7" s="49"/>
      <c r="E7" s="49"/>
      <c r="F7" s="49"/>
      <c r="G7" s="49"/>
      <c r="H7" s="49"/>
      <c r="I7" s="49"/>
      <c r="J7" s="49"/>
    </row>
    <row r="8" spans="1:10" ht="12.75" customHeight="1" x14ac:dyDescent="0.3"/>
    <row r="9" spans="1:10" x14ac:dyDescent="0.3">
      <c r="B9" s="4"/>
      <c r="C9" s="4"/>
      <c r="D9" s="5">
        <v>2013</v>
      </c>
      <c r="E9" s="5">
        <v>2014</v>
      </c>
      <c r="F9" s="5">
        <v>2015</v>
      </c>
      <c r="G9" s="5">
        <v>2016</v>
      </c>
      <c r="H9" s="5">
        <v>2017</v>
      </c>
      <c r="I9" s="12">
        <v>2018</v>
      </c>
      <c r="J9" s="12" t="s">
        <v>156</v>
      </c>
    </row>
    <row r="10" spans="1:10" x14ac:dyDescent="0.3">
      <c r="B10" s="6" t="s">
        <v>4</v>
      </c>
      <c r="C10" s="21" t="s">
        <v>133</v>
      </c>
      <c r="D10" s="7"/>
      <c r="E10" s="7"/>
      <c r="F10" s="7"/>
      <c r="G10" s="7"/>
      <c r="H10" s="7"/>
      <c r="I10" s="7"/>
      <c r="J10" s="7"/>
    </row>
    <row r="11" spans="1:10" x14ac:dyDescent="0.3">
      <c r="B11" s="4"/>
      <c r="C11" s="4" t="s">
        <v>48</v>
      </c>
      <c r="D11" s="7">
        <v>17420</v>
      </c>
      <c r="E11" s="19">
        <v>17277</v>
      </c>
      <c r="F11" s="7">
        <v>16034</v>
      </c>
      <c r="G11" s="7">
        <v>15195</v>
      </c>
      <c r="H11" s="7">
        <v>15454</v>
      </c>
      <c r="I11" s="7">
        <v>15544</v>
      </c>
      <c r="J11" s="7">
        <f>(D11+E11+F11+G11+H11+I11)/6</f>
        <v>16154</v>
      </c>
    </row>
    <row r="12" spans="1:10" x14ac:dyDescent="0.3">
      <c r="B12" s="4"/>
      <c r="C12" s="4" t="s">
        <v>49</v>
      </c>
      <c r="D12" s="7">
        <v>7219</v>
      </c>
      <c r="E12" s="19">
        <v>7168</v>
      </c>
      <c r="F12" s="7">
        <v>6635</v>
      </c>
      <c r="G12" s="7">
        <v>6072</v>
      </c>
      <c r="H12" s="7">
        <v>6174</v>
      </c>
      <c r="I12" s="7">
        <v>6313</v>
      </c>
      <c r="J12" s="7">
        <f t="shared" ref="J12:J13" si="0">(D12+E12+F12+G12+H12+I12)/6</f>
        <v>6596.833333333333</v>
      </c>
    </row>
    <row r="13" spans="1:10" x14ac:dyDescent="0.3">
      <c r="B13" s="4"/>
      <c r="C13" s="6" t="s">
        <v>50</v>
      </c>
      <c r="D13" s="7">
        <f t="shared" ref="D13:I13" si="1">D11-D12</f>
        <v>10201</v>
      </c>
      <c r="E13" s="19">
        <f t="shared" si="1"/>
        <v>10109</v>
      </c>
      <c r="F13" s="7">
        <f t="shared" si="1"/>
        <v>9399</v>
      </c>
      <c r="G13" s="7">
        <f t="shared" si="1"/>
        <v>9123</v>
      </c>
      <c r="H13" s="7">
        <f t="shared" si="1"/>
        <v>9280</v>
      </c>
      <c r="I13" s="7">
        <f t="shared" si="1"/>
        <v>9231</v>
      </c>
      <c r="J13" s="7">
        <f t="shared" si="0"/>
        <v>9557.1666666666661</v>
      </c>
    </row>
    <row r="14" spans="1:10" x14ac:dyDescent="0.3">
      <c r="B14" s="4"/>
      <c r="C14" s="4"/>
      <c r="D14" s="7"/>
      <c r="E14" s="19"/>
      <c r="F14" s="7"/>
      <c r="G14" s="7"/>
      <c r="H14" s="7"/>
      <c r="I14" s="7"/>
      <c r="J14" s="7"/>
    </row>
    <row r="15" spans="1:10" x14ac:dyDescent="0.3">
      <c r="B15" s="6" t="s">
        <v>51</v>
      </c>
      <c r="C15" s="4"/>
      <c r="D15" s="7"/>
      <c r="E15" s="7"/>
      <c r="F15" s="7"/>
      <c r="G15" s="7"/>
      <c r="H15" s="7"/>
      <c r="I15" s="7"/>
      <c r="J15" s="7"/>
    </row>
    <row r="16" spans="1:10" x14ac:dyDescent="0.3">
      <c r="B16" s="4"/>
      <c r="C16" s="4" t="s">
        <v>52</v>
      </c>
      <c r="D16" s="7">
        <v>6223</v>
      </c>
      <c r="E16" s="7">
        <v>5982</v>
      </c>
      <c r="F16" s="7">
        <v>5464</v>
      </c>
      <c r="G16" s="7">
        <v>5143</v>
      </c>
      <c r="H16" s="7">
        <v>5400</v>
      </c>
      <c r="I16" s="7">
        <v>5389</v>
      </c>
      <c r="J16" s="7">
        <f t="shared" ref="J16:J25" si="2">(D16+E16+F16+G16+H16+I16)/6</f>
        <v>5600.166666666667</v>
      </c>
    </row>
    <row r="17" spans="2:18" x14ac:dyDescent="0.3">
      <c r="B17" s="4"/>
      <c r="C17" s="4" t="s">
        <v>53</v>
      </c>
      <c r="D17" s="7">
        <v>371</v>
      </c>
      <c r="E17" s="7">
        <v>286</v>
      </c>
      <c r="F17" s="7">
        <v>254</v>
      </c>
      <c r="G17" s="7">
        <v>228</v>
      </c>
      <c r="H17" s="7">
        <v>333</v>
      </c>
      <c r="I17" s="7">
        <v>161</v>
      </c>
      <c r="J17" s="7">
        <f t="shared" si="2"/>
        <v>272.16666666666669</v>
      </c>
      <c r="M17" s="8" t="s">
        <v>54</v>
      </c>
    </row>
    <row r="18" spans="2:18" x14ac:dyDescent="0.3">
      <c r="B18" s="4"/>
      <c r="C18" s="4" t="s">
        <v>55</v>
      </c>
      <c r="D18" s="7">
        <v>439</v>
      </c>
      <c r="E18" s="7">
        <v>442</v>
      </c>
      <c r="F18" s="7">
        <v>449</v>
      </c>
      <c r="G18" s="7">
        <v>443</v>
      </c>
      <c r="H18" s="7">
        <v>475</v>
      </c>
      <c r="I18" s="7">
        <v>511</v>
      </c>
      <c r="J18" s="7">
        <f t="shared" si="2"/>
        <v>459.83333333333331</v>
      </c>
    </row>
    <row r="19" spans="2:18" x14ac:dyDescent="0.3">
      <c r="B19" s="4"/>
      <c r="C19" s="4" t="s">
        <v>134</v>
      </c>
      <c r="D19" s="7">
        <v>267</v>
      </c>
      <c r="E19" s="7">
        <v>277</v>
      </c>
      <c r="F19" s="7">
        <v>274</v>
      </c>
      <c r="G19" s="7">
        <v>289</v>
      </c>
      <c r="H19" s="7">
        <v>285</v>
      </c>
      <c r="I19" s="7">
        <v>277</v>
      </c>
      <c r="J19" s="7">
        <f t="shared" si="2"/>
        <v>278.16666666666669</v>
      </c>
    </row>
    <row r="20" spans="2:18" x14ac:dyDescent="0.3">
      <c r="B20" s="4"/>
      <c r="C20" s="4" t="s">
        <v>137</v>
      </c>
      <c r="D20" s="7">
        <v>0</v>
      </c>
      <c r="E20" s="7">
        <v>0</v>
      </c>
      <c r="F20" s="7">
        <v>-187</v>
      </c>
      <c r="G20" s="7">
        <v>0</v>
      </c>
      <c r="H20" s="7">
        <v>0</v>
      </c>
      <c r="I20" s="7">
        <v>0</v>
      </c>
      <c r="J20" s="7">
        <f t="shared" si="2"/>
        <v>-31.166666666666668</v>
      </c>
    </row>
    <row r="21" spans="2:18" x14ac:dyDescent="0.3">
      <c r="B21" s="4"/>
      <c r="C21" s="4" t="s">
        <v>136</v>
      </c>
      <c r="D21" s="7">
        <v>18</v>
      </c>
      <c r="E21" s="7">
        <v>4</v>
      </c>
      <c r="F21" s="7">
        <v>0</v>
      </c>
      <c r="G21" s="7">
        <v>-97</v>
      </c>
      <c r="H21" s="7">
        <v>0</v>
      </c>
      <c r="I21" s="7">
        <v>0</v>
      </c>
      <c r="J21" s="7">
        <f t="shared" si="2"/>
        <v>-12.5</v>
      </c>
    </row>
    <row r="22" spans="2:18" x14ac:dyDescent="0.3">
      <c r="B22" s="4"/>
      <c r="C22" s="4" t="s">
        <v>138</v>
      </c>
      <c r="D22" s="7">
        <v>673</v>
      </c>
      <c r="E22" s="7">
        <v>431</v>
      </c>
      <c r="F22" s="7">
        <v>-356</v>
      </c>
      <c r="G22" s="7">
        <v>1032</v>
      </c>
      <c r="H22" s="7">
        <v>920</v>
      </c>
      <c r="I22" s="7">
        <v>801</v>
      </c>
      <c r="J22" s="7">
        <f t="shared" si="2"/>
        <v>583.5</v>
      </c>
    </row>
    <row r="23" spans="2:18" x14ac:dyDescent="0.3">
      <c r="B23" s="4"/>
      <c r="C23" s="6" t="s">
        <v>56</v>
      </c>
      <c r="D23" s="7">
        <f>(SUM(D16:D21))-D22</f>
        <v>6645</v>
      </c>
      <c r="E23" s="7">
        <f t="shared" ref="E23:I23" si="3">(SUM(E16:E21))-E22</f>
        <v>6560</v>
      </c>
      <c r="F23" s="7">
        <f>(SUM(F16:F21))-F22</f>
        <v>6610</v>
      </c>
      <c r="G23" s="7">
        <f>(SUM(G16:G21))-G22</f>
        <v>4974</v>
      </c>
      <c r="H23" s="7">
        <f t="shared" si="3"/>
        <v>5573</v>
      </c>
      <c r="I23" s="7">
        <f t="shared" si="3"/>
        <v>5537</v>
      </c>
      <c r="J23" s="7">
        <f t="shared" si="2"/>
        <v>5983.166666666667</v>
      </c>
    </row>
    <row r="24" spans="2:18" x14ac:dyDescent="0.3">
      <c r="B24" s="4"/>
      <c r="C24" s="4"/>
      <c r="D24" s="22"/>
      <c r="E24" s="22"/>
      <c r="F24" s="22"/>
      <c r="G24" s="22"/>
      <c r="H24" s="22"/>
      <c r="I24" s="22"/>
      <c r="J24" s="7"/>
    </row>
    <row r="25" spans="2:18" x14ac:dyDescent="0.3">
      <c r="B25" s="6" t="s">
        <v>57</v>
      </c>
      <c r="C25" s="6" t="s">
        <v>57</v>
      </c>
      <c r="D25" s="7">
        <f t="shared" ref="D25:I25" si="4">D13-D23</f>
        <v>3556</v>
      </c>
      <c r="E25" s="7">
        <f t="shared" si="4"/>
        <v>3549</v>
      </c>
      <c r="F25" s="7">
        <f>F13-F23</f>
        <v>2789</v>
      </c>
      <c r="G25" s="7">
        <f t="shared" si="4"/>
        <v>4149</v>
      </c>
      <c r="H25" s="7">
        <f t="shared" si="4"/>
        <v>3707</v>
      </c>
      <c r="I25" s="7">
        <f t="shared" si="4"/>
        <v>3694</v>
      </c>
      <c r="J25" s="7">
        <f t="shared" si="2"/>
        <v>3574</v>
      </c>
    </row>
    <row r="26" spans="2:18" x14ac:dyDescent="0.3">
      <c r="B26" s="4"/>
      <c r="C26" s="4"/>
      <c r="D26" s="7"/>
      <c r="E26" s="7"/>
      <c r="F26" s="7"/>
      <c r="G26" s="7"/>
      <c r="H26" s="7"/>
      <c r="I26" s="7"/>
      <c r="J26" s="7"/>
    </row>
    <row r="27" spans="2:18" x14ac:dyDescent="0.3">
      <c r="B27" s="6" t="s">
        <v>58</v>
      </c>
      <c r="C27" s="4"/>
      <c r="D27" s="7"/>
      <c r="E27" s="7"/>
      <c r="F27" s="7"/>
      <c r="G27" s="7"/>
      <c r="H27" s="7"/>
      <c r="I27" s="7"/>
      <c r="J27" s="7"/>
    </row>
    <row r="28" spans="2:18" x14ac:dyDescent="0.3">
      <c r="B28" s="4"/>
      <c r="C28" s="4" t="s">
        <v>59</v>
      </c>
      <c r="D28" s="7">
        <v>0</v>
      </c>
      <c r="E28" s="7">
        <v>24</v>
      </c>
      <c r="F28" s="7">
        <v>26</v>
      </c>
      <c r="G28" s="7">
        <v>99</v>
      </c>
      <c r="H28" s="7">
        <v>102</v>
      </c>
      <c r="I28" s="7">
        <v>143</v>
      </c>
      <c r="J28" s="7">
        <f t="shared" ref="J28:J31" si="5">(D28+E28+F28+G28+H28+I28)/6</f>
        <v>65.666666666666671</v>
      </c>
    </row>
    <row r="29" spans="2:18" x14ac:dyDescent="0.3">
      <c r="B29" s="4"/>
      <c r="C29" s="4" t="s">
        <v>60</v>
      </c>
      <c r="D29" s="7">
        <v>116</v>
      </c>
      <c r="E29" s="7">
        <v>130</v>
      </c>
      <c r="F29" s="7">
        <v>133</v>
      </c>
      <c r="G29" s="7">
        <v>149</v>
      </c>
      <c r="H29" s="7">
        <v>153</v>
      </c>
      <c r="I29" s="7">
        <v>193</v>
      </c>
      <c r="J29" s="7">
        <f t="shared" si="5"/>
        <v>145.66666666666666</v>
      </c>
    </row>
    <row r="30" spans="2:18" x14ac:dyDescent="0.3">
      <c r="B30" s="4"/>
      <c r="C30" s="4" t="s">
        <v>61</v>
      </c>
      <c r="D30" s="7">
        <v>-125</v>
      </c>
      <c r="E30" s="7">
        <v>-106</v>
      </c>
      <c r="F30" s="7">
        <v>-107</v>
      </c>
      <c r="G30" s="7">
        <v>-50</v>
      </c>
      <c r="H30" s="7">
        <v>-51</v>
      </c>
      <c r="I30" s="7">
        <v>-50</v>
      </c>
      <c r="J30" s="7">
        <f t="shared" si="5"/>
        <v>-81.5</v>
      </c>
    </row>
    <row r="31" spans="2:18" x14ac:dyDescent="0.3">
      <c r="B31" s="4"/>
      <c r="C31" s="6" t="s">
        <v>158</v>
      </c>
      <c r="D31" s="7">
        <f t="shared" ref="D31:I31" si="6">SUM(D28:D30)</f>
        <v>-9</v>
      </c>
      <c r="E31" s="7">
        <f t="shared" si="6"/>
        <v>48</v>
      </c>
      <c r="F31" s="7">
        <f t="shared" si="6"/>
        <v>52</v>
      </c>
      <c r="G31" s="7">
        <f t="shared" si="6"/>
        <v>198</v>
      </c>
      <c r="H31" s="7">
        <f t="shared" si="6"/>
        <v>204</v>
      </c>
      <c r="I31" s="7">
        <f t="shared" si="6"/>
        <v>286</v>
      </c>
      <c r="J31" s="7">
        <f t="shared" si="5"/>
        <v>129.83333333333334</v>
      </c>
      <c r="L31"/>
      <c r="M31"/>
      <c r="N31"/>
      <c r="O31"/>
      <c r="P31"/>
      <c r="Q31"/>
      <c r="R31"/>
    </row>
    <row r="32" spans="2:18" x14ac:dyDescent="0.3">
      <c r="B32" s="4"/>
      <c r="C32" s="4"/>
      <c r="D32" s="7"/>
      <c r="E32" s="7"/>
      <c r="F32" s="7"/>
      <c r="G32" s="7"/>
      <c r="H32" s="7"/>
      <c r="I32" s="7"/>
      <c r="J32" s="7"/>
      <c r="L32"/>
      <c r="M32"/>
      <c r="N32"/>
      <c r="O32"/>
      <c r="P32"/>
      <c r="Q32"/>
      <c r="R32"/>
    </row>
    <row r="33" spans="1:17" x14ac:dyDescent="0.3">
      <c r="B33" s="6" t="s">
        <v>62</v>
      </c>
      <c r="C33" s="4"/>
      <c r="D33" s="7"/>
      <c r="E33" s="7"/>
      <c r="F33" s="7"/>
      <c r="G33" s="7"/>
      <c r="H33" s="7"/>
      <c r="I33" s="7"/>
      <c r="J33" s="7"/>
    </row>
    <row r="34" spans="1:17" x14ac:dyDescent="0.3">
      <c r="B34" s="4"/>
      <c r="C34" s="4" t="s">
        <v>64</v>
      </c>
      <c r="D34" s="7">
        <v>-166</v>
      </c>
      <c r="E34" s="7">
        <v>-685</v>
      </c>
      <c r="F34" s="7">
        <v>-645</v>
      </c>
      <c r="G34" s="7">
        <v>-137</v>
      </c>
      <c r="H34" s="7">
        <v>302</v>
      </c>
      <c r="I34" s="7">
        <v>-237</v>
      </c>
      <c r="J34" s="7">
        <f t="shared" ref="J34:J36" si="7">(D34+E34+F34+G34+H34+I34)/6</f>
        <v>-261.33333333333331</v>
      </c>
    </row>
    <row r="35" spans="1:17" x14ac:dyDescent="0.3">
      <c r="B35" s="4"/>
      <c r="C35" s="4" t="s">
        <v>65</v>
      </c>
      <c r="D35" s="23">
        <v>164</v>
      </c>
      <c r="E35" s="23">
        <v>653</v>
      </c>
      <c r="F35" s="23">
        <v>619</v>
      </c>
      <c r="G35" s="23">
        <v>350</v>
      </c>
      <c r="H35" s="23">
        <v>-286</v>
      </c>
      <c r="I35" s="23">
        <v>181</v>
      </c>
      <c r="J35" s="7">
        <f t="shared" si="7"/>
        <v>280.16666666666669</v>
      </c>
    </row>
    <row r="36" spans="1:17" x14ac:dyDescent="0.3">
      <c r="B36" s="4"/>
      <c r="C36" s="4" t="s">
        <v>66</v>
      </c>
      <c r="D36" s="7">
        <v>2</v>
      </c>
      <c r="E36" s="7">
        <v>0</v>
      </c>
      <c r="F36" s="7">
        <v>0</v>
      </c>
      <c r="G36" s="7">
        <v>0</v>
      </c>
      <c r="H36" s="7">
        <v>0</v>
      </c>
      <c r="I36" s="7">
        <v>0</v>
      </c>
      <c r="J36" s="7">
        <f t="shared" si="7"/>
        <v>0.33333333333333331</v>
      </c>
    </row>
    <row r="37" spans="1:17" x14ac:dyDescent="0.3">
      <c r="B37" s="4"/>
      <c r="C37" s="4" t="s">
        <v>67</v>
      </c>
      <c r="D37" s="7"/>
      <c r="E37" s="7"/>
      <c r="F37" s="7"/>
      <c r="G37" s="7"/>
      <c r="H37" s="7"/>
      <c r="I37" s="7"/>
      <c r="J37" s="7"/>
    </row>
    <row r="38" spans="1:17" x14ac:dyDescent="0.3">
      <c r="B38" s="4"/>
      <c r="C38" s="4"/>
      <c r="D38" s="7"/>
      <c r="E38" s="7"/>
      <c r="F38" s="7"/>
      <c r="G38" s="7"/>
      <c r="H38" s="7"/>
      <c r="I38" s="7"/>
      <c r="J38" s="7"/>
    </row>
    <row r="39" spans="1:17" x14ac:dyDescent="0.3">
      <c r="B39" s="6" t="s">
        <v>63</v>
      </c>
      <c r="C39" s="6" t="s">
        <v>68</v>
      </c>
      <c r="D39" s="7">
        <f>SUM(D34:D36)</f>
        <v>0</v>
      </c>
      <c r="E39" s="7">
        <f t="shared" ref="E39:I39" si="8">E34+E36</f>
        <v>-685</v>
      </c>
      <c r="F39" s="7">
        <f t="shared" si="8"/>
        <v>-645</v>
      </c>
      <c r="G39" s="7">
        <f t="shared" si="8"/>
        <v>-137</v>
      </c>
      <c r="H39" s="7">
        <f t="shared" si="8"/>
        <v>302</v>
      </c>
      <c r="I39" s="7">
        <f t="shared" si="8"/>
        <v>-237</v>
      </c>
      <c r="J39" s="7">
        <f t="shared" ref="J39" si="9">(D39+E39+F39+G39+H39+I39)/6</f>
        <v>-233.66666666666666</v>
      </c>
    </row>
    <row r="40" spans="1:17" x14ac:dyDescent="0.3">
      <c r="B40" s="4"/>
      <c r="C40" s="4"/>
      <c r="D40" s="7"/>
      <c r="E40" s="7"/>
      <c r="F40" s="7"/>
      <c r="G40" s="7"/>
      <c r="H40" s="7"/>
      <c r="I40" s="7"/>
      <c r="J40" s="7"/>
      <c r="L40" s="22"/>
      <c r="M40" s="22"/>
      <c r="N40" s="22"/>
      <c r="O40" s="22"/>
      <c r="P40" s="22"/>
      <c r="Q40" s="22"/>
    </row>
    <row r="41" spans="1:17" x14ac:dyDescent="0.3">
      <c r="B41" s="4"/>
      <c r="C41" s="6" t="s">
        <v>69</v>
      </c>
      <c r="D41" s="7">
        <v>3565</v>
      </c>
      <c r="E41" s="7">
        <v>3533</v>
      </c>
      <c r="F41" s="7">
        <v>2763</v>
      </c>
      <c r="G41" s="7">
        <v>3738</v>
      </c>
      <c r="H41" s="7">
        <v>3487</v>
      </c>
      <c r="I41" s="7">
        <v>3464</v>
      </c>
      <c r="J41" s="7">
        <f t="shared" ref="J41:J42" si="10">(D41+E41+F41+G41+H41+I41)/6</f>
        <v>3425</v>
      </c>
    </row>
    <row r="42" spans="1:17" x14ac:dyDescent="0.3">
      <c r="B42" s="4"/>
      <c r="C42" s="3" t="s">
        <v>135</v>
      </c>
      <c r="D42" s="14">
        <v>1155</v>
      </c>
      <c r="E42" s="14">
        <v>1194</v>
      </c>
      <c r="F42" s="14">
        <v>1215</v>
      </c>
      <c r="G42" s="14">
        <v>1152</v>
      </c>
      <c r="H42" s="14">
        <v>1313</v>
      </c>
      <c r="I42" s="14">
        <v>906</v>
      </c>
      <c r="J42" s="7">
        <f t="shared" si="10"/>
        <v>1155.8333333333333</v>
      </c>
      <c r="K42" s="24"/>
    </row>
    <row r="43" spans="1:17" x14ac:dyDescent="0.3">
      <c r="B43" s="4"/>
      <c r="C43" s="4"/>
      <c r="D43" s="7"/>
      <c r="E43" s="7"/>
      <c r="F43" s="7"/>
      <c r="G43" s="7"/>
      <c r="H43" s="7"/>
      <c r="I43" s="7"/>
      <c r="J43" s="7"/>
    </row>
    <row r="44" spans="1:17" x14ac:dyDescent="0.3">
      <c r="B44" s="4"/>
      <c r="C44" s="6" t="s">
        <v>70</v>
      </c>
      <c r="D44" s="7">
        <f>D41-D42</f>
        <v>2410</v>
      </c>
      <c r="E44" s="7">
        <f t="shared" ref="E44:I44" si="11">E41-E42</f>
        <v>2339</v>
      </c>
      <c r="F44" s="7">
        <f t="shared" si="11"/>
        <v>1548</v>
      </c>
      <c r="G44" s="7">
        <f t="shared" si="11"/>
        <v>2586</v>
      </c>
      <c r="H44" s="7">
        <f t="shared" si="11"/>
        <v>2174</v>
      </c>
      <c r="I44" s="7">
        <f t="shared" si="11"/>
        <v>2558</v>
      </c>
      <c r="J44" s="7">
        <f t="shared" ref="J44" si="12">(D44+E44+F44+G44+H44+I44)/6</f>
        <v>2269.1666666666665</v>
      </c>
    </row>
    <row r="45" spans="1:17" x14ac:dyDescent="0.3">
      <c r="B45" s="4"/>
      <c r="C45" s="4"/>
      <c r="D45" s="7"/>
      <c r="E45" s="7"/>
      <c r="F45" s="7"/>
      <c r="G45" s="7"/>
      <c r="H45" s="7"/>
      <c r="I45" s="7"/>
      <c r="J45" s="7"/>
    </row>
    <row r="46" spans="1:17" x14ac:dyDescent="0.3">
      <c r="B46" s="6" t="s">
        <v>8</v>
      </c>
      <c r="C46" s="6" t="s">
        <v>8</v>
      </c>
      <c r="D46" s="7">
        <f>D44</f>
        <v>2410</v>
      </c>
      <c r="E46" s="7">
        <f t="shared" ref="E46:I46" si="13">E44</f>
        <v>2339</v>
      </c>
      <c r="F46" s="7">
        <f t="shared" si="13"/>
        <v>1548</v>
      </c>
      <c r="G46" s="7">
        <f t="shared" si="13"/>
        <v>2586</v>
      </c>
      <c r="H46" s="7">
        <f t="shared" si="13"/>
        <v>2174</v>
      </c>
      <c r="I46" s="7">
        <f t="shared" si="13"/>
        <v>2558</v>
      </c>
      <c r="J46" s="7">
        <f t="shared" ref="J46" si="14">(D46+E46+F46+G46+H46+I46)/6</f>
        <v>2269.1666666666665</v>
      </c>
    </row>
    <row r="47" spans="1:17" s="13" customFormat="1" x14ac:dyDescent="0.3">
      <c r="A47" s="3"/>
      <c r="B47" s="4"/>
      <c r="C47" s="4"/>
      <c r="D47" s="7"/>
      <c r="E47" s="7"/>
      <c r="F47" s="7"/>
      <c r="G47" s="7"/>
      <c r="H47" s="7"/>
      <c r="I47" s="7"/>
      <c r="J47" s="7"/>
      <c r="K47"/>
    </row>
    <row r="48" spans="1:17" x14ac:dyDescent="0.3">
      <c r="B48" s="6" t="s">
        <v>71</v>
      </c>
      <c r="C48" s="4" t="s">
        <v>72</v>
      </c>
      <c r="D48" s="7">
        <v>169</v>
      </c>
      <c r="E48" s="7">
        <v>159</v>
      </c>
      <c r="F48" s="7">
        <v>164</v>
      </c>
      <c r="G48" s="7">
        <v>145</v>
      </c>
      <c r="H48" s="7">
        <v>150</v>
      </c>
      <c r="I48" s="7">
        <v>158</v>
      </c>
      <c r="J48" s="7">
        <f t="shared" ref="J48" si="15">(D48+E48+F48+G48+H48+I48)/6</f>
        <v>157.5</v>
      </c>
    </row>
    <row r="49" spans="2:10" x14ac:dyDescent="0.3">
      <c r="B49" s="4"/>
      <c r="C49" s="4"/>
      <c r="D49" s="7"/>
      <c r="E49" s="7"/>
      <c r="F49" s="7"/>
      <c r="G49" s="7"/>
      <c r="H49" s="7"/>
      <c r="I49" s="7"/>
      <c r="J49" s="7"/>
    </row>
    <row r="50" spans="2:10" x14ac:dyDescent="0.3">
      <c r="B50" s="6" t="s">
        <v>73</v>
      </c>
      <c r="C50" s="6" t="s">
        <v>73</v>
      </c>
      <c r="D50" s="7">
        <f>D46-D48</f>
        <v>2241</v>
      </c>
      <c r="E50" s="7">
        <f t="shared" ref="E50:I50" si="16">E46-E48</f>
        <v>2180</v>
      </c>
      <c r="F50" s="7">
        <f t="shared" si="16"/>
        <v>1384</v>
      </c>
      <c r="G50" s="7">
        <f t="shared" si="16"/>
        <v>2441</v>
      </c>
      <c r="H50" s="7">
        <f t="shared" si="16"/>
        <v>2024</v>
      </c>
      <c r="I50" s="7">
        <f t="shared" si="16"/>
        <v>2400</v>
      </c>
      <c r="J50" s="7">
        <f t="shared" ref="J50" si="17">(D50+E50+F50+G50+H50+I50)/6</f>
        <v>2111.6666666666665</v>
      </c>
    </row>
    <row r="51" spans="2:10" x14ac:dyDescent="0.3">
      <c r="B51" s="4"/>
      <c r="C51" s="4"/>
      <c r="D51" s="7"/>
      <c r="E51" s="7"/>
      <c r="F51" s="7"/>
      <c r="G51" s="7"/>
      <c r="H51" s="7"/>
      <c r="I51" s="7"/>
      <c r="J51" s="7"/>
    </row>
    <row r="52" spans="2:10" x14ac:dyDescent="0.3">
      <c r="B52" s="6" t="s">
        <v>74</v>
      </c>
      <c r="C52" s="4"/>
      <c r="D52" s="7"/>
      <c r="E52" s="7"/>
      <c r="F52" s="7"/>
      <c r="G52" s="7"/>
      <c r="H52" s="7"/>
      <c r="I52" s="7"/>
      <c r="J52" s="7"/>
    </row>
    <row r="53" spans="2:10" x14ac:dyDescent="0.3">
      <c r="B53" s="4"/>
      <c r="C53" s="4" t="s">
        <v>75</v>
      </c>
      <c r="D53" s="7">
        <v>2.41</v>
      </c>
      <c r="E53" s="7">
        <v>2.38</v>
      </c>
      <c r="F53" s="7">
        <v>1.53</v>
      </c>
      <c r="G53" s="7">
        <v>2.74</v>
      </c>
      <c r="H53" s="7">
        <v>2.2999999999999998</v>
      </c>
      <c r="I53" s="7">
        <v>2.76</v>
      </c>
      <c r="J53" s="7">
        <f t="shared" ref="J53:J54" si="18">(D53+E53+F53+G53+H53+I53)/6</f>
        <v>2.3533333333333331</v>
      </c>
    </row>
    <row r="54" spans="2:10" x14ac:dyDescent="0.3">
      <c r="B54" s="4"/>
      <c r="C54" s="4" t="s">
        <v>76</v>
      </c>
      <c r="D54" s="7">
        <v>2.38</v>
      </c>
      <c r="E54" s="7">
        <v>2.36</v>
      </c>
      <c r="F54" s="7">
        <v>1.52</v>
      </c>
      <c r="G54" s="7">
        <v>2.72</v>
      </c>
      <c r="H54" s="7">
        <v>2.2799999999999998</v>
      </c>
      <c r="I54" s="7">
        <v>2.75</v>
      </c>
      <c r="J54" s="7">
        <f t="shared" si="18"/>
        <v>2.335</v>
      </c>
    </row>
    <row r="55" spans="2:10" x14ac:dyDescent="0.3">
      <c r="B55" s="4"/>
      <c r="C55" s="4"/>
      <c r="D55" s="7"/>
      <c r="E55" s="7"/>
      <c r="F55" s="7"/>
      <c r="G55" s="7"/>
      <c r="H55" s="7"/>
      <c r="I55" s="7"/>
      <c r="J55" s="7"/>
    </row>
  </sheetData>
  <mergeCells count="2">
    <mergeCell ref="D1:J2"/>
    <mergeCell ref="B5:J7"/>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0908E5-87F6-4D45-872A-EEA4CFCF6E6E}">
  <dimension ref="A1:S86"/>
  <sheetViews>
    <sheetView topLeftCell="B28" zoomScale="115" zoomScaleNormal="50" workbookViewId="0">
      <selection activeCell="E21" activeCellId="2" sqref="E28 E20 E21"/>
    </sheetView>
  </sheetViews>
  <sheetFormatPr defaultColWidth="8.5546875" defaultRowHeight="13.8" x14ac:dyDescent="0.25"/>
  <cols>
    <col min="1" max="1" width="26.6640625" style="26" customWidth="1"/>
    <col min="2" max="2" width="42.21875" style="26" bestFit="1" customWidth="1"/>
    <col min="3" max="4" width="13.5546875" style="26" bestFit="1" customWidth="1"/>
    <col min="5" max="5" width="14.77734375" style="26" bestFit="1" customWidth="1"/>
    <col min="6" max="7" width="13.5546875" style="26" bestFit="1" customWidth="1"/>
    <col min="8" max="9" width="12.44140625" style="26" bestFit="1" customWidth="1"/>
    <col min="10" max="11" width="12.44140625" style="26" customWidth="1"/>
    <col min="12" max="14" width="8.5546875" style="26"/>
    <col min="15" max="15" width="49.77734375" style="26" bestFit="1" customWidth="1"/>
    <col min="16" max="16" width="9.44140625" style="26" bestFit="1" customWidth="1"/>
    <col min="17" max="18" width="8.5546875" style="26"/>
    <col min="19" max="19" width="2.21875" style="26" customWidth="1"/>
    <col min="20" max="16384" width="8.5546875" style="26"/>
  </cols>
  <sheetData>
    <row r="1" spans="1:19" ht="14.55" customHeight="1" x14ac:dyDescent="0.3">
      <c r="A1" s="25" t="s">
        <v>0</v>
      </c>
      <c r="B1" s="50" t="s">
        <v>131</v>
      </c>
      <c r="C1" s="51"/>
      <c r="E1" s="52" t="s">
        <v>14</v>
      </c>
      <c r="F1" s="52"/>
      <c r="G1" s="52"/>
      <c r="H1" s="52"/>
      <c r="I1" s="52"/>
      <c r="J1" s="52"/>
      <c r="K1" s="52"/>
    </row>
    <row r="2" spans="1:19" ht="14.4" x14ac:dyDescent="0.3">
      <c r="A2" s="25" t="s">
        <v>1</v>
      </c>
      <c r="B2" s="50" t="s">
        <v>155</v>
      </c>
      <c r="C2" s="51"/>
      <c r="E2" s="52"/>
      <c r="F2" s="52"/>
      <c r="G2" s="52"/>
      <c r="H2" s="52"/>
      <c r="I2" s="52"/>
      <c r="J2" s="52"/>
      <c r="K2" s="52"/>
      <c r="M2" s="27" t="s">
        <v>15</v>
      </c>
    </row>
    <row r="4" spans="1:19" ht="12.75" customHeight="1" x14ac:dyDescent="0.25">
      <c r="B4" s="53" t="s">
        <v>16</v>
      </c>
      <c r="C4" s="54"/>
      <c r="D4" s="54"/>
      <c r="E4" s="54"/>
      <c r="F4" s="54"/>
      <c r="G4" s="54"/>
      <c r="H4" s="54"/>
      <c r="I4" s="55"/>
      <c r="M4" s="62" t="s">
        <v>166</v>
      </c>
      <c r="N4" s="62"/>
      <c r="O4" s="62"/>
      <c r="P4" s="62"/>
      <c r="Q4" s="62"/>
      <c r="R4" s="62"/>
      <c r="S4" s="62"/>
    </row>
    <row r="5" spans="1:19" ht="12.75" customHeight="1" x14ac:dyDescent="0.25">
      <c r="B5" s="56"/>
      <c r="C5" s="57"/>
      <c r="D5" s="57"/>
      <c r="E5" s="57"/>
      <c r="F5" s="57"/>
      <c r="G5" s="57"/>
      <c r="H5" s="57"/>
      <c r="I5" s="58"/>
      <c r="M5" s="63"/>
      <c r="N5" s="63"/>
      <c r="O5" s="63"/>
      <c r="P5" s="63"/>
      <c r="Q5" s="63"/>
      <c r="R5" s="63"/>
      <c r="S5" s="63"/>
    </row>
    <row r="6" spans="1:19" ht="12.75" customHeight="1" x14ac:dyDescent="0.25">
      <c r="B6" s="59"/>
      <c r="C6" s="60"/>
      <c r="D6" s="60"/>
      <c r="E6" s="60"/>
      <c r="F6" s="60"/>
      <c r="G6" s="60"/>
      <c r="H6" s="60"/>
      <c r="I6" s="61"/>
      <c r="M6" s="63"/>
      <c r="N6" s="63"/>
      <c r="O6" s="63"/>
      <c r="P6" s="63"/>
      <c r="Q6" s="63"/>
      <c r="R6" s="63"/>
      <c r="S6" s="63"/>
    </row>
    <row r="7" spans="1:19" ht="12.75" customHeight="1" x14ac:dyDescent="0.25">
      <c r="M7" s="63"/>
      <c r="N7" s="63"/>
      <c r="O7" s="63"/>
      <c r="P7" s="63"/>
      <c r="Q7" s="63"/>
      <c r="R7" s="63"/>
      <c r="S7" s="63"/>
    </row>
    <row r="8" spans="1:19" x14ac:dyDescent="0.25">
      <c r="B8" s="28"/>
      <c r="C8" s="29">
        <v>2013</v>
      </c>
      <c r="D8" s="29">
        <v>2014</v>
      </c>
      <c r="E8" s="29">
        <v>2015</v>
      </c>
      <c r="F8" s="29">
        <v>2016</v>
      </c>
      <c r="G8" s="29">
        <v>2017</v>
      </c>
      <c r="H8" s="29">
        <v>2018</v>
      </c>
      <c r="I8" s="29">
        <v>2019</v>
      </c>
      <c r="M8" s="63"/>
      <c r="N8" s="63"/>
      <c r="O8" s="63"/>
      <c r="P8" s="63"/>
      <c r="Q8" s="63"/>
      <c r="R8" s="63"/>
      <c r="S8" s="63"/>
    </row>
    <row r="9" spans="1:19" x14ac:dyDescent="0.25">
      <c r="B9" s="30" t="s">
        <v>17</v>
      </c>
      <c r="C9" s="31"/>
      <c r="D9" s="31"/>
      <c r="E9" s="31"/>
      <c r="F9" s="31"/>
      <c r="G9" s="31"/>
      <c r="H9" s="31"/>
      <c r="I9" s="31"/>
      <c r="M9" s="63"/>
      <c r="N9" s="63"/>
      <c r="O9" s="63"/>
      <c r="P9" s="63"/>
      <c r="Q9" s="63"/>
      <c r="R9" s="63"/>
      <c r="S9" s="63"/>
    </row>
    <row r="10" spans="1:19" x14ac:dyDescent="0.25">
      <c r="B10" s="28" t="s">
        <v>18</v>
      </c>
      <c r="C10" s="31">
        <v>962</v>
      </c>
      <c r="D10" s="31">
        <v>1089</v>
      </c>
      <c r="E10" s="31">
        <v>970</v>
      </c>
      <c r="F10" s="31">
        <v>1315</v>
      </c>
      <c r="G10" s="31">
        <v>1535</v>
      </c>
      <c r="H10" s="31">
        <v>726</v>
      </c>
      <c r="I10" s="31">
        <f>(SUM(C10:H10))/6</f>
        <v>1099.5</v>
      </c>
      <c r="M10" s="63"/>
      <c r="N10" s="63"/>
      <c r="O10" s="63"/>
      <c r="P10" s="63"/>
      <c r="Q10" s="63"/>
      <c r="R10" s="63"/>
      <c r="S10" s="63"/>
    </row>
    <row r="11" spans="1:19" x14ac:dyDescent="0.25">
      <c r="B11" s="28" t="s">
        <v>149</v>
      </c>
      <c r="C11" s="31">
        <v>1636</v>
      </c>
      <c r="D11" s="31">
        <v>1552</v>
      </c>
      <c r="E11" s="31">
        <v>1427</v>
      </c>
      <c r="F11" s="31">
        <v>1411</v>
      </c>
      <c r="G11" s="31">
        <v>1480</v>
      </c>
      <c r="H11" s="31">
        <v>1400</v>
      </c>
      <c r="I11" s="31">
        <f t="shared" ref="I11:I14" si="0">(SUM(C11:H11))/6</f>
        <v>1484.3333333333333</v>
      </c>
      <c r="M11" s="63"/>
      <c r="N11" s="63"/>
      <c r="O11" s="63"/>
      <c r="P11" s="63"/>
      <c r="Q11" s="63"/>
      <c r="R11" s="63"/>
      <c r="S11" s="63"/>
    </row>
    <row r="12" spans="1:19" x14ac:dyDescent="0.25">
      <c r="B12" s="28" t="s">
        <v>19</v>
      </c>
      <c r="C12" s="31">
        <v>1425</v>
      </c>
      <c r="D12" s="31">
        <v>1382</v>
      </c>
      <c r="E12" s="31">
        <v>1180</v>
      </c>
      <c r="F12" s="31">
        <v>1171</v>
      </c>
      <c r="G12" s="31">
        <v>1221</v>
      </c>
      <c r="H12" s="31">
        <v>1250</v>
      </c>
      <c r="I12" s="31">
        <f t="shared" si="0"/>
        <v>1271.5</v>
      </c>
      <c r="M12" s="63"/>
      <c r="N12" s="63"/>
      <c r="O12" s="63"/>
      <c r="P12" s="63"/>
      <c r="Q12" s="63"/>
      <c r="R12" s="63"/>
      <c r="S12" s="63"/>
    </row>
    <row r="13" spans="1:19" x14ac:dyDescent="0.25">
      <c r="B13" s="28" t="s">
        <v>140</v>
      </c>
      <c r="C13" s="31">
        <v>908</v>
      </c>
      <c r="D13" s="31">
        <v>840</v>
      </c>
      <c r="E13" s="31">
        <v>807</v>
      </c>
      <c r="F13" s="31">
        <v>441</v>
      </c>
      <c r="G13" s="31">
        <v>403</v>
      </c>
      <c r="H13" s="31">
        <v>417</v>
      </c>
      <c r="I13" s="31">
        <f t="shared" si="0"/>
        <v>636</v>
      </c>
      <c r="M13" s="45"/>
      <c r="N13" s="45"/>
      <c r="O13" s="45"/>
      <c r="P13" s="45"/>
      <c r="Q13" s="45"/>
      <c r="R13" s="45"/>
      <c r="S13" s="45"/>
    </row>
    <row r="14" spans="1:19" x14ac:dyDescent="0.25">
      <c r="B14" s="28" t="s">
        <v>139</v>
      </c>
      <c r="C14" s="31">
        <v>67</v>
      </c>
      <c r="D14" s="31">
        <v>54</v>
      </c>
      <c r="E14" s="31">
        <v>59</v>
      </c>
      <c r="F14" s="31">
        <v>73</v>
      </c>
      <c r="G14" s="31">
        <v>77</v>
      </c>
      <c r="H14" s="31">
        <v>82</v>
      </c>
      <c r="I14" s="31">
        <f t="shared" si="0"/>
        <v>68.666666666666671</v>
      </c>
      <c r="M14" s="45"/>
      <c r="N14" s="45"/>
      <c r="O14" s="45"/>
      <c r="P14" s="45"/>
      <c r="Q14" s="45"/>
      <c r="R14" s="45"/>
      <c r="S14" s="45"/>
    </row>
    <row r="15" spans="1:19" x14ac:dyDescent="0.25">
      <c r="B15" s="30" t="s">
        <v>20</v>
      </c>
      <c r="C15" s="33">
        <f>SUM(C10:C13)</f>
        <v>4931</v>
      </c>
      <c r="D15" s="33">
        <f t="shared" ref="D15:I15" si="1">SUM(D10:D13)</f>
        <v>4863</v>
      </c>
      <c r="E15" s="33">
        <f t="shared" si="1"/>
        <v>4384</v>
      </c>
      <c r="F15" s="33">
        <f t="shared" si="1"/>
        <v>4338</v>
      </c>
      <c r="G15" s="33">
        <f t="shared" si="1"/>
        <v>4639</v>
      </c>
      <c r="H15" s="33">
        <f t="shared" si="1"/>
        <v>3793</v>
      </c>
      <c r="I15" s="33">
        <f t="shared" si="1"/>
        <v>4491.333333333333</v>
      </c>
      <c r="M15" s="45"/>
      <c r="N15" s="45"/>
      <c r="O15" s="45"/>
      <c r="P15" s="45"/>
      <c r="Q15" s="45"/>
      <c r="R15" s="45"/>
      <c r="S15" s="45"/>
    </row>
    <row r="16" spans="1:19" x14ac:dyDescent="0.25">
      <c r="B16" s="28"/>
      <c r="C16" s="31"/>
      <c r="D16" s="31"/>
      <c r="E16" s="31"/>
      <c r="F16" s="31"/>
      <c r="G16" s="31"/>
      <c r="H16" s="31"/>
      <c r="I16" s="31"/>
      <c r="M16" s="45"/>
      <c r="N16" s="45"/>
      <c r="O16" s="45"/>
      <c r="P16" s="45"/>
      <c r="Q16" s="45"/>
      <c r="R16" s="45"/>
      <c r="S16" s="45"/>
    </row>
    <row r="17" spans="2:19" x14ac:dyDescent="0.25">
      <c r="B17" s="30" t="s">
        <v>21</v>
      </c>
      <c r="C17" s="31"/>
      <c r="D17" s="31"/>
      <c r="E17" s="31"/>
      <c r="F17" s="31"/>
      <c r="G17" s="31"/>
      <c r="H17" s="31"/>
      <c r="I17" s="31"/>
      <c r="M17" s="45"/>
      <c r="N17" s="45"/>
      <c r="O17" s="45"/>
      <c r="P17" s="45"/>
      <c r="Q17" s="45"/>
      <c r="R17" s="45"/>
      <c r="S17" s="45"/>
    </row>
    <row r="18" spans="2:19" x14ac:dyDescent="0.25">
      <c r="B18" s="28" t="s">
        <v>22</v>
      </c>
      <c r="C18" s="31">
        <v>4083</v>
      </c>
      <c r="D18" s="31">
        <v>4080</v>
      </c>
      <c r="E18" s="31">
        <v>3796</v>
      </c>
      <c r="F18" s="31">
        <v>3840</v>
      </c>
      <c r="G18" s="31">
        <v>4072</v>
      </c>
      <c r="H18" s="31">
        <v>3881</v>
      </c>
      <c r="I18" s="31">
        <f t="shared" ref="I18:I19" si="2">(SUM(C18:H18))/6</f>
        <v>3958.6666666666665</v>
      </c>
      <c r="M18" s="45"/>
      <c r="N18" s="45"/>
      <c r="O18" s="45"/>
      <c r="P18" s="45"/>
      <c r="Q18" s="45"/>
      <c r="R18" s="45"/>
      <c r="S18" s="45"/>
    </row>
    <row r="19" spans="2:19" x14ac:dyDescent="0.25">
      <c r="B19" s="32" t="s">
        <v>141</v>
      </c>
      <c r="C19" s="31">
        <v>77</v>
      </c>
      <c r="D19" s="31">
        <v>76</v>
      </c>
      <c r="E19" s="31">
        <v>67</v>
      </c>
      <c r="F19" s="31">
        <v>301</v>
      </c>
      <c r="G19" s="31">
        <v>188</v>
      </c>
      <c r="H19" s="31">
        <v>152</v>
      </c>
      <c r="I19" s="31">
        <f t="shared" si="2"/>
        <v>143.5</v>
      </c>
      <c r="M19" s="45"/>
      <c r="N19" s="45"/>
      <c r="O19" s="45"/>
      <c r="P19" s="45"/>
      <c r="Q19" s="45"/>
      <c r="R19" s="45"/>
      <c r="S19" s="45"/>
    </row>
    <row r="20" spans="2:19" x14ac:dyDescent="0.25">
      <c r="B20" s="28"/>
      <c r="C20" s="31"/>
      <c r="D20" s="31"/>
      <c r="E20" s="31"/>
      <c r="F20" s="31"/>
      <c r="G20" s="31"/>
      <c r="H20" s="31"/>
      <c r="I20" s="31"/>
      <c r="M20" s="45"/>
      <c r="N20" s="45"/>
      <c r="O20" s="45"/>
      <c r="P20" s="45"/>
      <c r="Q20" s="45"/>
      <c r="R20" s="45"/>
      <c r="S20" s="45"/>
    </row>
    <row r="21" spans="2:19" x14ac:dyDescent="0.25">
      <c r="B21" s="30" t="s">
        <v>23</v>
      </c>
      <c r="C21" s="33">
        <f>SUM(C18:C19)</f>
        <v>4160</v>
      </c>
      <c r="D21" s="33">
        <f t="shared" ref="D21:I21" si="3">SUM(D18:D19)</f>
        <v>4156</v>
      </c>
      <c r="E21" s="33">
        <f t="shared" si="3"/>
        <v>3863</v>
      </c>
      <c r="F21" s="33">
        <f t="shared" si="3"/>
        <v>4141</v>
      </c>
      <c r="G21" s="33">
        <f t="shared" si="3"/>
        <v>4260</v>
      </c>
      <c r="H21" s="33">
        <f t="shared" si="3"/>
        <v>4033</v>
      </c>
      <c r="I21" s="33">
        <f t="shared" si="3"/>
        <v>4102.1666666666661</v>
      </c>
      <c r="M21" s="45"/>
      <c r="N21" s="45"/>
      <c r="O21" s="45"/>
      <c r="P21" s="45"/>
      <c r="Q21" s="45"/>
      <c r="R21" s="45"/>
      <c r="S21" s="45"/>
    </row>
    <row r="22" spans="2:19" x14ac:dyDescent="0.25">
      <c r="B22" s="28"/>
      <c r="C22" s="31"/>
      <c r="D22" s="31"/>
      <c r="E22" s="31"/>
      <c r="F22" s="31"/>
      <c r="G22" s="31"/>
      <c r="H22" s="31"/>
      <c r="I22" s="31"/>
      <c r="M22" s="45"/>
      <c r="N22" s="45"/>
      <c r="O22" s="45"/>
      <c r="P22" s="45"/>
      <c r="Q22" s="45"/>
      <c r="R22" s="45"/>
      <c r="S22" s="45"/>
    </row>
    <row r="23" spans="2:19" x14ac:dyDescent="0.25">
      <c r="B23" s="30" t="s">
        <v>24</v>
      </c>
      <c r="C23" s="31"/>
      <c r="D23" s="31"/>
      <c r="E23" s="31"/>
      <c r="F23" s="31"/>
      <c r="G23" s="31"/>
      <c r="H23" s="31"/>
      <c r="I23" s="31"/>
    </row>
    <row r="24" spans="2:19" x14ac:dyDescent="0.25">
      <c r="B24" s="28" t="s">
        <v>25</v>
      </c>
      <c r="C24" s="31">
        <v>2474</v>
      </c>
      <c r="D24" s="31">
        <v>2307</v>
      </c>
      <c r="E24" s="31">
        <v>2103</v>
      </c>
      <c r="F24" s="31">
        <v>2107</v>
      </c>
      <c r="G24" s="31">
        <v>2218</v>
      </c>
      <c r="H24" s="31">
        <v>2530</v>
      </c>
      <c r="I24" s="31">
        <f t="shared" ref="I24" si="4">(SUM(C24:H24))/6</f>
        <v>2289.8333333333335</v>
      </c>
    </row>
    <row r="25" spans="2:19" x14ac:dyDescent="0.25">
      <c r="B25" s="28" t="s">
        <v>26</v>
      </c>
      <c r="C25" s="31">
        <v>1496</v>
      </c>
      <c r="D25" s="31">
        <v>1413</v>
      </c>
      <c r="E25" s="31">
        <v>1346</v>
      </c>
      <c r="F25" s="31">
        <v>1313</v>
      </c>
      <c r="G25" s="31">
        <v>1341</v>
      </c>
      <c r="H25" s="31">
        <v>1637</v>
      </c>
      <c r="I25" s="31">
        <f t="shared" ref="I25:I26" si="5">(SUM(C25:H25))/6</f>
        <v>1424.3333333333333</v>
      </c>
    </row>
    <row r="26" spans="2:19" x14ac:dyDescent="0.25">
      <c r="B26" s="28" t="s">
        <v>24</v>
      </c>
      <c r="C26" s="31">
        <v>924</v>
      </c>
      <c r="D26" s="31">
        <v>720</v>
      </c>
      <c r="E26" s="31">
        <v>239</v>
      </c>
      <c r="F26" s="31">
        <v>224</v>
      </c>
      <c r="G26" s="31">
        <v>218</v>
      </c>
      <c r="H26" s="31">
        <v>168</v>
      </c>
      <c r="I26" s="31">
        <f t="shared" si="5"/>
        <v>415.5</v>
      </c>
    </row>
    <row r="27" spans="2:19" x14ac:dyDescent="0.25">
      <c r="B27" s="28"/>
      <c r="C27" s="31"/>
      <c r="D27" s="31"/>
      <c r="E27" s="31"/>
      <c r="F27" s="31"/>
      <c r="G27" s="31"/>
      <c r="H27" s="31"/>
      <c r="I27" s="31"/>
    </row>
    <row r="28" spans="2:19" x14ac:dyDescent="0.25">
      <c r="B28" s="30" t="s">
        <v>142</v>
      </c>
      <c r="C28" s="33">
        <f>SUM(C24:C26)</f>
        <v>4894</v>
      </c>
      <c r="D28" s="33">
        <f t="shared" ref="D28:I28" si="6">SUM(D24:D26)</f>
        <v>4440</v>
      </c>
      <c r="E28" s="33">
        <f t="shared" si="6"/>
        <v>3688</v>
      </c>
      <c r="F28" s="33">
        <f t="shared" si="6"/>
        <v>3644</v>
      </c>
      <c r="G28" s="33">
        <f t="shared" si="6"/>
        <v>3777</v>
      </c>
      <c r="H28" s="33">
        <f t="shared" si="6"/>
        <v>4335</v>
      </c>
      <c r="I28" s="33">
        <f t="shared" si="6"/>
        <v>4129.666666666667</v>
      </c>
    </row>
    <row r="29" spans="2:19" x14ac:dyDescent="0.25">
      <c r="B29" s="28"/>
      <c r="C29" s="31"/>
      <c r="D29" s="31"/>
      <c r="E29" s="31"/>
      <c r="F29" s="31"/>
      <c r="G29" s="31"/>
      <c r="H29" s="31"/>
      <c r="I29" s="31"/>
    </row>
    <row r="30" spans="2:19" x14ac:dyDescent="0.25">
      <c r="B30" s="30" t="s">
        <v>7</v>
      </c>
      <c r="C30" s="33">
        <f>SUM(C15,C21,C28)</f>
        <v>13985</v>
      </c>
      <c r="D30" s="33">
        <f t="shared" ref="D30:I30" si="7">SUM(D15,D21,D28)</f>
        <v>13459</v>
      </c>
      <c r="E30" s="33">
        <f t="shared" si="7"/>
        <v>11935</v>
      </c>
      <c r="F30" s="33">
        <f t="shared" si="7"/>
        <v>12123</v>
      </c>
      <c r="G30" s="33">
        <f t="shared" si="7"/>
        <v>12676</v>
      </c>
      <c r="H30" s="33">
        <f t="shared" si="7"/>
        <v>12161</v>
      </c>
      <c r="I30" s="33">
        <f t="shared" si="7"/>
        <v>12723.166666666668</v>
      </c>
    </row>
    <row r="31" spans="2:19" x14ac:dyDescent="0.25">
      <c r="B31" s="28"/>
      <c r="C31" s="31"/>
      <c r="D31" s="31"/>
      <c r="E31" s="31"/>
      <c r="F31" s="31"/>
      <c r="G31" s="31"/>
      <c r="H31" s="31"/>
      <c r="I31" s="31"/>
    </row>
    <row r="32" spans="2:19" x14ac:dyDescent="0.25">
      <c r="B32" s="30" t="s">
        <v>27</v>
      </c>
      <c r="C32" s="31"/>
      <c r="D32" s="31"/>
      <c r="E32" s="31"/>
      <c r="F32" s="31"/>
      <c r="G32" s="31"/>
      <c r="H32" s="31"/>
      <c r="I32" s="31"/>
    </row>
    <row r="33" spans="2:9" x14ac:dyDescent="0.25">
      <c r="B33" s="28" t="s">
        <v>28</v>
      </c>
      <c r="C33" s="31">
        <v>1343</v>
      </c>
      <c r="D33" s="31">
        <v>1231</v>
      </c>
      <c r="E33" s="31">
        <v>1110</v>
      </c>
      <c r="F33" s="31">
        <v>1124</v>
      </c>
      <c r="G33" s="31">
        <v>1212</v>
      </c>
      <c r="H33" s="31">
        <v>1222</v>
      </c>
      <c r="I33" s="31">
        <f t="shared" ref="I33:I37" si="8">(SUM(C33:H33))/6</f>
        <v>1207</v>
      </c>
    </row>
    <row r="34" spans="2:9" x14ac:dyDescent="0.25">
      <c r="B34" s="28" t="s">
        <v>143</v>
      </c>
      <c r="C34" s="31">
        <v>2089</v>
      </c>
      <c r="D34" s="31">
        <v>1917</v>
      </c>
      <c r="E34" s="31">
        <v>1845</v>
      </c>
      <c r="F34" s="31">
        <v>1727</v>
      </c>
      <c r="G34" s="31">
        <v>1831</v>
      </c>
      <c r="H34" s="31">
        <v>1696</v>
      </c>
      <c r="I34" s="31">
        <f t="shared" si="8"/>
        <v>1850.8333333333333</v>
      </c>
    </row>
    <row r="35" spans="2:9" x14ac:dyDescent="0.25">
      <c r="B35" s="28" t="s">
        <v>144</v>
      </c>
      <c r="C35" s="31">
        <v>895</v>
      </c>
      <c r="D35" s="31">
        <v>488</v>
      </c>
      <c r="E35" s="31">
        <v>298</v>
      </c>
      <c r="F35" s="31">
        <v>0</v>
      </c>
      <c r="G35" s="31">
        <v>0</v>
      </c>
      <c r="H35" s="31">
        <v>0</v>
      </c>
      <c r="I35" s="31">
        <f t="shared" si="8"/>
        <v>280.16666666666669</v>
      </c>
    </row>
    <row r="36" spans="2:9" x14ac:dyDescent="0.25">
      <c r="B36" s="28" t="s">
        <v>150</v>
      </c>
      <c r="C36" s="31">
        <v>13</v>
      </c>
      <c r="D36" s="31">
        <v>16</v>
      </c>
      <c r="E36" s="31">
        <v>4</v>
      </c>
      <c r="F36" s="31">
        <v>13</v>
      </c>
      <c r="G36" s="31">
        <v>11</v>
      </c>
      <c r="H36" s="31">
        <v>12</v>
      </c>
      <c r="I36" s="31">
        <f t="shared" si="8"/>
        <v>11.5</v>
      </c>
    </row>
    <row r="37" spans="2:9" x14ac:dyDescent="0.25">
      <c r="B37" s="28" t="s">
        <v>145</v>
      </c>
      <c r="C37" s="31">
        <v>239</v>
      </c>
      <c r="D37" s="31">
        <v>294</v>
      </c>
      <c r="E37" s="31">
        <v>277</v>
      </c>
      <c r="F37" s="31">
        <v>441</v>
      </c>
      <c r="G37" s="31">
        <v>354</v>
      </c>
      <c r="H37" s="31">
        <v>411</v>
      </c>
      <c r="I37" s="31">
        <f t="shared" si="8"/>
        <v>336</v>
      </c>
    </row>
    <row r="38" spans="2:9" x14ac:dyDescent="0.25">
      <c r="B38" s="28"/>
      <c r="C38" s="31"/>
      <c r="D38" s="31"/>
      <c r="E38" s="31"/>
      <c r="F38" s="31"/>
      <c r="G38" s="31"/>
      <c r="H38" s="31"/>
      <c r="I38" s="31"/>
    </row>
    <row r="39" spans="2:9" x14ac:dyDescent="0.25">
      <c r="B39" s="28"/>
      <c r="C39" s="31"/>
      <c r="D39" s="31"/>
      <c r="E39" s="31"/>
      <c r="F39" s="31"/>
      <c r="G39" s="31"/>
      <c r="H39" s="31"/>
      <c r="I39" s="31"/>
    </row>
    <row r="40" spans="2:9" x14ac:dyDescent="0.25">
      <c r="B40" s="30" t="s">
        <v>29</v>
      </c>
      <c r="C40" s="33">
        <f>SUM(C33:C37)</f>
        <v>4579</v>
      </c>
      <c r="D40" s="33">
        <f t="shared" ref="D40:I40" si="9">SUM(D33:D37)</f>
        <v>3946</v>
      </c>
      <c r="E40" s="33">
        <f t="shared" si="9"/>
        <v>3534</v>
      </c>
      <c r="F40" s="33">
        <f t="shared" si="9"/>
        <v>3305</v>
      </c>
      <c r="G40" s="33">
        <f t="shared" si="9"/>
        <v>3408</v>
      </c>
      <c r="H40" s="33">
        <f t="shared" si="9"/>
        <v>3341</v>
      </c>
      <c r="I40" s="33">
        <f t="shared" si="9"/>
        <v>3685.4999999999995</v>
      </c>
    </row>
    <row r="41" spans="2:9" x14ac:dyDescent="0.25">
      <c r="B41" s="28"/>
      <c r="C41" s="31"/>
      <c r="D41" s="31"/>
      <c r="E41" s="31"/>
      <c r="F41" s="31"/>
      <c r="G41" s="31"/>
      <c r="H41" s="31"/>
      <c r="I41" s="31"/>
    </row>
    <row r="42" spans="2:9" x14ac:dyDescent="0.25">
      <c r="B42" s="28"/>
      <c r="C42" s="31"/>
      <c r="D42" s="31"/>
      <c r="E42" s="31"/>
      <c r="F42" s="31"/>
      <c r="G42" s="31"/>
      <c r="H42" s="31"/>
      <c r="I42" s="31"/>
    </row>
    <row r="43" spans="2:9" x14ac:dyDescent="0.25">
      <c r="B43" s="30" t="s">
        <v>146</v>
      </c>
      <c r="C43" s="31"/>
      <c r="D43" s="31"/>
      <c r="E43" s="31"/>
      <c r="F43" s="31"/>
      <c r="G43" s="31"/>
      <c r="H43" s="31"/>
      <c r="I43" s="31"/>
    </row>
    <row r="44" spans="2:9" x14ac:dyDescent="0.25">
      <c r="B44" s="28" t="s">
        <v>148</v>
      </c>
      <c r="C44" s="31">
        <v>4749</v>
      </c>
      <c r="D44" s="31">
        <v>5644</v>
      </c>
      <c r="E44" s="31">
        <v>6246</v>
      </c>
      <c r="F44" s="31">
        <v>6520</v>
      </c>
      <c r="G44" s="31">
        <v>6566</v>
      </c>
      <c r="H44" s="31">
        <v>6354</v>
      </c>
      <c r="I44" s="31">
        <f t="shared" ref="I44:I46" si="10">(SUM(C44:H44))/6</f>
        <v>6013.166666666667</v>
      </c>
    </row>
    <row r="45" spans="2:9" x14ac:dyDescent="0.25">
      <c r="B45" s="28" t="s">
        <v>141</v>
      </c>
      <c r="C45" s="31">
        <v>444</v>
      </c>
      <c r="D45" s="31">
        <v>261</v>
      </c>
      <c r="E45" s="31">
        <v>233</v>
      </c>
      <c r="F45" s="31">
        <v>246</v>
      </c>
      <c r="G45" s="31">
        <v>204</v>
      </c>
      <c r="H45" s="31">
        <v>235</v>
      </c>
      <c r="I45" s="31">
        <f t="shared" si="10"/>
        <v>270.5</v>
      </c>
    </row>
    <row r="46" spans="2:9" x14ac:dyDescent="0.25">
      <c r="B46" s="28" t="s">
        <v>147</v>
      </c>
      <c r="C46" s="31">
        <v>1677</v>
      </c>
      <c r="D46" s="31">
        <v>2223</v>
      </c>
      <c r="E46" s="31">
        <v>1966</v>
      </c>
      <c r="F46" s="31">
        <v>2035</v>
      </c>
      <c r="G46" s="31">
        <v>2255</v>
      </c>
      <c r="H46" s="31">
        <v>2034</v>
      </c>
      <c r="I46" s="31">
        <f t="shared" si="10"/>
        <v>2031.6666666666667</v>
      </c>
    </row>
    <row r="47" spans="2:9" x14ac:dyDescent="0.25">
      <c r="B47" s="28"/>
      <c r="C47" s="31"/>
      <c r="D47" s="31"/>
      <c r="E47" s="31"/>
      <c r="F47" s="31"/>
      <c r="G47" s="31"/>
      <c r="H47" s="31"/>
      <c r="I47" s="31"/>
    </row>
    <row r="48" spans="2:9" x14ac:dyDescent="0.25">
      <c r="B48" s="30" t="s">
        <v>30</v>
      </c>
      <c r="C48" s="33">
        <f>SUM(C44:C46)</f>
        <v>6870</v>
      </c>
      <c r="D48" s="33">
        <f t="shared" ref="D48:I48" si="11">SUM(D44:D46)</f>
        <v>8128</v>
      </c>
      <c r="E48" s="33">
        <f t="shared" si="11"/>
        <v>8445</v>
      </c>
      <c r="F48" s="33">
        <f t="shared" si="11"/>
        <v>8801</v>
      </c>
      <c r="G48" s="33">
        <f t="shared" si="11"/>
        <v>9025</v>
      </c>
      <c r="H48" s="33">
        <f t="shared" si="11"/>
        <v>8623</v>
      </c>
      <c r="I48" s="33">
        <f t="shared" si="11"/>
        <v>8315.3333333333339</v>
      </c>
    </row>
    <row r="49" spans="2:9" x14ac:dyDescent="0.25">
      <c r="B49" s="28"/>
      <c r="C49" s="31"/>
      <c r="D49" s="31"/>
      <c r="E49" s="31"/>
      <c r="F49" s="31"/>
      <c r="G49" s="31"/>
      <c r="H49" s="31"/>
      <c r="I49" s="31"/>
    </row>
    <row r="50" spans="2:9" x14ac:dyDescent="0.25">
      <c r="B50" s="30" t="s">
        <v>31</v>
      </c>
      <c r="C50" s="33">
        <f>SUM(C40,C48)</f>
        <v>11449</v>
      </c>
      <c r="D50" s="33">
        <f t="shared" ref="D50:I50" si="12">SUM(D40,D48)</f>
        <v>12074</v>
      </c>
      <c r="E50" s="33">
        <f t="shared" si="12"/>
        <v>11979</v>
      </c>
      <c r="F50" s="33">
        <f t="shared" si="12"/>
        <v>12106</v>
      </c>
      <c r="G50" s="33">
        <f t="shared" si="12"/>
        <v>12433</v>
      </c>
      <c r="H50" s="33">
        <f t="shared" si="12"/>
        <v>11964</v>
      </c>
      <c r="I50" s="33">
        <f t="shared" si="12"/>
        <v>12000.833333333334</v>
      </c>
    </row>
    <row r="51" spans="2:9" x14ac:dyDescent="0.25">
      <c r="B51" s="28"/>
      <c r="C51" s="31"/>
      <c r="D51" s="31"/>
      <c r="E51" s="31"/>
      <c r="F51" s="31"/>
      <c r="G51" s="31"/>
      <c r="H51" s="31"/>
      <c r="I51" s="31"/>
    </row>
    <row r="52" spans="2:9" x14ac:dyDescent="0.25">
      <c r="B52" s="30" t="s">
        <v>32</v>
      </c>
      <c r="C52" s="31"/>
      <c r="D52" s="31"/>
      <c r="E52" s="31"/>
      <c r="F52" s="31"/>
      <c r="G52" s="31"/>
      <c r="H52" s="31"/>
      <c r="I52" s="31"/>
    </row>
    <row r="53" spans="2:9" x14ac:dyDescent="0.25">
      <c r="B53" s="37" t="s">
        <v>45</v>
      </c>
      <c r="C53" s="31">
        <v>0</v>
      </c>
      <c r="D53" s="31">
        <v>0</v>
      </c>
      <c r="E53" s="31">
        <v>0</v>
      </c>
      <c r="F53" s="31">
        <v>0</v>
      </c>
      <c r="G53" s="31">
        <v>0</v>
      </c>
      <c r="H53" s="31">
        <v>0</v>
      </c>
      <c r="I53" s="31">
        <v>0</v>
      </c>
    </row>
    <row r="54" spans="2:9" x14ac:dyDescent="0.25">
      <c r="B54" s="37" t="s">
        <v>151</v>
      </c>
      <c r="C54" s="31">
        <v>231</v>
      </c>
      <c r="D54" s="31">
        <v>240</v>
      </c>
      <c r="E54" s="31">
        <v>255</v>
      </c>
      <c r="F54" s="31">
        <v>260</v>
      </c>
      <c r="G54" s="31">
        <v>303</v>
      </c>
      <c r="H54" s="31">
        <v>299</v>
      </c>
      <c r="I54" s="31">
        <f t="shared" ref="I54:I60" si="13">(SUM(C54:H54))/6</f>
        <v>264.66666666666669</v>
      </c>
    </row>
    <row r="55" spans="2:9" ht="12.75" customHeight="1" x14ac:dyDescent="0.25">
      <c r="B55" s="28" t="s">
        <v>33</v>
      </c>
      <c r="C55" s="31">
        <v>1466</v>
      </c>
      <c r="D55" s="31">
        <v>1466</v>
      </c>
      <c r="E55" s="31">
        <v>1466</v>
      </c>
      <c r="F55" s="31">
        <v>1466</v>
      </c>
      <c r="G55" s="31">
        <v>1466</v>
      </c>
      <c r="H55" s="31">
        <v>1466</v>
      </c>
      <c r="I55" s="31">
        <f t="shared" si="13"/>
        <v>1466</v>
      </c>
    </row>
    <row r="56" spans="2:9" ht="12.6" customHeight="1" x14ac:dyDescent="0.25">
      <c r="B56" s="28" t="s">
        <v>152</v>
      </c>
      <c r="C56" s="31">
        <v>1004</v>
      </c>
      <c r="D56" s="31">
        <v>1236</v>
      </c>
      <c r="E56" s="31">
        <v>1438</v>
      </c>
      <c r="F56" s="31">
        <v>1691</v>
      </c>
      <c r="G56" s="31">
        <v>1984</v>
      </c>
      <c r="H56" s="31">
        <v>2204</v>
      </c>
      <c r="I56" s="31">
        <f t="shared" si="13"/>
        <v>1592.8333333333333</v>
      </c>
    </row>
    <row r="57" spans="2:9" ht="12.6" customHeight="1" x14ac:dyDescent="0.25">
      <c r="B57" s="28" t="s">
        <v>153</v>
      </c>
      <c r="C57" s="31">
        <v>-33</v>
      </c>
      <c r="D57" s="31">
        <v>-20</v>
      </c>
      <c r="E57" s="31">
        <v>-12</v>
      </c>
      <c r="F57" s="31">
        <v>-7</v>
      </c>
      <c r="G57" s="31">
        <v>-5</v>
      </c>
      <c r="H57" s="31">
        <v>-3</v>
      </c>
      <c r="I57" s="31">
        <f t="shared" si="13"/>
        <v>-13.333333333333334</v>
      </c>
    </row>
    <row r="58" spans="2:9" x14ac:dyDescent="0.25">
      <c r="B58" s="28" t="s">
        <v>34</v>
      </c>
      <c r="C58" s="31">
        <v>-15633</v>
      </c>
      <c r="D58" s="31">
        <v>-16862</v>
      </c>
      <c r="E58" s="31">
        <v>-18102</v>
      </c>
      <c r="F58" s="31">
        <v>-19135</v>
      </c>
      <c r="G58" s="31">
        <v>-20181</v>
      </c>
      <c r="H58" s="31">
        <v>-21196</v>
      </c>
      <c r="I58" s="31">
        <f t="shared" si="13"/>
        <v>-18518.166666666668</v>
      </c>
    </row>
    <row r="59" spans="2:9" x14ac:dyDescent="0.25">
      <c r="B59" s="28" t="s">
        <v>36</v>
      </c>
      <c r="C59" s="31">
        <v>-2451</v>
      </c>
      <c r="D59" s="31">
        <v>-3507</v>
      </c>
      <c r="E59" s="31">
        <v>-3950</v>
      </c>
      <c r="F59" s="31">
        <v>-4180</v>
      </c>
      <c r="G59" s="31">
        <v>-3855</v>
      </c>
      <c r="H59" s="31">
        <v>-4188</v>
      </c>
      <c r="I59" s="31">
        <f t="shared" si="13"/>
        <v>-3688.5</v>
      </c>
    </row>
    <row r="60" spans="2:9" x14ac:dyDescent="0.25">
      <c r="B60" s="28" t="s">
        <v>35</v>
      </c>
      <c r="C60" s="31">
        <v>17952</v>
      </c>
      <c r="D60" s="31">
        <v>18832</v>
      </c>
      <c r="E60" s="31">
        <v>18861</v>
      </c>
      <c r="F60" s="31">
        <v>19922</v>
      </c>
      <c r="G60" s="31">
        <v>20531</v>
      </c>
      <c r="H60" s="31">
        <v>21615</v>
      </c>
      <c r="I60" s="31">
        <f t="shared" si="13"/>
        <v>19618.833333333332</v>
      </c>
    </row>
    <row r="61" spans="2:9" x14ac:dyDescent="0.25">
      <c r="B61" s="28"/>
      <c r="C61" s="31"/>
      <c r="D61" s="31"/>
      <c r="E61" s="31"/>
      <c r="F61" s="31"/>
      <c r="G61" s="31"/>
      <c r="H61" s="31"/>
      <c r="I61" s="31"/>
    </row>
    <row r="62" spans="2:9" x14ac:dyDescent="0.25">
      <c r="B62" s="30" t="s">
        <v>37</v>
      </c>
      <c r="C62" s="33">
        <f>SUM(C53:C60)</f>
        <v>2536</v>
      </c>
      <c r="D62" s="33">
        <f t="shared" ref="D62:I62" si="14">SUM(D53:D60)</f>
        <v>1385</v>
      </c>
      <c r="E62" s="33">
        <f t="shared" si="14"/>
        <v>-44</v>
      </c>
      <c r="F62" s="33">
        <f t="shared" si="14"/>
        <v>17</v>
      </c>
      <c r="G62" s="33">
        <f t="shared" si="14"/>
        <v>243</v>
      </c>
      <c r="H62" s="33">
        <f t="shared" si="14"/>
        <v>197</v>
      </c>
      <c r="I62" s="33">
        <f t="shared" si="14"/>
        <v>722.33333333333212</v>
      </c>
    </row>
    <row r="63" spans="2:9" x14ac:dyDescent="0.25">
      <c r="B63" s="28"/>
      <c r="C63" s="31"/>
      <c r="D63" s="31"/>
      <c r="E63" s="31"/>
      <c r="F63" s="31"/>
      <c r="G63" s="31"/>
      <c r="H63" s="31"/>
      <c r="I63" s="31"/>
    </row>
    <row r="64" spans="2:9" x14ac:dyDescent="0.25">
      <c r="B64" s="30" t="s">
        <v>38</v>
      </c>
      <c r="C64" s="33">
        <f>SUM(C50,C62)</f>
        <v>13985</v>
      </c>
      <c r="D64" s="33">
        <f t="shared" ref="D64:I64" si="15">SUM(D50,D62)</f>
        <v>13459</v>
      </c>
      <c r="E64" s="33">
        <f t="shared" si="15"/>
        <v>11935</v>
      </c>
      <c r="F64" s="33">
        <f t="shared" si="15"/>
        <v>12123</v>
      </c>
      <c r="G64" s="33">
        <f t="shared" si="15"/>
        <v>12676</v>
      </c>
      <c r="H64" s="33">
        <f t="shared" si="15"/>
        <v>12161</v>
      </c>
      <c r="I64" s="33">
        <f t="shared" si="15"/>
        <v>12723.166666666666</v>
      </c>
    </row>
    <row r="65" spans="2:9" x14ac:dyDescent="0.25">
      <c r="B65" s="28"/>
      <c r="C65" s="31"/>
      <c r="D65" s="31"/>
      <c r="E65" s="31"/>
      <c r="F65" s="31"/>
      <c r="G65" s="31"/>
      <c r="H65" s="31"/>
      <c r="I65" s="31"/>
    </row>
    <row r="66" spans="2:9" x14ac:dyDescent="0.25">
      <c r="B66" s="30" t="s">
        <v>39</v>
      </c>
      <c r="C66" s="28" t="b">
        <f>C30=SUM(C50,C62)</f>
        <v>1</v>
      </c>
      <c r="D66" s="28" t="b">
        <f>D30=SUM(D50,D62)</f>
        <v>1</v>
      </c>
      <c r="E66" s="28" t="b">
        <f>E30=SUM(E50,E62)</f>
        <v>1</v>
      </c>
      <c r="F66" s="28" t="b">
        <f>F30=SUM(F50,F62)</f>
        <v>1</v>
      </c>
      <c r="G66" s="28" t="b">
        <f>G30=SUM(G50,G62)</f>
        <v>1</v>
      </c>
      <c r="H66" s="28" t="b">
        <f t="shared" ref="H66:I66" si="16">H30=SUM(H50,H62)</f>
        <v>1</v>
      </c>
      <c r="I66" s="28" t="b">
        <f t="shared" si="16"/>
        <v>1</v>
      </c>
    </row>
    <row r="67" spans="2:9" x14ac:dyDescent="0.25">
      <c r="B67" s="28"/>
      <c r="C67" s="28"/>
      <c r="D67" s="28"/>
      <c r="E67" s="28"/>
      <c r="F67" s="28"/>
      <c r="G67" s="28"/>
      <c r="H67" s="28"/>
      <c r="I67" s="28"/>
    </row>
    <row r="68" spans="2:9" x14ac:dyDescent="0.25">
      <c r="B68" s="28"/>
      <c r="C68" s="28"/>
      <c r="D68" s="28"/>
      <c r="E68" s="28"/>
      <c r="F68" s="28"/>
      <c r="G68" s="28"/>
      <c r="H68" s="28"/>
      <c r="I68" s="28"/>
    </row>
    <row r="69" spans="2:9" x14ac:dyDescent="0.25">
      <c r="B69" s="30" t="s">
        <v>40</v>
      </c>
      <c r="C69" s="28"/>
      <c r="D69" s="28"/>
      <c r="E69" s="28"/>
      <c r="F69" s="28"/>
      <c r="G69" s="28"/>
      <c r="H69" s="28"/>
      <c r="I69" s="28"/>
    </row>
    <row r="70" spans="2:9" x14ac:dyDescent="0.25">
      <c r="B70" s="34" t="s">
        <v>17</v>
      </c>
      <c r="C70" s="31">
        <f>C15</f>
        <v>4931</v>
      </c>
      <c r="D70" s="31">
        <f t="shared" ref="D70:I70" si="17">D15</f>
        <v>4863</v>
      </c>
      <c r="E70" s="31">
        <f t="shared" si="17"/>
        <v>4384</v>
      </c>
      <c r="F70" s="31">
        <f t="shared" si="17"/>
        <v>4338</v>
      </c>
      <c r="G70" s="31">
        <f t="shared" si="17"/>
        <v>4639</v>
      </c>
      <c r="H70" s="31">
        <f t="shared" si="17"/>
        <v>3793</v>
      </c>
      <c r="I70" s="31">
        <f t="shared" si="17"/>
        <v>4491.333333333333</v>
      </c>
    </row>
    <row r="71" spans="2:9" x14ac:dyDescent="0.25">
      <c r="B71" s="34" t="s">
        <v>41</v>
      </c>
      <c r="C71" s="31">
        <f>C21</f>
        <v>4160</v>
      </c>
      <c r="D71" s="31">
        <f t="shared" ref="D71:H71" si="18">D21</f>
        <v>4156</v>
      </c>
      <c r="E71" s="31">
        <f t="shared" si="18"/>
        <v>3863</v>
      </c>
      <c r="F71" s="31">
        <f t="shared" si="18"/>
        <v>4141</v>
      </c>
      <c r="G71" s="31">
        <f t="shared" si="18"/>
        <v>4260</v>
      </c>
      <c r="H71" s="31">
        <f t="shared" si="18"/>
        <v>4033</v>
      </c>
      <c r="I71" s="31">
        <f t="shared" ref="I71" si="19">I21</f>
        <v>4102.1666666666661</v>
      </c>
    </row>
    <row r="72" spans="2:9" x14ac:dyDescent="0.25">
      <c r="B72" s="34" t="s">
        <v>24</v>
      </c>
      <c r="C72" s="31">
        <f>C28</f>
        <v>4894</v>
      </c>
      <c r="D72" s="31">
        <f t="shared" ref="D72:H72" si="20">D28</f>
        <v>4440</v>
      </c>
      <c r="E72" s="31">
        <f t="shared" si="20"/>
        <v>3688</v>
      </c>
      <c r="F72" s="31">
        <f t="shared" si="20"/>
        <v>3644</v>
      </c>
      <c r="G72" s="31">
        <f t="shared" si="20"/>
        <v>3777</v>
      </c>
      <c r="H72" s="31">
        <f t="shared" si="20"/>
        <v>4335</v>
      </c>
      <c r="I72" s="31">
        <f t="shared" ref="I72" si="21">I28</f>
        <v>4129.666666666667</v>
      </c>
    </row>
    <row r="73" spans="2:9" x14ac:dyDescent="0.25">
      <c r="B73" s="34" t="s">
        <v>7</v>
      </c>
      <c r="C73" s="31">
        <f>SUM(C70:C72)</f>
        <v>13985</v>
      </c>
      <c r="D73" s="31">
        <f t="shared" ref="D73:I73" si="22">SUM(D70:D72)</f>
        <v>13459</v>
      </c>
      <c r="E73" s="31">
        <f t="shared" si="22"/>
        <v>11935</v>
      </c>
      <c r="F73" s="31">
        <f t="shared" si="22"/>
        <v>12123</v>
      </c>
      <c r="G73" s="31">
        <f t="shared" si="22"/>
        <v>12676</v>
      </c>
      <c r="H73" s="31">
        <f t="shared" si="22"/>
        <v>12161</v>
      </c>
      <c r="I73" s="31">
        <f t="shared" si="22"/>
        <v>12723.166666666668</v>
      </c>
    </row>
    <row r="74" spans="2:9" x14ac:dyDescent="0.25">
      <c r="B74" s="28"/>
      <c r="C74" s="28"/>
      <c r="D74" s="28"/>
      <c r="E74" s="28"/>
      <c r="F74" s="28"/>
      <c r="G74" s="28"/>
      <c r="H74" s="28"/>
      <c r="I74" s="28"/>
    </row>
    <row r="75" spans="2:9" x14ac:dyDescent="0.25">
      <c r="B75" s="35" t="s">
        <v>42</v>
      </c>
      <c r="C75" s="28"/>
      <c r="D75" s="28"/>
      <c r="E75" s="28"/>
      <c r="F75" s="28"/>
      <c r="G75" s="28"/>
      <c r="H75" s="28"/>
      <c r="I75" s="28"/>
    </row>
    <row r="76" spans="2:9" x14ac:dyDescent="0.25">
      <c r="B76" s="34" t="s">
        <v>27</v>
      </c>
      <c r="C76" s="31">
        <f>C40</f>
        <v>4579</v>
      </c>
      <c r="D76" s="31">
        <f t="shared" ref="D76:I76" si="23">D40</f>
        <v>3946</v>
      </c>
      <c r="E76" s="31">
        <f t="shared" si="23"/>
        <v>3534</v>
      </c>
      <c r="F76" s="31">
        <f t="shared" si="23"/>
        <v>3305</v>
      </c>
      <c r="G76" s="31">
        <f t="shared" si="23"/>
        <v>3408</v>
      </c>
      <c r="H76" s="31">
        <f t="shared" si="23"/>
        <v>3341</v>
      </c>
      <c r="I76" s="31">
        <f t="shared" si="23"/>
        <v>3685.4999999999995</v>
      </c>
    </row>
    <row r="77" spans="2:9" x14ac:dyDescent="0.25">
      <c r="B77" s="34" t="s">
        <v>43</v>
      </c>
      <c r="C77" s="31">
        <f>C48</f>
        <v>6870</v>
      </c>
      <c r="D77" s="31">
        <f t="shared" ref="D77:I77" si="24">D48</f>
        <v>8128</v>
      </c>
      <c r="E77" s="31">
        <f t="shared" si="24"/>
        <v>8445</v>
      </c>
      <c r="F77" s="31">
        <f t="shared" si="24"/>
        <v>8801</v>
      </c>
      <c r="G77" s="31">
        <f t="shared" si="24"/>
        <v>9025</v>
      </c>
      <c r="H77" s="31">
        <f t="shared" si="24"/>
        <v>8623</v>
      </c>
      <c r="I77" s="31">
        <f t="shared" si="24"/>
        <v>8315.3333333333339</v>
      </c>
    </row>
    <row r="78" spans="2:9" x14ac:dyDescent="0.25">
      <c r="B78" s="34" t="s">
        <v>31</v>
      </c>
      <c r="C78" s="31">
        <f>SUM(C76:C77)</f>
        <v>11449</v>
      </c>
      <c r="D78" s="31">
        <f t="shared" ref="D78:I78" si="25">SUM(D76:D77)</f>
        <v>12074</v>
      </c>
      <c r="E78" s="31">
        <f t="shared" si="25"/>
        <v>11979</v>
      </c>
      <c r="F78" s="31">
        <f t="shared" si="25"/>
        <v>12106</v>
      </c>
      <c r="G78" s="31">
        <f t="shared" si="25"/>
        <v>12433</v>
      </c>
      <c r="H78" s="31">
        <f t="shared" si="25"/>
        <v>11964</v>
      </c>
      <c r="I78" s="31">
        <f t="shared" si="25"/>
        <v>12000.833333333334</v>
      </c>
    </row>
    <row r="79" spans="2:9" x14ac:dyDescent="0.25">
      <c r="B79" s="28"/>
      <c r="C79" s="28"/>
      <c r="D79" s="28"/>
      <c r="E79" s="28"/>
      <c r="F79" s="28"/>
      <c r="G79" s="28"/>
      <c r="H79" s="28"/>
      <c r="I79" s="28"/>
    </row>
    <row r="80" spans="2:9" x14ac:dyDescent="0.25">
      <c r="B80" s="32" t="s">
        <v>37</v>
      </c>
      <c r="C80" s="19">
        <f>C62</f>
        <v>2536</v>
      </c>
      <c r="D80" s="19">
        <f t="shared" ref="D80:I80" si="26">D62</f>
        <v>1385</v>
      </c>
      <c r="E80" s="19">
        <f t="shared" si="26"/>
        <v>-44</v>
      </c>
      <c r="F80" s="19">
        <f t="shared" si="26"/>
        <v>17</v>
      </c>
      <c r="G80" s="19">
        <f t="shared" si="26"/>
        <v>243</v>
      </c>
      <c r="H80" s="19">
        <f t="shared" si="26"/>
        <v>197</v>
      </c>
      <c r="I80" s="19">
        <f t="shared" si="26"/>
        <v>722.33333333333212</v>
      </c>
    </row>
    <row r="81" spans="2:9" x14ac:dyDescent="0.25">
      <c r="B81" s="34"/>
      <c r="C81" s="38"/>
      <c r="D81" s="38"/>
      <c r="E81" s="38"/>
      <c r="F81" s="38"/>
      <c r="G81" s="38"/>
      <c r="H81" s="38"/>
      <c r="I81" s="38"/>
    </row>
    <row r="82" spans="2:9" x14ac:dyDescent="0.25">
      <c r="B82" s="30" t="s">
        <v>44</v>
      </c>
      <c r="C82" s="39">
        <f>C80+C78</f>
        <v>13985</v>
      </c>
      <c r="D82" s="39">
        <f t="shared" ref="D82:I82" si="27">D80+D78</f>
        <v>13459</v>
      </c>
      <c r="E82" s="39">
        <f t="shared" si="27"/>
        <v>11935</v>
      </c>
      <c r="F82" s="39">
        <f t="shared" si="27"/>
        <v>12123</v>
      </c>
      <c r="G82" s="39">
        <f t="shared" si="27"/>
        <v>12676</v>
      </c>
      <c r="H82" s="39">
        <f t="shared" si="27"/>
        <v>12161</v>
      </c>
      <c r="I82" s="39">
        <f t="shared" si="27"/>
        <v>12723.166666666666</v>
      </c>
    </row>
    <row r="83" spans="2:9" x14ac:dyDescent="0.25">
      <c r="B83" s="28" t="s">
        <v>154</v>
      </c>
      <c r="C83" s="36">
        <v>2000</v>
      </c>
      <c r="D83" s="36">
        <v>2000</v>
      </c>
      <c r="E83" s="36">
        <v>2000</v>
      </c>
      <c r="F83" s="36">
        <v>2000</v>
      </c>
      <c r="G83" s="36">
        <v>2000</v>
      </c>
      <c r="H83" s="36">
        <v>2000</v>
      </c>
      <c r="I83" s="36">
        <v>2000</v>
      </c>
    </row>
    <row r="84" spans="2:9" x14ac:dyDescent="0.25">
      <c r="B84" s="28"/>
      <c r="C84" s="28"/>
      <c r="D84" s="28"/>
      <c r="E84" s="28"/>
      <c r="F84" s="28"/>
      <c r="G84" s="28"/>
      <c r="H84" s="28"/>
      <c r="I84" s="28"/>
    </row>
    <row r="85" spans="2:9" x14ac:dyDescent="0.25">
      <c r="B85" s="30" t="s">
        <v>46</v>
      </c>
      <c r="C85" s="28"/>
      <c r="D85" s="28"/>
      <c r="E85" s="28"/>
      <c r="F85" s="28"/>
      <c r="G85" s="28"/>
      <c r="H85" s="28"/>
      <c r="I85" s="28"/>
    </row>
    <row r="86" spans="2:9" x14ac:dyDescent="0.25">
      <c r="B86" s="28" t="s">
        <v>157</v>
      </c>
      <c r="C86" s="40">
        <f>C78/C82</f>
        <v>0.81866285305684661</v>
      </c>
      <c r="D86" s="40">
        <f t="shared" ref="D86:H86" si="28">D78/D82</f>
        <v>0.89709488074894128</v>
      </c>
      <c r="E86" s="40">
        <f t="shared" si="28"/>
        <v>1.0036866359447005</v>
      </c>
      <c r="F86" s="40">
        <f t="shared" si="28"/>
        <v>0.99859770683824134</v>
      </c>
      <c r="G86" s="40">
        <f t="shared" si="28"/>
        <v>0.98082991479962134</v>
      </c>
      <c r="H86" s="40">
        <f t="shared" si="28"/>
        <v>0.98380067428665408</v>
      </c>
      <c r="I86" s="40">
        <f>I78/I82</f>
        <v>0.94322692201888947</v>
      </c>
    </row>
  </sheetData>
  <mergeCells count="5">
    <mergeCell ref="B1:C1"/>
    <mergeCell ref="E1:K2"/>
    <mergeCell ref="B2:C2"/>
    <mergeCell ref="B4:I6"/>
    <mergeCell ref="M4:S12"/>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DE52F1-A376-4339-ACDB-6D3F49D7F9CA}">
  <dimension ref="A1:AE119"/>
  <sheetViews>
    <sheetView topLeftCell="I24" zoomScale="110" zoomScaleNormal="100" workbookViewId="0">
      <selection activeCell="M23" sqref="M23"/>
    </sheetView>
  </sheetViews>
  <sheetFormatPr defaultColWidth="8.5546875" defaultRowHeight="13.8" x14ac:dyDescent="0.25"/>
  <cols>
    <col min="1" max="1" width="32.44140625" style="3" customWidth="1"/>
    <col min="2" max="2" width="44" style="3" bestFit="1" customWidth="1"/>
    <col min="3" max="3" width="34.21875" style="3" customWidth="1"/>
    <col min="4" max="4" width="13.44140625" style="3" bestFit="1" customWidth="1"/>
    <col min="5" max="8" width="13.21875" style="3" bestFit="1" customWidth="1"/>
    <col min="9" max="10" width="13.21875" style="3" customWidth="1"/>
    <col min="11" max="11" width="38" style="3" customWidth="1"/>
    <col min="12" max="12" width="31.44140625" style="3" bestFit="1" customWidth="1"/>
    <col min="13" max="16" width="12.88671875" style="3" bestFit="1" customWidth="1"/>
    <col min="17" max="17" width="13.6640625" style="3" customWidth="1"/>
    <col min="18" max="18" width="12.88671875" style="3" bestFit="1" customWidth="1"/>
    <col min="19" max="19" width="16.21875" style="3" customWidth="1"/>
    <col min="20" max="21" width="8.5546875" style="3"/>
    <col min="22" max="22" width="33.109375" style="3" customWidth="1"/>
    <col min="23" max="23" width="18" style="3" customWidth="1"/>
    <col min="24" max="24" width="12.77734375" style="3" customWidth="1"/>
    <col min="25" max="25" width="13.77734375" style="3" customWidth="1"/>
    <col min="26" max="26" width="15.5546875" style="3" customWidth="1"/>
    <col min="27" max="28" width="13.5546875" style="3" customWidth="1"/>
    <col min="29" max="29" width="17.88671875" style="3" customWidth="1"/>
    <col min="30" max="16384" width="8.5546875" style="3"/>
  </cols>
  <sheetData>
    <row r="1" spans="1:29" ht="14.4" x14ac:dyDescent="0.3">
      <c r="A1" s="2" t="s">
        <v>0</v>
      </c>
      <c r="B1" s="9" t="s">
        <v>131</v>
      </c>
      <c r="C1" s="1"/>
      <c r="E1" s="47" t="s">
        <v>14</v>
      </c>
      <c r="F1" s="48"/>
      <c r="G1" s="48"/>
      <c r="H1" s="48"/>
      <c r="I1" s="48"/>
      <c r="J1" s="48"/>
      <c r="K1" s="48"/>
    </row>
    <row r="2" spans="1:29" ht="14.4" x14ac:dyDescent="0.3">
      <c r="A2" s="2" t="s">
        <v>1</v>
      </c>
      <c r="B2" s="9" t="s">
        <v>132</v>
      </c>
      <c r="C2" s="1"/>
      <c r="E2" s="48"/>
      <c r="F2" s="48"/>
      <c r="G2" s="48"/>
      <c r="H2" s="48"/>
      <c r="I2" s="48"/>
      <c r="J2" s="48"/>
      <c r="K2" s="48"/>
    </row>
    <row r="3" spans="1:29" x14ac:dyDescent="0.25">
      <c r="L3" s="20" t="s">
        <v>159</v>
      </c>
    </row>
    <row r="4" spans="1:29" ht="14.4" x14ac:dyDescent="0.3">
      <c r="B4" s="8" t="s">
        <v>54</v>
      </c>
      <c r="C4" s="20"/>
    </row>
    <row r="5" spans="1:29" x14ac:dyDescent="0.25">
      <c r="A5" s="10" t="s">
        <v>15</v>
      </c>
    </row>
    <row r="6" spans="1:29" ht="12.75" customHeight="1" x14ac:dyDescent="0.25">
      <c r="L6" s="66" t="s">
        <v>77</v>
      </c>
      <c r="M6" s="66"/>
      <c r="N6" s="66"/>
      <c r="O6" s="66"/>
      <c r="P6" s="66"/>
      <c r="Q6" s="66"/>
      <c r="S6" s="67" t="s">
        <v>78</v>
      </c>
      <c r="T6" s="67"/>
      <c r="U6" s="67"/>
      <c r="V6" s="67"/>
      <c r="W6" s="67"/>
      <c r="X6" s="67"/>
      <c r="Y6" s="67"/>
    </row>
    <row r="7" spans="1:29" ht="12.75" customHeight="1" x14ac:dyDescent="0.25">
      <c r="A7" s="64" t="s">
        <v>169</v>
      </c>
      <c r="B7" s="64"/>
      <c r="C7" s="64"/>
      <c r="D7" s="64"/>
      <c r="E7" s="64"/>
      <c r="F7" s="64"/>
      <c r="G7" s="64"/>
      <c r="H7" s="68"/>
      <c r="I7" s="69"/>
      <c r="J7" s="70"/>
      <c r="L7" s="66"/>
      <c r="M7" s="66"/>
      <c r="N7" s="66"/>
      <c r="O7" s="66"/>
      <c r="P7" s="66"/>
      <c r="Q7" s="66"/>
      <c r="S7" s="67"/>
      <c r="T7" s="67"/>
      <c r="U7" s="67"/>
      <c r="V7" s="67"/>
      <c r="W7" s="67"/>
      <c r="X7" s="67"/>
      <c r="Y7" s="67"/>
    </row>
    <row r="8" spans="1:29" ht="12.75" customHeight="1" x14ac:dyDescent="0.25">
      <c r="A8" s="64"/>
      <c r="B8" s="64"/>
      <c r="C8" s="64"/>
      <c r="D8" s="64"/>
      <c r="E8" s="64"/>
      <c r="F8" s="64"/>
      <c r="G8" s="64"/>
      <c r="H8" s="71"/>
      <c r="I8" s="72"/>
      <c r="J8" s="73"/>
      <c r="L8" s="66"/>
      <c r="M8" s="66"/>
      <c r="N8" s="66"/>
      <c r="O8" s="66"/>
      <c r="P8" s="66"/>
      <c r="Q8" s="66"/>
      <c r="S8" s="67"/>
      <c r="T8" s="67"/>
      <c r="U8" s="67"/>
      <c r="V8" s="67"/>
      <c r="W8" s="67"/>
      <c r="X8" s="67"/>
      <c r="Y8" s="67"/>
    </row>
    <row r="9" spans="1:29" ht="12.75" customHeight="1" x14ac:dyDescent="0.25">
      <c r="A9" s="64"/>
      <c r="B9" s="64"/>
      <c r="C9" s="64"/>
      <c r="D9" s="64"/>
      <c r="E9" s="64"/>
      <c r="F9" s="64"/>
      <c r="G9" s="64"/>
      <c r="H9" s="71"/>
      <c r="I9" s="72"/>
      <c r="J9" s="73"/>
    </row>
    <row r="10" spans="1:29" x14ac:dyDescent="0.25">
      <c r="A10" s="64"/>
      <c r="B10" s="64"/>
      <c r="C10" s="64"/>
      <c r="D10" s="64"/>
      <c r="E10" s="64"/>
      <c r="F10" s="64"/>
      <c r="G10" s="64"/>
      <c r="H10" s="71"/>
      <c r="I10" s="72"/>
      <c r="J10" s="73"/>
      <c r="L10" s="11" t="s">
        <v>79</v>
      </c>
    </row>
    <row r="11" spans="1:29" x14ac:dyDescent="0.25">
      <c r="A11" s="64"/>
      <c r="B11" s="64"/>
      <c r="C11" s="64"/>
      <c r="D11" s="64"/>
      <c r="E11" s="64"/>
      <c r="F11" s="64"/>
      <c r="G11" s="64"/>
      <c r="H11" s="71"/>
      <c r="I11" s="72"/>
      <c r="J11" s="73"/>
    </row>
    <row r="12" spans="1:29" x14ac:dyDescent="0.25">
      <c r="A12" s="64"/>
      <c r="B12" s="64"/>
      <c r="C12" s="64"/>
      <c r="D12" s="64"/>
      <c r="E12" s="64"/>
      <c r="F12" s="64"/>
      <c r="G12" s="64"/>
      <c r="H12" s="71"/>
      <c r="I12" s="72"/>
      <c r="J12" s="73"/>
      <c r="L12" s="6" t="s">
        <v>80</v>
      </c>
      <c r="M12" s="5">
        <v>2013</v>
      </c>
      <c r="N12" s="5">
        <v>2014</v>
      </c>
      <c r="O12" s="5">
        <v>2015</v>
      </c>
      <c r="P12" s="5">
        <v>2016</v>
      </c>
      <c r="Q12" s="5">
        <v>2017</v>
      </c>
      <c r="R12" s="5">
        <v>2018</v>
      </c>
      <c r="S12" s="5" t="s">
        <v>156</v>
      </c>
      <c r="V12" s="11" t="s">
        <v>81</v>
      </c>
    </row>
    <row r="13" spans="1:29" x14ac:dyDescent="0.25">
      <c r="A13" s="64"/>
      <c r="B13" s="64"/>
      <c r="C13" s="64"/>
      <c r="D13" s="64"/>
      <c r="E13" s="64"/>
      <c r="F13" s="64"/>
      <c r="G13" s="64"/>
      <c r="H13" s="71"/>
      <c r="I13" s="72"/>
      <c r="J13" s="73"/>
      <c r="L13" s="4" t="s">
        <v>8</v>
      </c>
      <c r="M13" s="19">
        <v>2410</v>
      </c>
      <c r="N13" s="19">
        <v>2339</v>
      </c>
      <c r="O13" s="19">
        <v>1548</v>
      </c>
      <c r="P13" s="19">
        <v>2586</v>
      </c>
      <c r="Q13" s="19">
        <v>2174</v>
      </c>
      <c r="R13" s="19">
        <v>2558</v>
      </c>
      <c r="S13" s="19">
        <v>2269.1666666666665</v>
      </c>
    </row>
    <row r="14" spans="1:29" x14ac:dyDescent="0.25">
      <c r="A14" s="64"/>
      <c r="B14" s="64"/>
      <c r="C14" s="64"/>
      <c r="D14" s="64"/>
      <c r="E14" s="64"/>
      <c r="F14" s="64"/>
      <c r="G14" s="64"/>
      <c r="H14" s="74"/>
      <c r="I14" s="75"/>
      <c r="J14" s="76"/>
      <c r="L14" s="4" t="s">
        <v>4</v>
      </c>
      <c r="M14" s="19">
        <v>17420</v>
      </c>
      <c r="N14" s="19">
        <v>17277</v>
      </c>
      <c r="O14" s="19">
        <v>16034</v>
      </c>
      <c r="P14" s="19">
        <v>15195</v>
      </c>
      <c r="Q14" s="19">
        <v>15454</v>
      </c>
      <c r="R14" s="19">
        <v>15544</v>
      </c>
      <c r="S14" s="19">
        <v>16154</v>
      </c>
      <c r="V14" s="6" t="s">
        <v>82</v>
      </c>
      <c r="W14" s="5">
        <v>2013</v>
      </c>
      <c r="X14" s="5">
        <v>2014</v>
      </c>
      <c r="Y14" s="5">
        <v>2015</v>
      </c>
      <c r="Z14" s="5">
        <v>2016</v>
      </c>
      <c r="AA14" s="5">
        <v>2017</v>
      </c>
      <c r="AB14" s="5">
        <v>2018</v>
      </c>
      <c r="AC14" s="5" t="s">
        <v>156</v>
      </c>
    </row>
    <row r="15" spans="1:29" x14ac:dyDescent="0.25">
      <c r="A15" s="64" t="s">
        <v>167</v>
      </c>
      <c r="B15" s="64"/>
      <c r="C15" s="64"/>
      <c r="D15" s="64"/>
      <c r="E15" s="64"/>
      <c r="F15" s="64"/>
      <c r="G15" s="64"/>
      <c r="H15" s="68"/>
      <c r="I15" s="69"/>
      <c r="J15" s="70"/>
      <c r="L15" s="4" t="s">
        <v>83</v>
      </c>
      <c r="M15" s="19">
        <v>13985</v>
      </c>
      <c r="N15" s="19">
        <v>13459</v>
      </c>
      <c r="O15" s="19">
        <v>11935</v>
      </c>
      <c r="P15" s="19">
        <v>12123</v>
      </c>
      <c r="Q15" s="19">
        <v>12676</v>
      </c>
      <c r="R15" s="19">
        <v>12161</v>
      </c>
      <c r="S15" s="19">
        <v>12723.166666666668</v>
      </c>
      <c r="V15" s="4" t="s">
        <v>84</v>
      </c>
      <c r="W15" s="23">
        <v>2241</v>
      </c>
      <c r="X15" s="19">
        <v>2180</v>
      </c>
      <c r="Y15" s="19">
        <v>1384</v>
      </c>
      <c r="Z15" s="19">
        <v>2441</v>
      </c>
      <c r="AA15" s="19">
        <v>2024</v>
      </c>
      <c r="AB15" s="19">
        <v>2400</v>
      </c>
      <c r="AC15" s="19">
        <v>2111.6666666666665</v>
      </c>
    </row>
    <row r="16" spans="1:29" x14ac:dyDescent="0.25">
      <c r="A16" s="64"/>
      <c r="B16" s="64"/>
      <c r="C16" s="64"/>
      <c r="D16" s="64"/>
      <c r="E16" s="64"/>
      <c r="F16" s="64"/>
      <c r="G16" s="64"/>
      <c r="H16" s="71"/>
      <c r="I16" s="72"/>
      <c r="J16" s="73"/>
      <c r="L16" s="4" t="s">
        <v>85</v>
      </c>
      <c r="M16" s="19">
        <v>2536</v>
      </c>
      <c r="N16" s="19">
        <v>1385</v>
      </c>
      <c r="O16" s="19">
        <v>-44</v>
      </c>
      <c r="P16" s="19">
        <v>17</v>
      </c>
      <c r="Q16" s="19">
        <v>243</v>
      </c>
      <c r="R16" s="19">
        <v>197</v>
      </c>
      <c r="S16" s="19">
        <v>722.33333333333212</v>
      </c>
      <c r="V16" s="4" t="s">
        <v>86</v>
      </c>
      <c r="W16" s="43">
        <v>1446</v>
      </c>
      <c r="X16" s="43">
        <v>1446</v>
      </c>
      <c r="Y16" s="43">
        <v>1446</v>
      </c>
      <c r="Z16" s="43">
        <v>1446</v>
      </c>
      <c r="AA16" s="43">
        <v>1446</v>
      </c>
      <c r="AB16" s="43">
        <v>1446</v>
      </c>
      <c r="AC16" s="43">
        <v>1446</v>
      </c>
    </row>
    <row r="17" spans="1:31" x14ac:dyDescent="0.25">
      <c r="A17" s="64"/>
      <c r="B17" s="64"/>
      <c r="C17" s="64"/>
      <c r="D17" s="64"/>
      <c r="E17" s="64"/>
      <c r="F17" s="64"/>
      <c r="G17" s="64"/>
      <c r="H17" s="71"/>
      <c r="I17" s="72"/>
      <c r="J17" s="73"/>
      <c r="V17" s="4" t="s">
        <v>82</v>
      </c>
      <c r="W17" s="7">
        <f>W15/W16</f>
        <v>1.549792531120332</v>
      </c>
      <c r="X17" s="7">
        <f t="shared" ref="X17:AC17" si="0">X15/X16</f>
        <v>1.5076071922544951</v>
      </c>
      <c r="Y17" s="7">
        <f t="shared" si="0"/>
        <v>0.95712309820193642</v>
      </c>
      <c r="Z17" s="7">
        <f t="shared" si="0"/>
        <v>1.6881051175656985</v>
      </c>
      <c r="AA17" s="7">
        <f t="shared" si="0"/>
        <v>1.3997233748271092</v>
      </c>
      <c r="AB17" s="7">
        <f t="shared" si="0"/>
        <v>1.6597510373443984</v>
      </c>
      <c r="AC17" s="7">
        <f t="shared" si="0"/>
        <v>1.4603503918856615</v>
      </c>
    </row>
    <row r="18" spans="1:31" x14ac:dyDescent="0.25">
      <c r="A18" s="64"/>
      <c r="B18" s="64"/>
      <c r="C18" s="64"/>
      <c r="D18" s="64"/>
      <c r="E18" s="64"/>
      <c r="F18" s="64"/>
      <c r="G18" s="64"/>
      <c r="H18" s="71"/>
      <c r="I18" s="72"/>
      <c r="J18" s="73"/>
    </row>
    <row r="19" spans="1:31" x14ac:dyDescent="0.25">
      <c r="A19" s="64"/>
      <c r="B19" s="64"/>
      <c r="C19" s="64"/>
      <c r="D19" s="64"/>
      <c r="E19" s="64"/>
      <c r="F19" s="64"/>
      <c r="G19" s="64"/>
      <c r="H19" s="71"/>
      <c r="I19" s="72"/>
      <c r="J19" s="73"/>
      <c r="L19" s="6" t="s">
        <v>87</v>
      </c>
      <c r="M19" s="5">
        <v>2013</v>
      </c>
      <c r="N19" s="5">
        <v>2014</v>
      </c>
      <c r="O19" s="5">
        <v>2015</v>
      </c>
      <c r="P19" s="5">
        <v>2016</v>
      </c>
      <c r="Q19" s="5">
        <v>2017</v>
      </c>
      <c r="R19" s="5">
        <v>2018</v>
      </c>
      <c r="S19" s="5" t="s">
        <v>156</v>
      </c>
      <c r="V19" s="6" t="s">
        <v>88</v>
      </c>
      <c r="W19" s="5">
        <v>2013</v>
      </c>
      <c r="X19" s="5">
        <v>2014</v>
      </c>
      <c r="Y19" s="5">
        <v>2015</v>
      </c>
      <c r="Z19" s="5">
        <v>2016</v>
      </c>
      <c r="AA19" s="5">
        <v>2017</v>
      </c>
      <c r="AB19" s="5">
        <v>2018</v>
      </c>
      <c r="AC19" s="5" t="s">
        <v>156</v>
      </c>
    </row>
    <row r="20" spans="1:31" x14ac:dyDescent="0.25">
      <c r="A20" s="64"/>
      <c r="B20" s="64"/>
      <c r="C20" s="64"/>
      <c r="D20" s="64"/>
      <c r="E20" s="64"/>
      <c r="F20" s="64"/>
      <c r="G20" s="64"/>
      <c r="H20" s="71"/>
      <c r="I20" s="72"/>
      <c r="J20" s="73"/>
      <c r="L20" s="4" t="s">
        <v>89</v>
      </c>
      <c r="M20" s="41">
        <v>0.20413318025258323</v>
      </c>
      <c r="N20" s="41">
        <v>0.20541760722347599</v>
      </c>
      <c r="O20" s="41">
        <v>0.17394287139827866</v>
      </c>
      <c r="P20" s="41">
        <v>0.27305034550839091</v>
      </c>
      <c r="Q20" s="41">
        <v>0.23987317199430569</v>
      </c>
      <c r="R20" s="41">
        <v>0.2376479670612455</v>
      </c>
      <c r="S20" s="41">
        <v>0.22124551194750527</v>
      </c>
      <c r="V20" s="4" t="s">
        <v>90</v>
      </c>
      <c r="W20" s="19">
        <v>17952</v>
      </c>
      <c r="X20" s="19">
        <v>18832</v>
      </c>
      <c r="Y20" s="19">
        <v>18861</v>
      </c>
      <c r="Z20" s="19">
        <v>19922</v>
      </c>
      <c r="AA20" s="19">
        <v>20531</v>
      </c>
      <c r="AB20" s="19">
        <v>21615</v>
      </c>
      <c r="AC20" s="19">
        <v>19618.833333333332</v>
      </c>
    </row>
    <row r="21" spans="1:31" x14ac:dyDescent="0.25">
      <c r="A21" s="64"/>
      <c r="B21" s="64"/>
      <c r="C21" s="64"/>
      <c r="D21" s="64"/>
      <c r="E21" s="64"/>
      <c r="F21" s="64"/>
      <c r="G21" s="64"/>
      <c r="H21" s="71"/>
      <c r="I21" s="72"/>
      <c r="J21" s="73"/>
      <c r="L21" s="4" t="s">
        <v>11</v>
      </c>
      <c r="M21" s="18">
        <f t="shared" ref="M21:S21" si="1">W51/W50</f>
        <v>0.80281285878300801</v>
      </c>
      <c r="N21" s="18">
        <f t="shared" si="1"/>
        <v>0.77901256005093478</v>
      </c>
      <c r="O21" s="18">
        <f t="shared" si="1"/>
        <v>0.7443557440439067</v>
      </c>
      <c r="P21" s="18">
        <f t="shared" si="1"/>
        <v>0.79782823297137218</v>
      </c>
      <c r="Q21" s="18">
        <f t="shared" si="1"/>
        <v>0.82024071437815449</v>
      </c>
      <c r="R21" s="18">
        <f t="shared" si="1"/>
        <v>0.78235975295934124</v>
      </c>
      <c r="S21" s="18">
        <f t="shared" si="1"/>
        <v>0.78761710205934554</v>
      </c>
      <c r="V21" s="4" t="s">
        <v>91</v>
      </c>
      <c r="W21" s="19">
        <v>2241</v>
      </c>
      <c r="X21" s="19">
        <v>2180</v>
      </c>
      <c r="Y21" s="19">
        <v>1384</v>
      </c>
      <c r="Z21" s="19">
        <v>2441</v>
      </c>
      <c r="AA21" s="19">
        <v>2024</v>
      </c>
      <c r="AB21" s="19">
        <v>2400</v>
      </c>
      <c r="AC21" s="19">
        <v>2111.6666666666665</v>
      </c>
    </row>
    <row r="22" spans="1:31" x14ac:dyDescent="0.25">
      <c r="A22" s="64"/>
      <c r="B22" s="64"/>
      <c r="C22" s="64"/>
      <c r="D22" s="64"/>
      <c r="E22" s="64"/>
      <c r="F22" s="64"/>
      <c r="G22" s="64"/>
      <c r="H22" s="74"/>
      <c r="I22" s="75"/>
      <c r="J22" s="76"/>
      <c r="L22" s="4" t="s">
        <v>92</v>
      </c>
      <c r="M22" s="18">
        <f>M15/M16</f>
        <v>5.5145899053627758</v>
      </c>
      <c r="N22" s="18">
        <f t="shared" ref="N22:S22" si="2">N15/N16</f>
        <v>9.7176895306859201</v>
      </c>
      <c r="O22" s="18">
        <f t="shared" si="2"/>
        <v>-271.25</v>
      </c>
      <c r="P22" s="18">
        <f t="shared" si="2"/>
        <v>713.11764705882354</v>
      </c>
      <c r="Q22" s="18">
        <f t="shared" si="2"/>
        <v>52.164609053497941</v>
      </c>
      <c r="R22" s="18">
        <f t="shared" si="2"/>
        <v>61.730964467005073</v>
      </c>
      <c r="S22" s="18">
        <f t="shared" si="2"/>
        <v>17.613982464236301</v>
      </c>
      <c r="V22" s="4" t="s">
        <v>160</v>
      </c>
      <c r="W22" s="18">
        <f>W20/W21</f>
        <v>8.0107095046854084</v>
      </c>
      <c r="X22" s="18">
        <f t="shared" ref="X22:AC22" si="3">X20/X21</f>
        <v>8.6385321100917434</v>
      </c>
      <c r="Y22" s="18">
        <f t="shared" si="3"/>
        <v>13.627890173410405</v>
      </c>
      <c r="Z22" s="18">
        <f t="shared" si="3"/>
        <v>8.1614092585006137</v>
      </c>
      <c r="AA22" s="18">
        <f t="shared" si="3"/>
        <v>10.143774703557312</v>
      </c>
      <c r="AB22" s="18">
        <f t="shared" si="3"/>
        <v>9.0062499999999996</v>
      </c>
      <c r="AC22" s="18">
        <f t="shared" si="3"/>
        <v>9.2906866614048944</v>
      </c>
    </row>
    <row r="23" spans="1:31" x14ac:dyDescent="0.25">
      <c r="A23" s="64" t="s">
        <v>170</v>
      </c>
      <c r="B23" s="64"/>
      <c r="C23" s="64"/>
      <c r="D23" s="64"/>
      <c r="E23" s="64"/>
      <c r="F23" s="64"/>
      <c r="G23" s="64"/>
      <c r="H23" s="68"/>
      <c r="I23" s="69"/>
      <c r="J23" s="70"/>
      <c r="L23" s="4" t="s">
        <v>93</v>
      </c>
      <c r="M23" s="18">
        <f>M20*M21*M22</f>
        <v>0.90373508557746141</v>
      </c>
      <c r="N23" s="18">
        <f t="shared" ref="N23:S23" si="4">N20*N21*N22</f>
        <v>1.5550528219328696</v>
      </c>
      <c r="O23" s="18">
        <f t="shared" si="4"/>
        <v>-35.120195593741805</v>
      </c>
      <c r="P23" s="18">
        <f t="shared" si="4"/>
        <v>155.35073593026442</v>
      </c>
      <c r="Q23" s="18">
        <f t="shared" si="4"/>
        <v>10.263582028987367</v>
      </c>
      <c r="R23" s="18">
        <f t="shared" si="4"/>
        <v>11.477403942075744</v>
      </c>
      <c r="S23" s="18">
        <f t="shared" si="4"/>
        <v>3.0693553205219746</v>
      </c>
    </row>
    <row r="24" spans="1:31" x14ac:dyDescent="0.25">
      <c r="A24" s="64"/>
      <c r="B24" s="64"/>
      <c r="C24" s="64"/>
      <c r="D24" s="64"/>
      <c r="E24" s="64"/>
      <c r="F24" s="64"/>
      <c r="G24" s="64"/>
      <c r="H24" s="71"/>
      <c r="I24" s="72"/>
      <c r="J24" s="73"/>
      <c r="V24" s="6" t="s">
        <v>94</v>
      </c>
      <c r="W24" s="5">
        <v>2013</v>
      </c>
      <c r="X24" s="5">
        <v>2014</v>
      </c>
      <c r="Y24" s="5">
        <v>2015</v>
      </c>
      <c r="Z24" s="5">
        <v>2016</v>
      </c>
      <c r="AA24" s="5">
        <v>2017</v>
      </c>
      <c r="AB24" s="5">
        <v>2018</v>
      </c>
      <c r="AC24" s="5" t="s">
        <v>156</v>
      </c>
    </row>
    <row r="25" spans="1:31" x14ac:dyDescent="0.25">
      <c r="A25" s="64"/>
      <c r="B25" s="64"/>
      <c r="C25" s="64"/>
      <c r="D25" s="64"/>
      <c r="E25" s="64"/>
      <c r="F25" s="64"/>
      <c r="G25" s="64"/>
      <c r="H25" s="71"/>
      <c r="I25" s="72"/>
      <c r="J25" s="73"/>
      <c r="L25" s="11" t="s">
        <v>95</v>
      </c>
      <c r="V25" s="4" t="s">
        <v>90</v>
      </c>
      <c r="W25" s="7">
        <f>W26*W27</f>
        <v>133.1284</v>
      </c>
      <c r="X25" s="7">
        <f>X26*X27</f>
        <v>141.87179999999998</v>
      </c>
      <c r="Y25" s="7">
        <f t="shared" ref="Y25:AC25" si="5">Y26*Y27</f>
        <v>149.60339999999999</v>
      </c>
      <c r="Z25" s="7">
        <f t="shared" si="5"/>
        <v>155.16620000000003</v>
      </c>
      <c r="AA25" s="7">
        <f t="shared" si="5"/>
        <v>159.32099999999997</v>
      </c>
      <c r="AB25" s="7">
        <f t="shared" si="5"/>
        <v>166.20719999999997</v>
      </c>
      <c r="AC25" s="7">
        <f t="shared" si="5"/>
        <v>165.84780000000001</v>
      </c>
    </row>
    <row r="26" spans="1:31" x14ac:dyDescent="0.25">
      <c r="A26" s="64"/>
      <c r="B26" s="64"/>
      <c r="C26" s="64"/>
      <c r="D26" s="64"/>
      <c r="E26" s="64"/>
      <c r="F26" s="64"/>
      <c r="G26" s="64"/>
      <c r="H26" s="71"/>
      <c r="I26" s="72"/>
      <c r="J26" s="73"/>
      <c r="V26" s="4" t="s">
        <v>9</v>
      </c>
      <c r="W26" s="7">
        <v>2.41</v>
      </c>
      <c r="X26" s="7">
        <v>2.38</v>
      </c>
      <c r="Y26" s="7">
        <v>1.53</v>
      </c>
      <c r="Z26" s="7">
        <v>2.74</v>
      </c>
      <c r="AA26" s="19">
        <v>2.2999999999999998</v>
      </c>
      <c r="AB26" s="19">
        <v>2.76</v>
      </c>
      <c r="AC26" s="19">
        <v>2.63</v>
      </c>
    </row>
    <row r="27" spans="1:31" x14ac:dyDescent="0.25">
      <c r="A27" s="64"/>
      <c r="B27" s="64"/>
      <c r="C27" s="64"/>
      <c r="D27" s="64"/>
      <c r="E27" s="64"/>
      <c r="F27" s="64"/>
      <c r="G27" s="64"/>
      <c r="H27" s="71"/>
      <c r="I27" s="72"/>
      <c r="J27" s="73"/>
      <c r="L27" s="6" t="s">
        <v>96</v>
      </c>
      <c r="M27" s="5">
        <v>2013</v>
      </c>
      <c r="N27" s="5">
        <v>2014</v>
      </c>
      <c r="O27" s="5">
        <v>2015</v>
      </c>
      <c r="P27" s="5">
        <v>2016</v>
      </c>
      <c r="Q27" s="5">
        <v>2017</v>
      </c>
      <c r="R27" s="5">
        <v>2018</v>
      </c>
      <c r="S27" s="5" t="s">
        <v>156</v>
      </c>
      <c r="V27" s="4" t="s">
        <v>94</v>
      </c>
      <c r="W27" s="16">
        <v>55.24</v>
      </c>
      <c r="X27" s="16">
        <v>59.61</v>
      </c>
      <c r="Y27" s="16">
        <v>97.78</v>
      </c>
      <c r="Z27" s="16">
        <v>56.63</v>
      </c>
      <c r="AA27" s="18">
        <v>69.27</v>
      </c>
      <c r="AB27" s="18">
        <v>60.22</v>
      </c>
      <c r="AC27" s="18">
        <v>63.06</v>
      </c>
    </row>
    <row r="28" spans="1:31" x14ac:dyDescent="0.25">
      <c r="A28" s="64"/>
      <c r="B28" s="64"/>
      <c r="C28" s="64"/>
      <c r="D28" s="64"/>
      <c r="E28" s="64"/>
      <c r="F28" s="64"/>
      <c r="G28" s="64"/>
      <c r="H28" s="71"/>
      <c r="I28" s="72"/>
      <c r="J28" s="73"/>
      <c r="L28" s="4" t="s">
        <v>48</v>
      </c>
      <c r="M28" s="19">
        <v>17420</v>
      </c>
      <c r="N28" s="19">
        <v>17277</v>
      </c>
      <c r="O28" s="19">
        <v>16034</v>
      </c>
      <c r="P28" s="19">
        <v>15195</v>
      </c>
      <c r="Q28" s="19">
        <v>15454</v>
      </c>
      <c r="R28" s="19">
        <v>15544</v>
      </c>
      <c r="S28" s="19">
        <v>16154</v>
      </c>
    </row>
    <row r="29" spans="1:31" x14ac:dyDescent="0.25">
      <c r="A29" s="64"/>
      <c r="B29" s="64"/>
      <c r="C29" s="64"/>
      <c r="D29" s="64"/>
      <c r="E29" s="64"/>
      <c r="F29" s="64"/>
      <c r="G29" s="64"/>
      <c r="H29" s="71"/>
      <c r="I29" s="72"/>
      <c r="J29" s="73"/>
      <c r="L29" s="4" t="s">
        <v>97</v>
      </c>
      <c r="M29" s="19">
        <v>7219</v>
      </c>
      <c r="N29" s="19">
        <v>7168</v>
      </c>
      <c r="O29" s="19">
        <v>6635</v>
      </c>
      <c r="P29" s="19">
        <v>6072</v>
      </c>
      <c r="Q29" s="19">
        <v>6174</v>
      </c>
      <c r="R29" s="19">
        <v>6313</v>
      </c>
      <c r="S29" s="19">
        <v>6596.833333333333</v>
      </c>
    </row>
    <row r="30" spans="1:31" x14ac:dyDescent="0.25">
      <c r="A30" s="64"/>
      <c r="B30" s="64"/>
      <c r="C30" s="64"/>
      <c r="D30" s="64"/>
      <c r="E30" s="64"/>
      <c r="F30" s="64"/>
      <c r="G30" s="64"/>
      <c r="H30" s="74"/>
      <c r="I30" s="75"/>
      <c r="J30" s="76"/>
      <c r="L30" s="4" t="s">
        <v>96</v>
      </c>
      <c r="M30" s="41">
        <f>(M28-M29)/M28</f>
        <v>0.58559127439724457</v>
      </c>
      <c r="N30" s="41">
        <f t="shared" ref="N30:S30" si="6">(N28-N29)/N28</f>
        <v>0.58511315621925097</v>
      </c>
      <c r="O30" s="41">
        <f t="shared" si="6"/>
        <v>0.58619184233503807</v>
      </c>
      <c r="P30" s="41">
        <f t="shared" si="6"/>
        <v>0.60039486673247777</v>
      </c>
      <c r="Q30" s="41">
        <f t="shared" si="6"/>
        <v>0.60049178206289633</v>
      </c>
      <c r="R30" s="41">
        <f t="shared" si="6"/>
        <v>0.59386258363355637</v>
      </c>
      <c r="S30" s="41">
        <f t="shared" si="6"/>
        <v>0.59162849242705629</v>
      </c>
      <c r="AE30" s="46"/>
    </row>
    <row r="31" spans="1:31" x14ac:dyDescent="0.25">
      <c r="A31" s="64" t="s">
        <v>172</v>
      </c>
      <c r="B31" s="64"/>
      <c r="C31" s="64"/>
      <c r="D31" s="64"/>
      <c r="E31" s="64"/>
      <c r="F31" s="64"/>
      <c r="G31" s="64"/>
      <c r="H31" s="68"/>
      <c r="I31" s="69"/>
      <c r="J31" s="70"/>
      <c r="AD31" s="44"/>
    </row>
    <row r="32" spans="1:31" x14ac:dyDescent="0.25">
      <c r="A32" s="64"/>
      <c r="B32" s="64"/>
      <c r="C32" s="64"/>
      <c r="D32" s="64"/>
      <c r="E32" s="64"/>
      <c r="F32" s="64"/>
      <c r="G32" s="64"/>
      <c r="H32" s="71"/>
      <c r="I32" s="72"/>
      <c r="J32" s="73"/>
      <c r="L32" s="6" t="s">
        <v>10</v>
      </c>
      <c r="M32" s="5">
        <v>2013</v>
      </c>
      <c r="N32" s="5">
        <v>2014</v>
      </c>
      <c r="O32" s="5">
        <v>2015</v>
      </c>
      <c r="P32" s="5">
        <v>2016</v>
      </c>
      <c r="Q32" s="5">
        <v>2017</v>
      </c>
      <c r="R32" s="5">
        <v>2018</v>
      </c>
      <c r="S32" s="5" t="s">
        <v>156</v>
      </c>
      <c r="V32" s="6" t="s">
        <v>163</v>
      </c>
      <c r="W32" s="5">
        <v>2013</v>
      </c>
      <c r="X32" s="5">
        <v>2014</v>
      </c>
      <c r="Y32" s="5">
        <v>2015</v>
      </c>
      <c r="Z32" s="5">
        <v>2016</v>
      </c>
      <c r="AA32" s="5">
        <v>2017</v>
      </c>
      <c r="AB32" s="5">
        <v>2018</v>
      </c>
      <c r="AC32" s="5" t="s">
        <v>156</v>
      </c>
      <c r="AD32" s="17"/>
    </row>
    <row r="33" spans="1:29" x14ac:dyDescent="0.25">
      <c r="A33" s="64"/>
      <c r="B33" s="64"/>
      <c r="C33" s="64"/>
      <c r="D33" s="64"/>
      <c r="E33" s="64"/>
      <c r="F33" s="64"/>
      <c r="G33" s="64"/>
      <c r="H33" s="71"/>
      <c r="I33" s="72"/>
      <c r="J33" s="73"/>
      <c r="L33" s="4" t="s">
        <v>57</v>
      </c>
      <c r="M33" s="19">
        <v>3556</v>
      </c>
      <c r="N33" s="19">
        <v>3549</v>
      </c>
      <c r="O33" s="19">
        <v>2789</v>
      </c>
      <c r="P33" s="19">
        <v>4149</v>
      </c>
      <c r="Q33" s="19">
        <v>3707</v>
      </c>
      <c r="R33" s="19">
        <v>3694</v>
      </c>
      <c r="S33" s="19">
        <v>3574</v>
      </c>
      <c r="V33" s="4" t="s">
        <v>161</v>
      </c>
      <c r="W33" s="19">
        <v>64677.3</v>
      </c>
      <c r="X33" s="19">
        <v>68034.399999999994</v>
      </c>
      <c r="Y33" s="19">
        <v>65246.2</v>
      </c>
      <c r="Z33" s="19">
        <v>63245.7</v>
      </c>
      <c r="AA33" s="19">
        <v>71327.199999999997</v>
      </c>
      <c r="AB33" s="19">
        <v>57289.599999999999</v>
      </c>
      <c r="AC33" s="19">
        <f>((SUM(W33:AB33))/6)</f>
        <v>64970.066666666673</v>
      </c>
    </row>
    <row r="34" spans="1:29" x14ac:dyDescent="0.25">
      <c r="A34" s="64"/>
      <c r="B34" s="64"/>
      <c r="C34" s="64"/>
      <c r="D34" s="64"/>
      <c r="E34" s="64"/>
      <c r="F34" s="64"/>
      <c r="G34" s="64"/>
      <c r="H34" s="71"/>
      <c r="I34" s="72"/>
      <c r="J34" s="73"/>
      <c r="L34" s="4" t="s">
        <v>48</v>
      </c>
      <c r="M34" s="19">
        <v>17420</v>
      </c>
      <c r="N34" s="19">
        <v>17277</v>
      </c>
      <c r="O34" s="19">
        <v>16034</v>
      </c>
      <c r="P34" s="19">
        <v>15195</v>
      </c>
      <c r="Q34" s="19">
        <v>15454</v>
      </c>
      <c r="R34" s="19">
        <v>15544</v>
      </c>
      <c r="S34" s="19">
        <v>16154</v>
      </c>
      <c r="V34" s="4" t="s">
        <v>5</v>
      </c>
      <c r="W34" s="19">
        <v>3995</v>
      </c>
      <c r="X34" s="19">
        <v>3999</v>
      </c>
      <c r="Y34" s="19">
        <v>3238</v>
      </c>
      <c r="Z34" s="19">
        <v>4398</v>
      </c>
      <c r="AA34" s="19">
        <v>4182</v>
      </c>
      <c r="AB34" s="19">
        <v>4205</v>
      </c>
      <c r="AC34" s="19">
        <f>((SUM(W34:AB34))/6)</f>
        <v>4002.8333333333335</v>
      </c>
    </row>
    <row r="35" spans="1:29" x14ac:dyDescent="0.25">
      <c r="A35" s="64"/>
      <c r="B35" s="64"/>
      <c r="C35" s="64"/>
      <c r="D35" s="64"/>
      <c r="E35" s="64"/>
      <c r="F35" s="64"/>
      <c r="G35" s="64"/>
      <c r="H35" s="71"/>
      <c r="I35" s="72"/>
      <c r="J35" s="73"/>
      <c r="L35" s="4" t="s">
        <v>10</v>
      </c>
      <c r="M35" s="41">
        <f>M33/M34</f>
        <v>0.20413318025258323</v>
      </c>
      <c r="N35" s="41">
        <f t="shared" ref="N35:S35" si="7">N33/N34</f>
        <v>0.2054176072234763</v>
      </c>
      <c r="O35" s="41">
        <f t="shared" si="7"/>
        <v>0.17394287139827866</v>
      </c>
      <c r="P35" s="41">
        <f t="shared" si="7"/>
        <v>0.27305034550839091</v>
      </c>
      <c r="Q35" s="41">
        <f t="shared" si="7"/>
        <v>0.23987317199430569</v>
      </c>
      <c r="R35" s="41">
        <f t="shared" si="7"/>
        <v>0.2376479670612455</v>
      </c>
      <c r="S35" s="41">
        <f t="shared" si="7"/>
        <v>0.22124551194750527</v>
      </c>
      <c r="V35" s="4" t="s">
        <v>163</v>
      </c>
      <c r="W35" s="18">
        <f>W33/W34</f>
        <v>16.189561952440553</v>
      </c>
      <c r="X35" s="18">
        <f t="shared" ref="X35:AC35" si="8">X33/X34</f>
        <v>17.012853213303323</v>
      </c>
      <c r="Y35" s="18">
        <f t="shared" si="8"/>
        <v>20.150154416306361</v>
      </c>
      <c r="Z35" s="18">
        <f t="shared" si="8"/>
        <v>14.38055934515689</v>
      </c>
      <c r="AA35" s="18">
        <f t="shared" si="8"/>
        <v>17.055762792922046</v>
      </c>
      <c r="AB35" s="18">
        <f t="shared" si="8"/>
        <v>13.624161712247325</v>
      </c>
      <c r="AC35" s="18">
        <f t="shared" si="8"/>
        <v>16.231019694383146</v>
      </c>
    </row>
    <row r="36" spans="1:29" x14ac:dyDescent="0.25">
      <c r="A36" s="64"/>
      <c r="B36" s="64"/>
      <c r="C36" s="64"/>
      <c r="D36" s="64"/>
      <c r="E36" s="64"/>
      <c r="F36" s="64"/>
      <c r="G36" s="64"/>
      <c r="H36" s="71"/>
      <c r="I36" s="72"/>
      <c r="J36" s="73"/>
    </row>
    <row r="37" spans="1:29" x14ac:dyDescent="0.25">
      <c r="A37" s="64"/>
      <c r="B37" s="64"/>
      <c r="C37" s="64"/>
      <c r="D37" s="64"/>
      <c r="E37" s="64"/>
      <c r="F37" s="64"/>
      <c r="G37" s="64"/>
      <c r="H37" s="71"/>
      <c r="I37" s="72"/>
      <c r="J37" s="73"/>
      <c r="L37" s="6" t="s">
        <v>98</v>
      </c>
      <c r="M37" s="5">
        <v>2013</v>
      </c>
      <c r="N37" s="5">
        <v>2014</v>
      </c>
      <c r="O37" s="5">
        <v>2015</v>
      </c>
      <c r="P37" s="5">
        <v>2016</v>
      </c>
      <c r="Q37" s="5">
        <v>2017</v>
      </c>
      <c r="R37" s="5">
        <v>2018</v>
      </c>
      <c r="S37" s="5" t="s">
        <v>156</v>
      </c>
      <c r="V37" s="6" t="s">
        <v>104</v>
      </c>
      <c r="W37" s="5">
        <v>2013</v>
      </c>
      <c r="X37" s="5">
        <v>2014</v>
      </c>
      <c r="Y37" s="5">
        <v>2015</v>
      </c>
      <c r="Z37" s="5">
        <v>2016</v>
      </c>
      <c r="AA37" s="5">
        <v>2017</v>
      </c>
      <c r="AB37" s="5">
        <v>2018</v>
      </c>
      <c r="AC37" s="5" t="s">
        <v>156</v>
      </c>
    </row>
    <row r="38" spans="1:29" x14ac:dyDescent="0.25">
      <c r="A38" s="64"/>
      <c r="B38" s="64"/>
      <c r="C38" s="64"/>
      <c r="D38" s="64"/>
      <c r="E38" s="64"/>
      <c r="F38" s="64"/>
      <c r="G38" s="64"/>
      <c r="H38" s="74"/>
      <c r="I38" s="75"/>
      <c r="J38" s="76"/>
      <c r="L38" s="4" t="s">
        <v>99</v>
      </c>
      <c r="M38" s="19">
        <v>2410</v>
      </c>
      <c r="N38" s="19">
        <v>2339</v>
      </c>
      <c r="O38" s="19">
        <v>1548</v>
      </c>
      <c r="P38" s="19">
        <v>2586</v>
      </c>
      <c r="Q38" s="19">
        <v>2174</v>
      </c>
      <c r="R38" s="19">
        <v>2558</v>
      </c>
      <c r="S38" s="19">
        <v>2269.1666666666665</v>
      </c>
      <c r="V38" s="4" t="s">
        <v>161</v>
      </c>
      <c r="W38" s="19">
        <v>64677.3</v>
      </c>
      <c r="X38" s="19">
        <v>68034.399999999994</v>
      </c>
      <c r="Y38" s="19">
        <v>65246.2</v>
      </c>
      <c r="Z38" s="19">
        <v>63245.7</v>
      </c>
      <c r="AA38" s="19">
        <v>71327.199999999997</v>
      </c>
      <c r="AB38" s="19">
        <v>57289.599999999999</v>
      </c>
      <c r="AC38" s="19">
        <f>((SUM(W38:AB38))/6)</f>
        <v>64970.066666666673</v>
      </c>
    </row>
    <row r="39" spans="1:29" x14ac:dyDescent="0.25">
      <c r="A39" s="64" t="s">
        <v>168</v>
      </c>
      <c r="B39" s="64"/>
      <c r="C39" s="64"/>
      <c r="D39" s="64"/>
      <c r="E39" s="64"/>
      <c r="F39" s="64"/>
      <c r="G39" s="64"/>
      <c r="H39" s="64"/>
      <c r="I39" s="64"/>
      <c r="J39" s="64"/>
      <c r="L39" s="4" t="s">
        <v>48</v>
      </c>
      <c r="M39" s="19">
        <v>17420</v>
      </c>
      <c r="N39" s="19">
        <v>17277</v>
      </c>
      <c r="O39" s="19">
        <v>16034</v>
      </c>
      <c r="P39" s="19">
        <v>15195</v>
      </c>
      <c r="Q39" s="19">
        <v>15454</v>
      </c>
      <c r="R39" s="19">
        <v>15544</v>
      </c>
      <c r="S39" s="19">
        <v>16154</v>
      </c>
      <c r="V39" s="4" t="s">
        <v>13</v>
      </c>
      <c r="W39" s="19">
        <v>3565</v>
      </c>
      <c r="X39" s="19">
        <v>3533</v>
      </c>
      <c r="Y39" s="19">
        <v>2763</v>
      </c>
      <c r="Z39" s="19">
        <v>3738</v>
      </c>
      <c r="AA39" s="19">
        <v>3487</v>
      </c>
      <c r="AB39" s="19">
        <v>3464</v>
      </c>
      <c r="AC39" s="19">
        <v>3425</v>
      </c>
    </row>
    <row r="40" spans="1:29" x14ac:dyDescent="0.25">
      <c r="A40" s="64"/>
      <c r="B40" s="64"/>
      <c r="C40" s="64"/>
      <c r="D40" s="64"/>
      <c r="E40" s="64"/>
      <c r="F40" s="64"/>
      <c r="G40" s="64"/>
      <c r="H40" s="64"/>
      <c r="I40" s="64"/>
      <c r="J40" s="64"/>
      <c r="L40" s="4" t="s">
        <v>100</v>
      </c>
      <c r="M40" s="41">
        <f>M38/M39</f>
        <v>0.13834672789896671</v>
      </c>
      <c r="N40" s="41">
        <f t="shared" ref="N40:S40" si="9">N38/N39</f>
        <v>0.13538230016785321</v>
      </c>
      <c r="O40" s="41">
        <f t="shared" si="9"/>
        <v>9.65448422103031E-2</v>
      </c>
      <c r="P40" s="41">
        <f t="shared" si="9"/>
        <v>0.17018756169792695</v>
      </c>
      <c r="Q40" s="41">
        <f t="shared" si="9"/>
        <v>0.14067555325482076</v>
      </c>
      <c r="R40" s="41">
        <f t="shared" si="9"/>
        <v>0.16456510550694803</v>
      </c>
      <c r="S40" s="41">
        <f t="shared" si="9"/>
        <v>0.14047088440427549</v>
      </c>
      <c r="V40" s="4" t="s">
        <v>165</v>
      </c>
      <c r="W40" s="18">
        <f>W38/W39</f>
        <v>18.142300140252456</v>
      </c>
      <c r="X40" s="18">
        <f t="shared" ref="X40:AC40" si="10">X38/X39</f>
        <v>19.256835550523633</v>
      </c>
      <c r="Y40" s="18">
        <f t="shared" si="10"/>
        <v>23.61425986246833</v>
      </c>
      <c r="Z40" s="18">
        <f t="shared" si="10"/>
        <v>16.919662921348312</v>
      </c>
      <c r="AA40" s="18">
        <f t="shared" si="10"/>
        <v>20.455176369371951</v>
      </c>
      <c r="AB40" s="18">
        <f t="shared" si="10"/>
        <v>16.538568129330255</v>
      </c>
      <c r="AC40" s="18">
        <f t="shared" si="10"/>
        <v>18.969362530413626</v>
      </c>
    </row>
    <row r="41" spans="1:29" x14ac:dyDescent="0.25">
      <c r="A41" s="64"/>
      <c r="B41" s="64"/>
      <c r="C41" s="64"/>
      <c r="D41" s="64"/>
      <c r="E41" s="64"/>
      <c r="F41" s="64"/>
      <c r="G41" s="64"/>
      <c r="H41" s="64"/>
      <c r="I41" s="64"/>
      <c r="J41" s="64"/>
    </row>
    <row r="42" spans="1:29" x14ac:dyDescent="0.25">
      <c r="A42" s="64"/>
      <c r="B42" s="64"/>
      <c r="C42" s="64"/>
      <c r="D42" s="64"/>
      <c r="E42" s="64"/>
      <c r="F42" s="64"/>
      <c r="G42" s="64"/>
      <c r="H42" s="64"/>
      <c r="I42" s="64"/>
      <c r="J42" s="64"/>
      <c r="L42" s="6" t="s">
        <v>101</v>
      </c>
      <c r="M42" s="5">
        <v>2013</v>
      </c>
      <c r="N42" s="5">
        <v>2014</v>
      </c>
      <c r="O42" s="5">
        <v>2015</v>
      </c>
      <c r="P42" s="5">
        <v>2016</v>
      </c>
      <c r="Q42" s="5">
        <v>2017</v>
      </c>
      <c r="R42" s="5">
        <v>2018</v>
      </c>
      <c r="S42" s="5" t="s">
        <v>156</v>
      </c>
      <c r="V42" s="6" t="s">
        <v>162</v>
      </c>
      <c r="W42" s="5">
        <v>2013</v>
      </c>
      <c r="X42" s="5">
        <v>2014</v>
      </c>
      <c r="Y42" s="5">
        <v>2015</v>
      </c>
      <c r="Z42" s="5">
        <v>2016</v>
      </c>
      <c r="AA42" s="5">
        <v>2017</v>
      </c>
      <c r="AB42" s="5">
        <v>2018</v>
      </c>
      <c r="AC42" s="5" t="s">
        <v>156</v>
      </c>
    </row>
    <row r="43" spans="1:29" x14ac:dyDescent="0.25">
      <c r="A43" s="64"/>
      <c r="B43" s="64"/>
      <c r="C43" s="64"/>
      <c r="D43" s="64"/>
      <c r="E43" s="64"/>
      <c r="F43" s="64"/>
      <c r="G43" s="64"/>
      <c r="H43" s="64"/>
      <c r="I43" s="64"/>
      <c r="J43" s="64"/>
      <c r="L43" s="4" t="s">
        <v>8</v>
      </c>
      <c r="M43" s="19">
        <v>2410</v>
      </c>
      <c r="N43" s="19">
        <v>2339</v>
      </c>
      <c r="O43" s="19">
        <v>1548</v>
      </c>
      <c r="P43" s="19">
        <v>2586</v>
      </c>
      <c r="Q43" s="19">
        <v>2174</v>
      </c>
      <c r="R43" s="19">
        <v>2558</v>
      </c>
      <c r="S43" s="19">
        <v>2269.1666666666665</v>
      </c>
      <c r="V43" s="4" t="s">
        <v>161</v>
      </c>
      <c r="W43" s="19">
        <v>64677.3</v>
      </c>
      <c r="X43" s="19">
        <v>68034.399999999994</v>
      </c>
      <c r="Y43" s="19">
        <v>65246.2</v>
      </c>
      <c r="Z43" s="19">
        <v>63245.7</v>
      </c>
      <c r="AA43" s="19">
        <v>71327.199999999997</v>
      </c>
      <c r="AB43" s="19">
        <v>57289.599999999999</v>
      </c>
      <c r="AC43" s="19">
        <f>((SUM(W43:AB43))/6)</f>
        <v>64970.066666666673</v>
      </c>
    </row>
    <row r="44" spans="1:29" x14ac:dyDescent="0.25">
      <c r="A44" s="64"/>
      <c r="B44" s="64"/>
      <c r="C44" s="64"/>
      <c r="D44" s="64"/>
      <c r="E44" s="64"/>
      <c r="F44" s="64"/>
      <c r="G44" s="64"/>
      <c r="H44" s="64"/>
      <c r="I44" s="64"/>
      <c r="J44" s="64"/>
      <c r="L44" s="4" t="s">
        <v>102</v>
      </c>
      <c r="M44" s="31">
        <v>4083</v>
      </c>
      <c r="N44" s="31">
        <v>4080</v>
      </c>
      <c r="O44" s="31">
        <v>3796</v>
      </c>
      <c r="P44" s="31">
        <v>3840</v>
      </c>
      <c r="Q44" s="31">
        <v>4072</v>
      </c>
      <c r="R44" s="31">
        <v>3881</v>
      </c>
      <c r="S44" s="31">
        <f t="shared" ref="S44" si="11">(SUM(M44:R44))/6</f>
        <v>3958.6666666666665</v>
      </c>
      <c r="V44" s="4" t="s">
        <v>48</v>
      </c>
      <c r="W44" s="19">
        <v>17420</v>
      </c>
      <c r="X44" s="19">
        <v>17277</v>
      </c>
      <c r="Y44" s="19">
        <v>16034</v>
      </c>
      <c r="Z44" s="19">
        <v>15195</v>
      </c>
      <c r="AA44" s="19">
        <v>15454</v>
      </c>
      <c r="AB44" s="19">
        <v>15544</v>
      </c>
      <c r="AC44" s="19">
        <v>16154</v>
      </c>
    </row>
    <row r="45" spans="1:29" x14ac:dyDescent="0.25">
      <c r="A45" s="64"/>
      <c r="B45" s="64"/>
      <c r="C45" s="64"/>
      <c r="D45" s="64"/>
      <c r="E45" s="64"/>
      <c r="F45" s="64"/>
      <c r="G45" s="64"/>
      <c r="H45" s="64"/>
      <c r="I45" s="64"/>
      <c r="J45" s="64"/>
      <c r="L45" s="4" t="s">
        <v>103</v>
      </c>
      <c r="M45" s="7">
        <f>'Wk 5 Balance Sheet '!C15-'Wk 5 Balance Sheet '!C40</f>
        <v>352</v>
      </c>
      <c r="N45" s="7">
        <f>'Wk 5 Balance Sheet '!D15-'Wk 5 Balance Sheet '!D40</f>
        <v>917</v>
      </c>
      <c r="O45" s="7">
        <f>'Wk 5 Balance Sheet '!E15-'Wk 5 Balance Sheet '!E40</f>
        <v>850</v>
      </c>
      <c r="P45" s="7">
        <f>'Wk 5 Balance Sheet '!F15-'Wk 5 Balance Sheet '!F40</f>
        <v>1033</v>
      </c>
      <c r="Q45" s="7">
        <f>'Wk 5 Balance Sheet '!G15-'Wk 5 Balance Sheet '!G40</f>
        <v>1231</v>
      </c>
      <c r="R45" s="7">
        <f>'Wk 5 Balance Sheet '!H15-'Wk 5 Balance Sheet '!H40</f>
        <v>452</v>
      </c>
      <c r="S45" s="7">
        <f>'Wk 5 Balance Sheet '!I15-'Wk 5 Balance Sheet '!I40</f>
        <v>805.83333333333348</v>
      </c>
      <c r="V45" s="4" t="s">
        <v>164</v>
      </c>
      <c r="W45" s="18">
        <f>W43/W44</f>
        <v>3.7128185993111367</v>
      </c>
      <c r="X45" s="18">
        <f t="shared" ref="X45:AC45" si="12">X43/X44</f>
        <v>3.9378595821033739</v>
      </c>
      <c r="Y45" s="18">
        <f t="shared" si="12"/>
        <v>4.0692403642260198</v>
      </c>
      <c r="Z45" s="18">
        <f t="shared" si="12"/>
        <v>4.1622704837117475</v>
      </c>
      <c r="AA45" s="18">
        <f t="shared" si="12"/>
        <v>4.6154523100815323</v>
      </c>
      <c r="AB45" s="18">
        <f t="shared" si="12"/>
        <v>3.6856407617086977</v>
      </c>
      <c r="AC45" s="18">
        <f t="shared" si="12"/>
        <v>4.0219182039536134</v>
      </c>
    </row>
    <row r="46" spans="1:29" x14ac:dyDescent="0.25">
      <c r="A46" s="64"/>
      <c r="B46" s="64"/>
      <c r="C46" s="64"/>
      <c r="D46" s="64"/>
      <c r="E46" s="64"/>
      <c r="F46" s="64"/>
      <c r="G46" s="64"/>
      <c r="H46" s="64"/>
      <c r="I46" s="64"/>
      <c r="J46" s="64"/>
      <c r="L46" s="4" t="s">
        <v>101</v>
      </c>
      <c r="M46" s="41">
        <f>M43/(M44+M45)</f>
        <v>0.54340473506200682</v>
      </c>
      <c r="N46" s="41">
        <f t="shared" ref="N46:S46" si="13">N43/(N44+N45)</f>
        <v>0.46808084850910547</v>
      </c>
      <c r="O46" s="41">
        <f t="shared" si="13"/>
        <v>0.33318984072320273</v>
      </c>
      <c r="P46" s="41">
        <f t="shared" si="13"/>
        <v>0.53067925302688279</v>
      </c>
      <c r="Q46" s="41">
        <f t="shared" si="13"/>
        <v>0.40995662832359042</v>
      </c>
      <c r="R46" s="41">
        <f t="shared" si="13"/>
        <v>0.59035310408492958</v>
      </c>
      <c r="S46" s="41">
        <f t="shared" si="13"/>
        <v>0.47626543533774091</v>
      </c>
    </row>
    <row r="47" spans="1:29" x14ac:dyDescent="0.25">
      <c r="A47" s="65" t="s">
        <v>171</v>
      </c>
      <c r="B47" s="65"/>
      <c r="C47" s="65"/>
      <c r="D47" s="65"/>
      <c r="E47" s="65"/>
      <c r="F47" s="65"/>
      <c r="G47" s="65"/>
      <c r="H47" s="65"/>
      <c r="I47" s="65"/>
      <c r="J47" s="65"/>
      <c r="V47" s="11" t="s">
        <v>106</v>
      </c>
    </row>
    <row r="48" spans="1:29" x14ac:dyDescent="0.25">
      <c r="A48" s="65"/>
      <c r="B48" s="65"/>
      <c r="C48" s="65"/>
      <c r="D48" s="65"/>
      <c r="E48" s="65"/>
      <c r="F48" s="65"/>
      <c r="G48" s="65"/>
      <c r="H48" s="65"/>
      <c r="I48" s="65"/>
      <c r="J48" s="65"/>
    </row>
    <row r="49" spans="1:29" x14ac:dyDescent="0.25">
      <c r="A49" s="65"/>
      <c r="B49" s="65"/>
      <c r="C49" s="65"/>
      <c r="D49" s="65"/>
      <c r="E49" s="65"/>
      <c r="F49" s="65"/>
      <c r="G49" s="65"/>
      <c r="H49" s="65"/>
      <c r="I49" s="65"/>
      <c r="J49" s="65"/>
      <c r="V49" s="6" t="s">
        <v>11</v>
      </c>
      <c r="W49" s="5">
        <v>2013</v>
      </c>
      <c r="X49" s="5">
        <v>2014</v>
      </c>
      <c r="Y49" s="5">
        <v>2015</v>
      </c>
      <c r="Z49" s="5">
        <v>2016</v>
      </c>
      <c r="AA49" s="5">
        <v>2017</v>
      </c>
      <c r="AB49" s="5">
        <v>2018</v>
      </c>
      <c r="AC49" s="5" t="s">
        <v>156</v>
      </c>
    </row>
    <row r="50" spans="1:29" x14ac:dyDescent="0.25">
      <c r="A50" s="65"/>
      <c r="B50" s="65"/>
      <c r="C50" s="65"/>
      <c r="D50" s="65"/>
      <c r="E50" s="65"/>
      <c r="F50" s="65"/>
      <c r="G50" s="65"/>
      <c r="H50" s="65"/>
      <c r="I50" s="65"/>
      <c r="J50" s="65"/>
      <c r="L50" s="11" t="s">
        <v>105</v>
      </c>
      <c r="V50" s="4" t="s">
        <v>48</v>
      </c>
      <c r="W50" s="19">
        <v>17420</v>
      </c>
      <c r="X50" s="19">
        <v>17277</v>
      </c>
      <c r="Y50" s="19">
        <v>16034</v>
      </c>
      <c r="Z50" s="19">
        <v>15195</v>
      </c>
      <c r="AA50" s="19">
        <v>15454</v>
      </c>
      <c r="AB50" s="19">
        <v>15544</v>
      </c>
      <c r="AC50" s="19">
        <v>16154</v>
      </c>
    </row>
    <row r="51" spans="1:29" x14ac:dyDescent="0.25">
      <c r="A51" s="65"/>
      <c r="B51" s="65"/>
      <c r="C51" s="65"/>
      <c r="D51" s="65"/>
      <c r="E51" s="65"/>
      <c r="F51" s="65"/>
      <c r="G51" s="65"/>
      <c r="H51" s="65"/>
      <c r="I51" s="65"/>
      <c r="J51" s="65"/>
      <c r="V51" s="4" t="s">
        <v>7</v>
      </c>
      <c r="W51" s="19">
        <v>13985</v>
      </c>
      <c r="X51" s="19">
        <v>13459</v>
      </c>
      <c r="Y51" s="19">
        <v>11935</v>
      </c>
      <c r="Z51" s="19">
        <v>12123</v>
      </c>
      <c r="AA51" s="19">
        <v>12676</v>
      </c>
      <c r="AB51" s="19">
        <v>12161</v>
      </c>
      <c r="AC51" s="19">
        <v>12723.166666666668</v>
      </c>
    </row>
    <row r="52" spans="1:29" x14ac:dyDescent="0.25">
      <c r="A52" s="65"/>
      <c r="B52" s="65"/>
      <c r="C52" s="65"/>
      <c r="D52" s="65"/>
      <c r="E52" s="65"/>
      <c r="F52" s="65"/>
      <c r="G52" s="65"/>
      <c r="H52" s="65"/>
      <c r="I52" s="65"/>
      <c r="J52" s="65"/>
      <c r="L52" s="6" t="s">
        <v>107</v>
      </c>
      <c r="M52" s="5">
        <v>2013</v>
      </c>
      <c r="N52" s="5">
        <v>2014</v>
      </c>
      <c r="O52" s="5">
        <v>2015</v>
      </c>
      <c r="P52" s="5">
        <v>2016</v>
      </c>
      <c r="Q52" s="5">
        <v>2017</v>
      </c>
      <c r="R52" s="5">
        <v>2018</v>
      </c>
      <c r="S52" s="5" t="s">
        <v>156</v>
      </c>
      <c r="V52" s="4" t="s">
        <v>110</v>
      </c>
    </row>
    <row r="53" spans="1:29" x14ac:dyDescent="0.25">
      <c r="A53" s="65"/>
      <c r="B53" s="65"/>
      <c r="C53" s="65"/>
      <c r="D53" s="65"/>
      <c r="E53" s="65"/>
      <c r="F53" s="65"/>
      <c r="G53" s="65"/>
      <c r="H53" s="65"/>
      <c r="I53" s="65"/>
      <c r="J53" s="65"/>
      <c r="L53" s="4" t="s">
        <v>108</v>
      </c>
      <c r="M53" s="7">
        <f>'Wk 5 Balance Sheet '!C15</f>
        <v>4931</v>
      </c>
      <c r="N53" s="7">
        <f>'Wk 5 Balance Sheet '!D15</f>
        <v>4863</v>
      </c>
      <c r="O53" s="7">
        <f>'Wk 5 Balance Sheet '!E15</f>
        <v>4384</v>
      </c>
      <c r="P53" s="7">
        <f>'Wk 5 Balance Sheet '!F15</f>
        <v>4338</v>
      </c>
      <c r="Q53" s="7">
        <f>'Wk 5 Balance Sheet '!G15</f>
        <v>4639</v>
      </c>
      <c r="R53" s="7">
        <f>'Wk 5 Balance Sheet '!H15</f>
        <v>3793</v>
      </c>
      <c r="S53" s="7">
        <f>'Wk 5 Balance Sheet '!I15</f>
        <v>4491.333333333333</v>
      </c>
    </row>
    <row r="54" spans="1:29" x14ac:dyDescent="0.25">
      <c r="A54" s="65"/>
      <c r="B54" s="65"/>
      <c r="C54" s="65"/>
      <c r="D54" s="65"/>
      <c r="E54" s="65"/>
      <c r="F54" s="65"/>
      <c r="G54" s="65"/>
      <c r="H54" s="65"/>
      <c r="I54" s="65"/>
      <c r="J54" s="65"/>
      <c r="L54" s="4" t="s">
        <v>109</v>
      </c>
      <c r="M54" s="7">
        <f>'Wk 5 Balance Sheet '!C40</f>
        <v>4579</v>
      </c>
      <c r="N54" s="7">
        <f>'Wk 5 Balance Sheet '!D40</f>
        <v>3946</v>
      </c>
      <c r="O54" s="7">
        <f>'Wk 5 Balance Sheet '!E40</f>
        <v>3534</v>
      </c>
      <c r="P54" s="7">
        <f>'Wk 5 Balance Sheet '!F40</f>
        <v>3305</v>
      </c>
      <c r="Q54" s="7">
        <f>'Wk 5 Balance Sheet '!G40</f>
        <v>3408</v>
      </c>
      <c r="R54" s="7">
        <f>'Wk 5 Balance Sheet '!H40</f>
        <v>3341</v>
      </c>
      <c r="S54" s="7">
        <f>'Wk 5 Balance Sheet '!I40</f>
        <v>3685.4999999999995</v>
      </c>
      <c r="V54" s="11" t="s">
        <v>112</v>
      </c>
    </row>
    <row r="55" spans="1:29" x14ac:dyDescent="0.25">
      <c r="L55" s="4" t="s">
        <v>107</v>
      </c>
      <c r="M55" s="18">
        <f>M53/M54</f>
        <v>1.0768726796243722</v>
      </c>
      <c r="N55" s="18">
        <f t="shared" ref="N55:S55" si="14">N53/N54</f>
        <v>1.232387227572225</v>
      </c>
      <c r="O55" s="18">
        <f t="shared" si="14"/>
        <v>1.2405206564799094</v>
      </c>
      <c r="P55" s="18">
        <f t="shared" si="14"/>
        <v>1.3125567322239031</v>
      </c>
      <c r="Q55" s="18">
        <f t="shared" si="14"/>
        <v>1.3612089201877935</v>
      </c>
      <c r="R55" s="18">
        <f t="shared" si="14"/>
        <v>1.1352888356779407</v>
      </c>
      <c r="S55" s="18">
        <f t="shared" si="14"/>
        <v>1.2186496630941077</v>
      </c>
    </row>
    <row r="56" spans="1:29" x14ac:dyDescent="0.25">
      <c r="V56" s="6" t="s">
        <v>114</v>
      </c>
      <c r="W56" s="5">
        <v>2013</v>
      </c>
      <c r="X56" s="5">
        <v>2014</v>
      </c>
      <c r="Y56" s="5">
        <v>2015</v>
      </c>
      <c r="Z56" s="5">
        <v>2016</v>
      </c>
      <c r="AA56" s="5">
        <v>2017</v>
      </c>
      <c r="AB56" s="5">
        <v>2018</v>
      </c>
      <c r="AC56" s="5" t="s">
        <v>156</v>
      </c>
    </row>
    <row r="57" spans="1:29" x14ac:dyDescent="0.25">
      <c r="L57" s="6" t="s">
        <v>111</v>
      </c>
      <c r="M57" s="5">
        <v>2013</v>
      </c>
      <c r="N57" s="5">
        <v>2014</v>
      </c>
      <c r="O57" s="5">
        <v>2015</v>
      </c>
      <c r="P57" s="5">
        <v>2016</v>
      </c>
      <c r="Q57" s="5">
        <v>2017</v>
      </c>
      <c r="R57" s="5">
        <v>2018</v>
      </c>
      <c r="S57" s="5" t="s">
        <v>156</v>
      </c>
      <c r="V57" s="4" t="s">
        <v>115</v>
      </c>
      <c r="W57" s="19">
        <v>1425</v>
      </c>
      <c r="X57" s="19">
        <v>1382</v>
      </c>
      <c r="Y57" s="19">
        <v>1180</v>
      </c>
      <c r="Z57" s="19">
        <v>1171</v>
      </c>
      <c r="AA57" s="19">
        <v>1221</v>
      </c>
      <c r="AB57" s="19">
        <v>1250</v>
      </c>
      <c r="AC57" s="19">
        <v>1271.5</v>
      </c>
    </row>
    <row r="58" spans="1:29" x14ac:dyDescent="0.25">
      <c r="L58" s="4" t="s">
        <v>3</v>
      </c>
      <c r="M58" s="19">
        <v>962</v>
      </c>
      <c r="N58" s="19">
        <v>1089</v>
      </c>
      <c r="O58" s="19">
        <v>970</v>
      </c>
      <c r="P58" s="19">
        <v>1315</v>
      </c>
      <c r="Q58" s="19">
        <v>1535</v>
      </c>
      <c r="R58" s="19">
        <v>726</v>
      </c>
      <c r="S58" s="19">
        <v>1099.5</v>
      </c>
      <c r="V58" s="4" t="s">
        <v>97</v>
      </c>
      <c r="W58" s="19">
        <v>7219</v>
      </c>
      <c r="X58" s="19">
        <v>7168</v>
      </c>
      <c r="Y58" s="19">
        <v>6635</v>
      </c>
      <c r="Z58" s="19">
        <v>6072</v>
      </c>
      <c r="AA58" s="19">
        <v>6174</v>
      </c>
      <c r="AB58" s="19">
        <v>6313</v>
      </c>
      <c r="AC58" s="19">
        <v>6596.833333333333</v>
      </c>
    </row>
    <row r="59" spans="1:29" x14ac:dyDescent="0.25">
      <c r="L59" s="4" t="s">
        <v>113</v>
      </c>
      <c r="M59" s="19">
        <v>0</v>
      </c>
      <c r="N59" s="19">
        <v>0</v>
      </c>
      <c r="O59" s="19">
        <v>0</v>
      </c>
      <c r="P59" s="19">
        <v>0</v>
      </c>
      <c r="Q59" s="19">
        <v>0</v>
      </c>
      <c r="R59" s="19">
        <v>0</v>
      </c>
      <c r="S59" s="19">
        <v>0</v>
      </c>
      <c r="V59" s="4" t="s">
        <v>114</v>
      </c>
      <c r="W59" s="42">
        <f>W57/W58*365</f>
        <v>72.049452832802331</v>
      </c>
      <c r="X59" s="42">
        <f t="shared" ref="X59:AC59" si="15">X57/X58*365</f>
        <v>70.372488839285708</v>
      </c>
      <c r="Y59" s="42">
        <f t="shared" si="15"/>
        <v>64.913338357196679</v>
      </c>
      <c r="Z59" s="42">
        <f t="shared" si="15"/>
        <v>70.391139657444</v>
      </c>
      <c r="AA59" s="42">
        <f t="shared" si="15"/>
        <v>72.184159378036938</v>
      </c>
      <c r="AB59" s="42">
        <f t="shared" si="15"/>
        <v>72.271503247267546</v>
      </c>
      <c r="AC59" s="42">
        <f t="shared" si="15"/>
        <v>70.351557565498595</v>
      </c>
    </row>
    <row r="60" spans="1:29" x14ac:dyDescent="0.25">
      <c r="L60" s="4" t="s">
        <v>27</v>
      </c>
      <c r="M60" s="19">
        <v>4579</v>
      </c>
      <c r="N60" s="19">
        <v>3946</v>
      </c>
      <c r="O60" s="19">
        <v>3534</v>
      </c>
      <c r="P60" s="19">
        <v>3305</v>
      </c>
      <c r="Q60" s="19">
        <v>3408</v>
      </c>
      <c r="R60" s="19">
        <v>3341</v>
      </c>
      <c r="S60" s="19">
        <v>3685.4999999999995</v>
      </c>
    </row>
    <row r="61" spans="1:29" x14ac:dyDescent="0.25">
      <c r="L61" s="4" t="s">
        <v>111</v>
      </c>
      <c r="M61" s="18">
        <f>M58/M60</f>
        <v>0.21008953920069884</v>
      </c>
      <c r="N61" s="18">
        <f t="shared" ref="N61:S61" si="16">N58/N60</f>
        <v>0.27597567156614294</v>
      </c>
      <c r="O61" s="18">
        <f t="shared" si="16"/>
        <v>0.27447651386530841</v>
      </c>
      <c r="P61" s="18">
        <f t="shared" si="16"/>
        <v>0.39788199697428139</v>
      </c>
      <c r="Q61" s="18">
        <f t="shared" si="16"/>
        <v>0.45041079812206575</v>
      </c>
      <c r="R61" s="18">
        <f t="shared" si="16"/>
        <v>0.21730020951810836</v>
      </c>
      <c r="S61" s="18">
        <f t="shared" si="16"/>
        <v>0.29833129833129834</v>
      </c>
      <c r="V61" s="6" t="s">
        <v>117</v>
      </c>
      <c r="W61" s="5">
        <v>2013</v>
      </c>
      <c r="X61" s="5">
        <v>2014</v>
      </c>
      <c r="Y61" s="5">
        <v>2015</v>
      </c>
      <c r="Z61" s="5">
        <v>2016</v>
      </c>
      <c r="AA61" s="5">
        <v>2017</v>
      </c>
      <c r="AB61" s="5">
        <v>2018</v>
      </c>
      <c r="AC61" s="5" t="s">
        <v>156</v>
      </c>
    </row>
    <row r="62" spans="1:29" x14ac:dyDescent="0.25">
      <c r="V62" s="4" t="s">
        <v>119</v>
      </c>
      <c r="W62" s="19">
        <v>1636</v>
      </c>
      <c r="X62" s="19">
        <v>1552</v>
      </c>
      <c r="Y62" s="19">
        <v>1427</v>
      </c>
      <c r="Z62" s="19">
        <v>1411</v>
      </c>
      <c r="AA62" s="19">
        <v>1480</v>
      </c>
      <c r="AB62" s="19">
        <v>1400</v>
      </c>
      <c r="AC62" s="19">
        <v>1484.3333333333333</v>
      </c>
    </row>
    <row r="63" spans="1:29" x14ac:dyDescent="0.25">
      <c r="L63" s="6" t="s">
        <v>116</v>
      </c>
      <c r="M63" s="5">
        <v>2013</v>
      </c>
      <c r="N63" s="5">
        <v>2014</v>
      </c>
      <c r="O63" s="5">
        <v>2015</v>
      </c>
      <c r="P63" s="5">
        <v>2016</v>
      </c>
      <c r="Q63" s="5">
        <v>2017</v>
      </c>
      <c r="R63" s="5">
        <v>2018</v>
      </c>
      <c r="S63" s="5" t="s">
        <v>156</v>
      </c>
      <c r="V63" s="4" t="s">
        <v>120</v>
      </c>
      <c r="W63" s="19">
        <v>17420</v>
      </c>
      <c r="X63" s="19">
        <v>17277</v>
      </c>
      <c r="Y63" s="19">
        <v>16034</v>
      </c>
      <c r="Z63" s="19">
        <v>15195</v>
      </c>
      <c r="AA63" s="19">
        <v>15454</v>
      </c>
      <c r="AB63" s="19">
        <v>15544</v>
      </c>
      <c r="AC63" s="19">
        <v>16154</v>
      </c>
    </row>
    <row r="64" spans="1:29" x14ac:dyDescent="0.25">
      <c r="L64" s="4" t="s">
        <v>6</v>
      </c>
      <c r="M64" s="19">
        <v>3204</v>
      </c>
      <c r="N64" s="19">
        <v>3298</v>
      </c>
      <c r="O64" s="19">
        <v>2949</v>
      </c>
      <c r="P64" s="19">
        <v>3141</v>
      </c>
      <c r="Q64" s="19">
        <v>3054</v>
      </c>
      <c r="R64" s="19">
        <v>3056</v>
      </c>
      <c r="S64" s="19">
        <f>((SUM(M64:R64))/6)</f>
        <v>3117</v>
      </c>
      <c r="V64" s="4" t="s">
        <v>117</v>
      </c>
      <c r="W64" s="18">
        <f>W62/W63*365</f>
        <v>34.278989667049366</v>
      </c>
      <c r="X64" s="18">
        <f t="shared" ref="X64:AC64" si="17">X62/X63*365</f>
        <v>32.788099785842448</v>
      </c>
      <c r="Y64" s="18">
        <f t="shared" si="17"/>
        <v>32.484408132717974</v>
      </c>
      <c r="Z64" s="18">
        <f t="shared" si="17"/>
        <v>33.893715037841396</v>
      </c>
      <c r="AA64" s="18">
        <f t="shared" si="17"/>
        <v>34.95535136534231</v>
      </c>
      <c r="AB64" s="18">
        <f t="shared" si="17"/>
        <v>32.874420998455996</v>
      </c>
      <c r="AC64" s="18">
        <f t="shared" si="17"/>
        <v>33.53854566464446</v>
      </c>
    </row>
    <row r="65" spans="12:29" x14ac:dyDescent="0.25">
      <c r="L65" s="4" t="s">
        <v>27</v>
      </c>
      <c r="M65" s="19">
        <v>4579</v>
      </c>
      <c r="N65" s="19">
        <v>3946</v>
      </c>
      <c r="O65" s="19">
        <v>3534</v>
      </c>
      <c r="P65" s="19">
        <v>3305</v>
      </c>
      <c r="Q65" s="19">
        <v>3408</v>
      </c>
      <c r="R65" s="19">
        <v>3341</v>
      </c>
      <c r="S65" s="19">
        <v>3685.4999999999995</v>
      </c>
    </row>
    <row r="66" spans="12:29" x14ac:dyDescent="0.25">
      <c r="L66" s="4" t="s">
        <v>118</v>
      </c>
      <c r="M66" s="18">
        <f>M64/M65</f>
        <v>0.69971609521729639</v>
      </c>
      <c r="N66" s="18">
        <f t="shared" ref="N66:S66" si="18">N64/N65</f>
        <v>0.83578307146477449</v>
      </c>
      <c r="O66" s="18">
        <f t="shared" si="18"/>
        <v>0.83446519524618001</v>
      </c>
      <c r="P66" s="18">
        <f t="shared" si="18"/>
        <v>0.95037821482602114</v>
      </c>
      <c r="Q66" s="18">
        <f t="shared" si="18"/>
        <v>0.89612676056338025</v>
      </c>
      <c r="R66" s="18">
        <f t="shared" si="18"/>
        <v>0.91469619874289132</v>
      </c>
      <c r="S66" s="18">
        <f t="shared" si="18"/>
        <v>0.84574684574684589</v>
      </c>
      <c r="V66" s="6" t="s">
        <v>123</v>
      </c>
      <c r="W66" s="5">
        <v>2013</v>
      </c>
      <c r="X66" s="5">
        <v>2014</v>
      </c>
      <c r="Y66" s="5">
        <v>2015</v>
      </c>
      <c r="Z66" s="5">
        <v>2016</v>
      </c>
      <c r="AA66" s="5">
        <v>2017</v>
      </c>
      <c r="AB66" s="5">
        <v>2018</v>
      </c>
      <c r="AC66" s="5" t="s">
        <v>156</v>
      </c>
    </row>
    <row r="67" spans="12:29" x14ac:dyDescent="0.25">
      <c r="V67" s="4" t="s">
        <v>124</v>
      </c>
      <c r="W67" s="19">
        <v>1343</v>
      </c>
      <c r="X67" s="19">
        <v>1231</v>
      </c>
      <c r="Y67" s="19">
        <v>1110</v>
      </c>
      <c r="Z67" s="19">
        <v>1124</v>
      </c>
      <c r="AA67" s="19">
        <v>1212</v>
      </c>
      <c r="AB67" s="19">
        <v>1222</v>
      </c>
      <c r="AC67" s="19">
        <v>1207</v>
      </c>
    </row>
    <row r="68" spans="12:29" x14ac:dyDescent="0.25">
      <c r="L68" s="11" t="s">
        <v>121</v>
      </c>
      <c r="V68" s="4" t="s">
        <v>125</v>
      </c>
      <c r="W68" s="7">
        <v>7426.0718073019234</v>
      </c>
      <c r="X68" s="7">
        <v>6815.0310935841035</v>
      </c>
      <c r="Y68" s="7">
        <v>6100.7378406866437</v>
      </c>
      <c r="Z68" s="7">
        <v>6084.2355034850953</v>
      </c>
      <c r="AA68" s="7">
        <v>6458.1021897810215</v>
      </c>
      <c r="AB68" s="7">
        <v>6368.2181610508278</v>
      </c>
      <c r="AC68" s="7">
        <v>6537.7176493866245</v>
      </c>
    </row>
    <row r="69" spans="12:29" x14ac:dyDescent="0.25">
      <c r="V69" s="4" t="s">
        <v>123</v>
      </c>
      <c r="W69" s="18">
        <f>W67/W68*365</f>
        <v>66.010000000000005</v>
      </c>
      <c r="X69" s="18">
        <f t="shared" ref="X69:AC69" si="19">X67/X68*365</f>
        <v>65.930000000000007</v>
      </c>
      <c r="Y69" s="18">
        <f t="shared" si="19"/>
        <v>66.41</v>
      </c>
      <c r="Z69" s="18">
        <f t="shared" si="19"/>
        <v>67.430000000000007</v>
      </c>
      <c r="AA69" s="18">
        <f t="shared" si="19"/>
        <v>68.5</v>
      </c>
      <c r="AB69" s="18">
        <f t="shared" si="19"/>
        <v>70.039999999999992</v>
      </c>
      <c r="AC69" s="18">
        <f t="shared" si="19"/>
        <v>67.38666666666667</v>
      </c>
    </row>
    <row r="70" spans="12:29" x14ac:dyDescent="0.25">
      <c r="L70" s="6" t="s">
        <v>122</v>
      </c>
      <c r="M70" s="5">
        <v>2013</v>
      </c>
      <c r="N70" s="5">
        <v>2014</v>
      </c>
      <c r="O70" s="5">
        <v>2015</v>
      </c>
      <c r="P70" s="5">
        <v>2016</v>
      </c>
      <c r="Q70" s="5">
        <v>2017</v>
      </c>
      <c r="R70" s="5">
        <v>2018</v>
      </c>
      <c r="S70" s="5" t="s">
        <v>156</v>
      </c>
    </row>
    <row r="71" spans="12:29" ht="12.75" customHeight="1" x14ac:dyDescent="0.25">
      <c r="L71" s="4" t="s">
        <v>2</v>
      </c>
      <c r="M71" s="19">
        <v>11449</v>
      </c>
      <c r="N71" s="19">
        <v>12074</v>
      </c>
      <c r="O71" s="19">
        <v>11979</v>
      </c>
      <c r="P71" s="19">
        <v>12106</v>
      </c>
      <c r="Q71" s="19">
        <v>12433</v>
      </c>
      <c r="R71" s="19">
        <v>11964</v>
      </c>
      <c r="S71" s="19">
        <v>12000.833333333334</v>
      </c>
      <c r="V71" s="6" t="s">
        <v>112</v>
      </c>
      <c r="W71" s="5">
        <v>2013</v>
      </c>
      <c r="X71" s="5">
        <v>2014</v>
      </c>
      <c r="Y71" s="5">
        <v>2015</v>
      </c>
      <c r="Z71" s="5">
        <v>2016</v>
      </c>
      <c r="AA71" s="5">
        <v>2017</v>
      </c>
      <c r="AB71" s="5">
        <v>2018</v>
      </c>
      <c r="AC71" s="5" t="s">
        <v>156</v>
      </c>
    </row>
    <row r="72" spans="12:29" ht="12.75" customHeight="1" x14ac:dyDescent="0.25">
      <c r="L72" s="4" t="s">
        <v>32</v>
      </c>
      <c r="M72" s="19">
        <v>2536</v>
      </c>
      <c r="N72" s="19">
        <v>1385</v>
      </c>
      <c r="O72" s="19">
        <v>-44</v>
      </c>
      <c r="P72" s="19">
        <v>17</v>
      </c>
      <c r="Q72" s="19">
        <v>243</v>
      </c>
      <c r="R72" s="19">
        <v>197</v>
      </c>
      <c r="S72" s="19">
        <v>722.33333333333212</v>
      </c>
      <c r="V72" s="4" t="s">
        <v>127</v>
      </c>
      <c r="W72" s="18">
        <f>W59</f>
        <v>72.049452832802331</v>
      </c>
      <c r="X72" s="18">
        <f t="shared" ref="X72:AB72" si="20">X59</f>
        <v>70.372488839285708</v>
      </c>
      <c r="Y72" s="18">
        <f t="shared" si="20"/>
        <v>64.913338357196679</v>
      </c>
      <c r="Z72" s="18">
        <f t="shared" si="20"/>
        <v>70.391139657444</v>
      </c>
      <c r="AA72" s="18">
        <f t="shared" si="20"/>
        <v>72.184159378036938</v>
      </c>
      <c r="AB72" s="18">
        <f t="shared" si="20"/>
        <v>72.271503247267546</v>
      </c>
      <c r="AC72" s="18">
        <f>AC59</f>
        <v>70.351557565498595</v>
      </c>
    </row>
    <row r="73" spans="12:29" x14ac:dyDescent="0.25">
      <c r="L73" s="4" t="s">
        <v>122</v>
      </c>
      <c r="M73" s="18">
        <f>M71/M72</f>
        <v>4.5145899053627758</v>
      </c>
      <c r="N73" s="18">
        <f t="shared" ref="N73:S73" si="21">N71/N72</f>
        <v>8.7176895306859201</v>
      </c>
      <c r="O73" s="18">
        <f t="shared" si="21"/>
        <v>-272.25</v>
      </c>
      <c r="P73" s="18">
        <f t="shared" si="21"/>
        <v>712.11764705882354</v>
      </c>
      <c r="Q73" s="18">
        <f t="shared" si="21"/>
        <v>51.164609053497941</v>
      </c>
      <c r="R73" s="18">
        <f t="shared" si="21"/>
        <v>60.730964467005073</v>
      </c>
      <c r="S73" s="18">
        <f t="shared" si="21"/>
        <v>16.613982464236301</v>
      </c>
      <c r="V73" s="4" t="s">
        <v>117</v>
      </c>
      <c r="W73" s="18">
        <f>W64</f>
        <v>34.278989667049366</v>
      </c>
      <c r="X73" s="18">
        <f t="shared" ref="X73:AC73" si="22">X64</f>
        <v>32.788099785842448</v>
      </c>
      <c r="Y73" s="18">
        <f t="shared" si="22"/>
        <v>32.484408132717974</v>
      </c>
      <c r="Z73" s="18">
        <f t="shared" si="22"/>
        <v>33.893715037841396</v>
      </c>
      <c r="AA73" s="18">
        <f t="shared" si="22"/>
        <v>34.95535136534231</v>
      </c>
      <c r="AB73" s="18">
        <f t="shared" si="22"/>
        <v>32.874420998455996</v>
      </c>
      <c r="AC73" s="18">
        <f t="shared" si="22"/>
        <v>33.53854566464446</v>
      </c>
    </row>
    <row r="74" spans="12:29" x14ac:dyDescent="0.25">
      <c r="V74" s="4" t="s">
        <v>128</v>
      </c>
      <c r="W74" s="18">
        <f>W69</f>
        <v>66.010000000000005</v>
      </c>
      <c r="X74" s="18">
        <f t="shared" ref="X74:AC74" si="23">X69</f>
        <v>65.930000000000007</v>
      </c>
      <c r="Y74" s="18">
        <f t="shared" si="23"/>
        <v>66.41</v>
      </c>
      <c r="Z74" s="18">
        <f t="shared" si="23"/>
        <v>67.430000000000007</v>
      </c>
      <c r="AA74" s="18">
        <f t="shared" si="23"/>
        <v>68.5</v>
      </c>
      <c r="AB74" s="18">
        <f t="shared" si="23"/>
        <v>70.039999999999992</v>
      </c>
      <c r="AC74" s="18">
        <f t="shared" si="23"/>
        <v>67.38666666666667</v>
      </c>
    </row>
    <row r="75" spans="12:29" x14ac:dyDescent="0.25">
      <c r="L75" s="6" t="s">
        <v>126</v>
      </c>
      <c r="M75" s="5">
        <v>2013</v>
      </c>
      <c r="N75" s="5">
        <v>2014</v>
      </c>
      <c r="O75" s="5">
        <v>2015</v>
      </c>
      <c r="P75" s="5">
        <v>2016</v>
      </c>
      <c r="Q75" s="5">
        <v>2017</v>
      </c>
      <c r="R75" s="5">
        <v>2018</v>
      </c>
      <c r="S75" s="5" t="s">
        <v>156</v>
      </c>
      <c r="V75" s="4" t="s">
        <v>112</v>
      </c>
      <c r="W75" s="18">
        <f>W72+W73-W74</f>
        <v>40.318442499851685</v>
      </c>
      <c r="X75" s="18">
        <f t="shared" ref="X75:AC75" si="24">X72+X73-X74</f>
        <v>37.230588625128149</v>
      </c>
      <c r="Y75" s="18">
        <f t="shared" si="24"/>
        <v>30.987746489914656</v>
      </c>
      <c r="Z75" s="18">
        <f t="shared" si="24"/>
        <v>36.854854695285383</v>
      </c>
      <c r="AA75" s="18">
        <f t="shared" si="24"/>
        <v>38.639510743379248</v>
      </c>
      <c r="AB75" s="18">
        <f t="shared" si="24"/>
        <v>35.105924245723543</v>
      </c>
      <c r="AC75" s="18">
        <f t="shared" si="24"/>
        <v>36.503436563476384</v>
      </c>
    </row>
    <row r="76" spans="12:29" x14ac:dyDescent="0.25">
      <c r="L76" s="4" t="s">
        <v>13</v>
      </c>
      <c r="M76" s="19">
        <v>3565</v>
      </c>
      <c r="N76" s="19">
        <v>3533</v>
      </c>
      <c r="O76" s="19">
        <v>2763</v>
      </c>
      <c r="P76" s="19">
        <v>3738</v>
      </c>
      <c r="Q76" s="19">
        <v>3487</v>
      </c>
      <c r="R76" s="19">
        <v>3464</v>
      </c>
      <c r="S76" s="19">
        <v>3425</v>
      </c>
    </row>
    <row r="77" spans="12:29" x14ac:dyDescent="0.25">
      <c r="L77" s="4" t="s">
        <v>12</v>
      </c>
      <c r="M77" s="19">
        <v>-9</v>
      </c>
      <c r="N77" s="19">
        <v>48</v>
      </c>
      <c r="O77" s="19">
        <v>52</v>
      </c>
      <c r="P77" s="19">
        <v>198</v>
      </c>
      <c r="Q77" s="19">
        <v>204</v>
      </c>
      <c r="R77" s="19">
        <v>286</v>
      </c>
      <c r="S77" s="19">
        <v>129.83333333333334</v>
      </c>
    </row>
    <row r="78" spans="12:29" x14ac:dyDescent="0.25">
      <c r="L78" s="4" t="s">
        <v>126</v>
      </c>
      <c r="M78" s="18">
        <f>M76/M77</f>
        <v>-396.11111111111109</v>
      </c>
      <c r="N78" s="18">
        <f t="shared" ref="N78:S78" si="25">N76/N77</f>
        <v>73.604166666666671</v>
      </c>
      <c r="O78" s="18">
        <f t="shared" si="25"/>
        <v>53.134615384615387</v>
      </c>
      <c r="P78" s="18">
        <f t="shared" si="25"/>
        <v>18.878787878787879</v>
      </c>
      <c r="Q78" s="18">
        <f t="shared" si="25"/>
        <v>17.093137254901961</v>
      </c>
      <c r="R78" s="18">
        <f t="shared" si="25"/>
        <v>12.111888111888112</v>
      </c>
      <c r="S78" s="18">
        <f t="shared" si="25"/>
        <v>26.379974326059049</v>
      </c>
    </row>
    <row r="80" spans="12:29" x14ac:dyDescent="0.25">
      <c r="L80" s="6" t="s">
        <v>129</v>
      </c>
      <c r="M80" s="5">
        <v>2013</v>
      </c>
      <c r="N80" s="5">
        <v>2014</v>
      </c>
      <c r="O80" s="5">
        <v>2015</v>
      </c>
      <c r="P80" s="5">
        <v>2016</v>
      </c>
      <c r="Q80" s="5">
        <v>2017</v>
      </c>
      <c r="R80" s="5">
        <v>2018</v>
      </c>
      <c r="S80" s="5" t="s">
        <v>156</v>
      </c>
    </row>
    <row r="81" spans="12:19" x14ac:dyDescent="0.25">
      <c r="L81" s="4" t="s">
        <v>8</v>
      </c>
      <c r="M81" s="19">
        <v>2410</v>
      </c>
      <c r="N81" s="19">
        <v>2339</v>
      </c>
      <c r="O81" s="19">
        <v>1548</v>
      </c>
      <c r="P81" s="19">
        <v>2586</v>
      </c>
      <c r="Q81" s="19">
        <v>2174</v>
      </c>
      <c r="R81" s="19">
        <v>2558</v>
      </c>
      <c r="S81" s="19">
        <v>2269.1666666666665</v>
      </c>
    </row>
    <row r="82" spans="12:19" x14ac:dyDescent="0.25">
      <c r="L82" s="4" t="s">
        <v>12</v>
      </c>
      <c r="M82" s="19">
        <v>-9</v>
      </c>
      <c r="N82" s="19">
        <v>48</v>
      </c>
      <c r="O82" s="19">
        <v>52</v>
      </c>
      <c r="P82" s="19">
        <v>198</v>
      </c>
      <c r="Q82" s="19">
        <v>204</v>
      </c>
      <c r="R82" s="19">
        <v>286</v>
      </c>
      <c r="S82" s="19">
        <v>129.83333333333334</v>
      </c>
    </row>
    <row r="83" spans="12:19" x14ac:dyDescent="0.25">
      <c r="L83" s="4" t="s">
        <v>129</v>
      </c>
      <c r="M83" s="18">
        <f>M81/M82</f>
        <v>-267.77777777777777</v>
      </c>
      <c r="N83" s="18">
        <f t="shared" ref="N83:S83" si="26">N81/N82</f>
        <v>48.729166666666664</v>
      </c>
      <c r="O83" s="18">
        <f t="shared" si="26"/>
        <v>29.76923076923077</v>
      </c>
      <c r="P83" s="18">
        <f t="shared" si="26"/>
        <v>13.060606060606061</v>
      </c>
      <c r="Q83" s="18">
        <f t="shared" si="26"/>
        <v>10.656862745098039</v>
      </c>
      <c r="R83" s="18">
        <f t="shared" si="26"/>
        <v>8.9440559440559433</v>
      </c>
      <c r="S83" s="18">
        <f t="shared" si="26"/>
        <v>17.477535301668805</v>
      </c>
    </row>
    <row r="104" spans="12:21" x14ac:dyDescent="0.25">
      <c r="L104" s="15"/>
      <c r="M104" s="15"/>
      <c r="N104" s="15"/>
      <c r="O104" s="15"/>
      <c r="P104" s="15"/>
      <c r="Q104" s="15"/>
      <c r="R104" s="15"/>
      <c r="S104" s="15"/>
    </row>
    <row r="105" spans="12:21" x14ac:dyDescent="0.25">
      <c r="L105" s="15"/>
      <c r="M105" s="15"/>
      <c r="N105" s="15"/>
      <c r="O105" s="15"/>
      <c r="P105" s="15"/>
      <c r="Q105" s="15"/>
      <c r="R105" s="15"/>
      <c r="S105" s="15"/>
    </row>
    <row r="106" spans="12:21" x14ac:dyDescent="0.25">
      <c r="L106" s="15"/>
      <c r="M106" s="15"/>
      <c r="N106" s="15"/>
      <c r="O106" s="15"/>
      <c r="P106" s="15"/>
      <c r="Q106" s="15"/>
      <c r="R106" s="15"/>
      <c r="S106" s="15"/>
    </row>
    <row r="107" spans="12:21" x14ac:dyDescent="0.25">
      <c r="L107" s="15"/>
      <c r="M107" s="15"/>
      <c r="N107" s="15"/>
      <c r="O107" s="15"/>
      <c r="P107" s="15"/>
      <c r="Q107" s="15"/>
      <c r="R107" s="15"/>
      <c r="S107" s="15"/>
    </row>
    <row r="108" spans="12:21" x14ac:dyDescent="0.25">
      <c r="L108" s="15"/>
      <c r="M108" s="15"/>
      <c r="N108" s="15"/>
      <c r="O108" s="15"/>
      <c r="P108" s="15"/>
      <c r="Q108" s="15"/>
      <c r="R108" s="15"/>
      <c r="S108" s="15"/>
    </row>
    <row r="109" spans="12:21" x14ac:dyDescent="0.25">
      <c r="L109" s="15"/>
      <c r="M109" s="15"/>
      <c r="N109" s="15"/>
      <c r="O109" s="15"/>
      <c r="P109" s="15"/>
      <c r="Q109" s="15"/>
      <c r="R109" s="15"/>
      <c r="S109" s="15"/>
    </row>
    <row r="110" spans="12:21" x14ac:dyDescent="0.25">
      <c r="L110" s="15"/>
      <c r="M110" s="15"/>
      <c r="N110" s="15"/>
      <c r="O110" s="15"/>
      <c r="P110" s="15"/>
      <c r="Q110" s="15"/>
      <c r="R110" s="15"/>
      <c r="S110" s="15"/>
    </row>
    <row r="111" spans="12:21" x14ac:dyDescent="0.25">
      <c r="L111" s="15"/>
      <c r="M111" s="15"/>
      <c r="N111" s="15"/>
      <c r="O111" s="15"/>
      <c r="P111" s="15"/>
      <c r="Q111" s="15"/>
      <c r="R111" s="15"/>
      <c r="S111" s="15"/>
    </row>
    <row r="112" spans="12:21" x14ac:dyDescent="0.25">
      <c r="T112" s="15"/>
      <c r="U112" s="15"/>
    </row>
    <row r="113" spans="20:21" x14ac:dyDescent="0.25">
      <c r="T113" s="15"/>
      <c r="U113" s="15"/>
    </row>
    <row r="114" spans="20:21" x14ac:dyDescent="0.25">
      <c r="T114" s="15"/>
      <c r="U114" s="15"/>
    </row>
    <row r="115" spans="20:21" x14ac:dyDescent="0.25">
      <c r="T115" s="15"/>
      <c r="U115" s="15"/>
    </row>
    <row r="116" spans="20:21" x14ac:dyDescent="0.25">
      <c r="T116" s="15"/>
      <c r="U116" s="15"/>
    </row>
    <row r="117" spans="20:21" x14ac:dyDescent="0.25">
      <c r="T117" s="15"/>
      <c r="U117" s="15"/>
    </row>
    <row r="118" spans="20:21" x14ac:dyDescent="0.25">
      <c r="T118" s="15"/>
      <c r="U118" s="15"/>
    </row>
    <row r="119" spans="20:21" x14ac:dyDescent="0.25">
      <c r="T119" s="15"/>
      <c r="U119" s="15"/>
    </row>
  </sheetData>
  <mergeCells count="9">
    <mergeCell ref="A39:J46"/>
    <mergeCell ref="A47:J54"/>
    <mergeCell ref="E1:K2"/>
    <mergeCell ref="L6:Q8"/>
    <mergeCell ref="S6:Y8"/>
    <mergeCell ref="A7:J14"/>
    <mergeCell ref="A15:J22"/>
    <mergeCell ref="A23:J30"/>
    <mergeCell ref="A31:J38"/>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Wk 5 Income Statement</vt:lpstr>
      <vt:lpstr>Wk 5 Balance Sheet </vt:lpstr>
      <vt:lpstr>Wk 5 Ratio 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Tiffany Ash</dc:creator>
  <cp:lastModifiedBy>Tiffany Ash</cp:lastModifiedBy>
  <dcterms:created xsi:type="dcterms:W3CDTF">2019-09-22T22:00:01Z</dcterms:created>
  <dcterms:modified xsi:type="dcterms:W3CDTF">2019-11-08T22:24:51Z</dcterms:modified>
</cp:coreProperties>
</file>