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Objects="non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v\git\AdventofCode2020\"/>
    </mc:Choice>
  </mc:AlternateContent>
  <xr:revisionPtr revIDLastSave="0" documentId="13_ncr:1_{E9E1832F-1635-4394-A2CF-D3C2C69E1B53}" xr6:coauthVersionLast="45" xr6:coauthVersionMax="45" xr10:uidLastSave="{00000000-0000-0000-0000-000000000000}"/>
  <bookViews>
    <workbookView xWindow="-108" yWindow="-108" windowWidth="23256" windowHeight="12576" xr2:uid="{7EED56FC-5D14-496F-B690-BA92EC123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S7" i="1" a="1"/>
  <c r="S7" i="1" s="1"/>
  <c r="T7" i="1" s="1"/>
  <c r="S8" i="1" a="1"/>
  <c r="S8" i="1" s="1"/>
  <c r="T8" i="1" s="1"/>
  <c r="S9" i="1" a="1"/>
  <c r="S9" i="1" s="1"/>
  <c r="T9" i="1" s="1"/>
  <c r="S10" i="1" a="1"/>
  <c r="S10" i="1" s="1"/>
  <c r="T10" i="1" s="1"/>
  <c r="S11" i="1" a="1"/>
  <c r="S11" i="1" s="1"/>
  <c r="T11" i="1" s="1"/>
  <c r="S12" i="1" a="1"/>
  <c r="S12" i="1" s="1"/>
  <c r="T12" i="1" s="1"/>
  <c r="S13" i="1" a="1"/>
  <c r="S13" i="1" s="1"/>
  <c r="T13" i="1" s="1"/>
  <c r="S14" i="1" a="1"/>
  <c r="S14" i="1" s="1"/>
  <c r="T14" i="1" s="1"/>
  <c r="S15" i="1" a="1"/>
  <c r="S15" i="1" s="1"/>
  <c r="T15" i="1" s="1"/>
  <c r="S16" i="1" a="1"/>
  <c r="S16" i="1" s="1"/>
  <c r="T16" i="1" s="1"/>
  <c r="S17" i="1" a="1"/>
  <c r="S17" i="1" s="1"/>
  <c r="T17" i="1" s="1"/>
  <c r="S18" i="1" a="1"/>
  <c r="S18" i="1" s="1"/>
  <c r="T18" i="1" s="1"/>
  <c r="S19" i="1" a="1"/>
  <c r="S19" i="1" s="1"/>
  <c r="T19" i="1" s="1"/>
  <c r="S20" i="1" a="1"/>
  <c r="S20" i="1" s="1"/>
  <c r="T20" i="1" s="1"/>
  <c r="S21" i="1" a="1"/>
  <c r="S21" i="1" s="1"/>
  <c r="T21" i="1" s="1"/>
  <c r="S22" i="1" a="1"/>
  <c r="S22" i="1" s="1"/>
  <c r="T22" i="1" s="1"/>
  <c r="S23" i="1" a="1"/>
  <c r="S23" i="1" s="1"/>
  <c r="T23" i="1" s="1"/>
  <c r="S24" i="1" a="1"/>
  <c r="S24" i="1" s="1"/>
  <c r="T24" i="1" s="1"/>
  <c r="S25" i="1" a="1"/>
  <c r="S25" i="1" s="1"/>
  <c r="T25" i="1" s="1"/>
  <c r="S26" i="1" a="1"/>
  <c r="S26" i="1" s="1"/>
  <c r="T26" i="1" s="1"/>
  <c r="S27" i="1" a="1"/>
  <c r="S27" i="1" s="1"/>
  <c r="T27" i="1" s="1"/>
  <c r="S28" i="1" a="1"/>
  <c r="S28" i="1" s="1"/>
  <c r="T28" i="1" s="1"/>
  <c r="S29" i="1" a="1"/>
  <c r="S29" i="1" s="1"/>
  <c r="T29" i="1" s="1"/>
  <c r="S30" i="1" a="1"/>
  <c r="S30" i="1" s="1"/>
  <c r="T30" i="1" s="1"/>
  <c r="S31" i="1" a="1"/>
  <c r="S31" i="1" s="1"/>
  <c r="T31" i="1" s="1"/>
  <c r="S32" i="1" a="1"/>
  <c r="S32" i="1" s="1"/>
  <c r="T32" i="1" s="1"/>
  <c r="S33" i="1" a="1"/>
  <c r="S33" i="1" s="1"/>
  <c r="T33" i="1" s="1"/>
  <c r="S34" i="1" a="1"/>
  <c r="S34" i="1" s="1"/>
  <c r="T34" i="1" s="1"/>
  <c r="S35" i="1" a="1"/>
  <c r="S35" i="1" s="1"/>
  <c r="T35" i="1" s="1"/>
  <c r="S36" i="1" a="1"/>
  <c r="S36" i="1" s="1"/>
  <c r="T36" i="1" s="1"/>
  <c r="S37" i="1" a="1"/>
  <c r="S37" i="1" s="1"/>
  <c r="T37" i="1" s="1"/>
  <c r="S38" i="1" a="1"/>
  <c r="S38" i="1" s="1"/>
  <c r="T38" i="1" s="1"/>
  <c r="S39" i="1" a="1"/>
  <c r="S39" i="1" s="1"/>
  <c r="T39" i="1" s="1"/>
  <c r="S40" i="1" a="1"/>
  <c r="S40" i="1" s="1"/>
  <c r="T40" i="1" s="1"/>
  <c r="S41" i="1" a="1"/>
  <c r="S41" i="1" s="1"/>
  <c r="T41" i="1" s="1"/>
  <c r="S42" i="1" a="1"/>
  <c r="S42" i="1" s="1"/>
  <c r="T42" i="1" s="1"/>
  <c r="S43" i="1" a="1"/>
  <c r="S43" i="1" s="1"/>
  <c r="T43" i="1" s="1"/>
  <c r="S44" i="1" a="1"/>
  <c r="S44" i="1" s="1"/>
  <c r="T44" i="1" s="1"/>
  <c r="S45" i="1" a="1"/>
  <c r="S45" i="1" s="1"/>
  <c r="T45" i="1" s="1"/>
  <c r="S46" i="1" a="1"/>
  <c r="S46" i="1" s="1"/>
  <c r="T46" i="1" s="1"/>
  <c r="S47" i="1" a="1"/>
  <c r="S47" i="1" s="1"/>
  <c r="T47" i="1" s="1"/>
  <c r="S48" i="1" a="1"/>
  <c r="S48" i="1" s="1"/>
  <c r="T48" i="1" s="1"/>
  <c r="S49" i="1" a="1"/>
  <c r="S49" i="1" s="1"/>
  <c r="T49" i="1" s="1"/>
  <c r="S50" i="1" a="1"/>
  <c r="S50" i="1" s="1"/>
  <c r="T50" i="1" s="1"/>
  <c r="S51" i="1" a="1"/>
  <c r="S51" i="1" s="1"/>
  <c r="T51" i="1" s="1"/>
  <c r="S52" i="1" a="1"/>
  <c r="S52" i="1" s="1"/>
  <c r="T52" i="1" s="1"/>
  <c r="S53" i="1" a="1"/>
  <c r="S53" i="1" s="1"/>
  <c r="T53" i="1" s="1"/>
  <c r="S54" i="1" a="1"/>
  <c r="S54" i="1" s="1"/>
  <c r="T54" i="1" s="1"/>
  <c r="S55" i="1" a="1"/>
  <c r="S55" i="1" s="1"/>
  <c r="T55" i="1" s="1"/>
  <c r="S56" i="1" a="1"/>
  <c r="S56" i="1" s="1"/>
  <c r="T56" i="1" s="1"/>
  <c r="S57" i="1" a="1"/>
  <c r="S57" i="1" s="1"/>
  <c r="T57" i="1" s="1"/>
  <c r="S58" i="1" a="1"/>
  <c r="S58" i="1" s="1"/>
  <c r="T58" i="1" s="1"/>
  <c r="S59" i="1" a="1"/>
  <c r="S59" i="1" s="1"/>
  <c r="T59" i="1" s="1"/>
  <c r="S60" i="1" a="1"/>
  <c r="S60" i="1" s="1"/>
  <c r="T60" i="1" s="1"/>
  <c r="S61" i="1" a="1"/>
  <c r="S61" i="1" s="1"/>
  <c r="T61" i="1" s="1"/>
  <c r="S62" i="1" a="1"/>
  <c r="S62" i="1" s="1"/>
  <c r="T62" i="1" s="1"/>
  <c r="S63" i="1" a="1"/>
  <c r="S63" i="1" s="1"/>
  <c r="T63" i="1" s="1"/>
  <c r="S64" i="1" a="1"/>
  <c r="S64" i="1" s="1"/>
  <c r="T64" i="1" s="1"/>
  <c r="S65" i="1" a="1"/>
  <c r="S65" i="1" s="1"/>
  <c r="T65" i="1" s="1"/>
  <c r="S66" i="1" a="1"/>
  <c r="S66" i="1" s="1"/>
  <c r="T66" i="1" s="1"/>
  <c r="S67" i="1" a="1"/>
  <c r="S67" i="1" s="1"/>
  <c r="T67" i="1" s="1"/>
  <c r="S68" i="1" a="1"/>
  <c r="S68" i="1" s="1"/>
  <c r="T68" i="1" s="1"/>
  <c r="S69" i="1" a="1"/>
  <c r="S69" i="1" s="1"/>
  <c r="T69" i="1" s="1"/>
  <c r="S70" i="1" a="1"/>
  <c r="S70" i="1" s="1"/>
  <c r="T70" i="1" s="1"/>
  <c r="S71" i="1" a="1"/>
  <c r="S71" i="1" s="1"/>
  <c r="T71" i="1" s="1"/>
  <c r="S72" i="1" a="1"/>
  <c r="S72" i="1" s="1"/>
  <c r="T72" i="1" s="1"/>
  <c r="S73" i="1" a="1"/>
  <c r="S73" i="1" s="1"/>
  <c r="T73" i="1" s="1"/>
  <c r="S74" i="1" a="1"/>
  <c r="S74" i="1" s="1"/>
  <c r="T74" i="1" s="1"/>
  <c r="S75" i="1" a="1"/>
  <c r="S75" i="1" s="1"/>
  <c r="T75" i="1" s="1"/>
  <c r="S76" i="1" a="1"/>
  <c r="S76" i="1" s="1"/>
  <c r="T76" i="1" s="1"/>
  <c r="S77" i="1" a="1"/>
  <c r="S77" i="1" s="1"/>
  <c r="T77" i="1" s="1"/>
  <c r="S78" i="1" a="1"/>
  <c r="S78" i="1" s="1"/>
  <c r="T78" i="1" s="1"/>
  <c r="S79" i="1" a="1"/>
  <c r="S79" i="1" s="1"/>
  <c r="T79" i="1" s="1"/>
  <c r="S80" i="1" a="1"/>
  <c r="S80" i="1" s="1"/>
  <c r="T80" i="1" s="1"/>
  <c r="S81" i="1" a="1"/>
  <c r="S81" i="1" s="1"/>
  <c r="T81" i="1" s="1"/>
  <c r="S82" i="1" a="1"/>
  <c r="S82" i="1" s="1"/>
  <c r="T82" i="1" s="1"/>
  <c r="S83" i="1" a="1"/>
  <c r="S83" i="1" s="1"/>
  <c r="T83" i="1" s="1"/>
  <c r="S84" i="1" a="1"/>
  <c r="S84" i="1" s="1"/>
  <c r="T84" i="1" s="1"/>
  <c r="S85" i="1" a="1"/>
  <c r="S85" i="1" s="1"/>
  <c r="T85" i="1" s="1"/>
  <c r="S86" i="1" a="1"/>
  <c r="S86" i="1" s="1"/>
  <c r="T86" i="1" s="1"/>
  <c r="S87" i="1" a="1"/>
  <c r="S87" i="1" s="1"/>
  <c r="T87" i="1" s="1"/>
  <c r="S88" i="1" a="1"/>
  <c r="S88" i="1" s="1"/>
  <c r="T88" i="1" s="1"/>
  <c r="S89" i="1" a="1"/>
  <c r="S89" i="1" s="1"/>
  <c r="T89" i="1" s="1"/>
  <c r="S90" i="1" a="1"/>
  <c r="S90" i="1" s="1"/>
  <c r="T90" i="1" s="1"/>
  <c r="S91" i="1" a="1"/>
  <c r="S91" i="1" s="1"/>
  <c r="T91" i="1" s="1"/>
  <c r="S92" i="1" a="1"/>
  <c r="S92" i="1" s="1"/>
  <c r="T92" i="1" s="1"/>
  <c r="S93" i="1" a="1"/>
  <c r="S93" i="1" s="1"/>
  <c r="T93" i="1" s="1"/>
  <c r="S94" i="1" a="1"/>
  <c r="S94" i="1" s="1"/>
  <c r="T94" i="1" s="1"/>
  <c r="S95" i="1" a="1"/>
  <c r="S95" i="1" s="1"/>
  <c r="T95" i="1" s="1"/>
  <c r="S96" i="1" a="1"/>
  <c r="S96" i="1" s="1"/>
  <c r="T96" i="1" s="1"/>
  <c r="S97" i="1" a="1"/>
  <c r="S97" i="1" s="1"/>
  <c r="T97" i="1" s="1"/>
  <c r="S98" i="1" a="1"/>
  <c r="S98" i="1" s="1"/>
  <c r="T98" i="1" s="1"/>
  <c r="S99" i="1" a="1"/>
  <c r="S99" i="1" s="1"/>
  <c r="T99" i="1" s="1"/>
  <c r="S100" i="1" a="1"/>
  <c r="S100" i="1" s="1"/>
  <c r="T100" i="1" s="1"/>
  <c r="S101" i="1" a="1"/>
  <c r="S101" i="1" s="1"/>
  <c r="T101" i="1" s="1"/>
  <c r="S102" i="1" a="1"/>
  <c r="S102" i="1" s="1"/>
  <c r="T102" i="1" s="1"/>
  <c r="S103" i="1" a="1"/>
  <c r="S103" i="1" s="1"/>
  <c r="T103" i="1" s="1"/>
  <c r="S104" i="1" a="1"/>
  <c r="S104" i="1" s="1"/>
  <c r="T104" i="1" s="1"/>
  <c r="S105" i="1" a="1"/>
  <c r="S105" i="1" s="1"/>
  <c r="T105" i="1" s="1"/>
  <c r="S106" i="1" a="1"/>
  <c r="S106" i="1" s="1"/>
  <c r="T106" i="1" s="1"/>
  <c r="S107" i="1" a="1"/>
  <c r="S107" i="1" s="1"/>
  <c r="T107" i="1" s="1"/>
  <c r="S108" i="1" a="1"/>
  <c r="S108" i="1" s="1"/>
  <c r="T108" i="1" s="1"/>
  <c r="S109" i="1" a="1"/>
  <c r="S109" i="1" s="1"/>
  <c r="T109" i="1" s="1"/>
  <c r="S110" i="1" a="1"/>
  <c r="S110" i="1" s="1"/>
  <c r="T110" i="1" s="1"/>
  <c r="S111" i="1" a="1"/>
  <c r="S111" i="1" s="1"/>
  <c r="T111" i="1" s="1"/>
  <c r="S112" i="1" a="1"/>
  <c r="S112" i="1" s="1"/>
  <c r="T112" i="1" s="1"/>
  <c r="S113" i="1" a="1"/>
  <c r="S113" i="1" s="1"/>
  <c r="T113" i="1" s="1"/>
  <c r="S114" i="1" a="1"/>
  <c r="S114" i="1" s="1"/>
  <c r="T114" i="1" s="1"/>
  <c r="S115" i="1" a="1"/>
  <c r="S115" i="1" s="1"/>
  <c r="T115" i="1" s="1"/>
  <c r="S116" i="1" a="1"/>
  <c r="S116" i="1" s="1"/>
  <c r="T116" i="1" s="1"/>
  <c r="S117" i="1" a="1"/>
  <c r="S117" i="1" s="1"/>
  <c r="T117" i="1" s="1"/>
  <c r="S118" i="1" a="1"/>
  <c r="S118" i="1" s="1"/>
  <c r="T118" i="1" s="1"/>
  <c r="S119" i="1" a="1"/>
  <c r="S119" i="1" s="1"/>
  <c r="T119" i="1" s="1"/>
  <c r="S120" i="1" a="1"/>
  <c r="S120" i="1" s="1"/>
  <c r="T120" i="1" s="1"/>
  <c r="S121" i="1" a="1"/>
  <c r="S121" i="1" s="1"/>
  <c r="T121" i="1" s="1"/>
  <c r="S122" i="1" a="1"/>
  <c r="S122" i="1" s="1"/>
  <c r="T122" i="1" s="1"/>
  <c r="S123" i="1" a="1"/>
  <c r="S123" i="1" s="1"/>
  <c r="T123" i="1" s="1"/>
  <c r="S124" i="1" a="1"/>
  <c r="S124" i="1" s="1"/>
  <c r="T124" i="1" s="1"/>
  <c r="S125" i="1" a="1"/>
  <c r="S125" i="1" s="1"/>
  <c r="T125" i="1" s="1"/>
  <c r="S126" i="1" a="1"/>
  <c r="S126" i="1" s="1"/>
  <c r="T126" i="1" s="1"/>
  <c r="S127" i="1" a="1"/>
  <c r="S127" i="1" s="1"/>
  <c r="T127" i="1" s="1"/>
  <c r="S128" i="1" a="1"/>
  <c r="S128" i="1" s="1"/>
  <c r="T128" i="1" s="1"/>
  <c r="S129" i="1" a="1"/>
  <c r="S129" i="1" s="1"/>
  <c r="T129" i="1" s="1"/>
  <c r="S130" i="1" a="1"/>
  <c r="S130" i="1" s="1"/>
  <c r="T130" i="1" s="1"/>
  <c r="S131" i="1" a="1"/>
  <c r="S131" i="1" s="1"/>
  <c r="T131" i="1" s="1"/>
  <c r="S132" i="1" a="1"/>
  <c r="S132" i="1" s="1"/>
  <c r="T132" i="1" s="1"/>
  <c r="S133" i="1" a="1"/>
  <c r="S133" i="1" s="1"/>
  <c r="T133" i="1" s="1"/>
  <c r="S134" i="1" a="1"/>
  <c r="S134" i="1" s="1"/>
  <c r="T134" i="1" s="1"/>
  <c r="S135" i="1" a="1"/>
  <c r="S135" i="1" s="1"/>
  <c r="T135" i="1" s="1"/>
  <c r="S136" i="1" a="1"/>
  <c r="S136" i="1" s="1"/>
  <c r="T136" i="1" s="1"/>
  <c r="S137" i="1" a="1"/>
  <c r="S137" i="1" s="1"/>
  <c r="T137" i="1" s="1"/>
  <c r="S138" i="1" a="1"/>
  <c r="S138" i="1" s="1"/>
  <c r="T138" i="1" s="1"/>
  <c r="S139" i="1" a="1"/>
  <c r="S139" i="1" s="1"/>
  <c r="T139" i="1" s="1"/>
  <c r="S140" i="1" a="1"/>
  <c r="S140" i="1" s="1"/>
  <c r="T140" i="1" s="1"/>
  <c r="S141" i="1" a="1"/>
  <c r="S141" i="1" s="1"/>
  <c r="T141" i="1" s="1"/>
  <c r="S142" i="1" a="1"/>
  <c r="S142" i="1" s="1"/>
  <c r="T142" i="1" s="1"/>
  <c r="S143" i="1" a="1"/>
  <c r="S143" i="1" s="1"/>
  <c r="T143" i="1" s="1"/>
  <c r="S144" i="1" a="1"/>
  <c r="S144" i="1" s="1"/>
  <c r="T144" i="1" s="1"/>
  <c r="S145" i="1" a="1"/>
  <c r="S145" i="1" s="1"/>
  <c r="T145" i="1" s="1"/>
  <c r="S146" i="1" a="1"/>
  <c r="S146" i="1" s="1"/>
  <c r="T146" i="1" s="1"/>
  <c r="S147" i="1" a="1"/>
  <c r="S147" i="1" s="1"/>
  <c r="T147" i="1" s="1"/>
  <c r="S148" i="1" a="1"/>
  <c r="S148" i="1" s="1"/>
  <c r="T148" i="1" s="1"/>
  <c r="S149" i="1" a="1"/>
  <c r="S149" i="1" s="1"/>
  <c r="T149" i="1" s="1"/>
  <c r="S150" i="1" a="1"/>
  <c r="S150" i="1" s="1"/>
  <c r="T150" i="1" s="1"/>
  <c r="S151" i="1" a="1"/>
  <c r="S151" i="1" s="1"/>
  <c r="T151" i="1" s="1"/>
  <c r="S152" i="1" a="1"/>
  <c r="S152" i="1" s="1"/>
  <c r="T152" i="1" s="1"/>
  <c r="S153" i="1" a="1"/>
  <c r="S153" i="1" s="1"/>
  <c r="T153" i="1" s="1"/>
  <c r="S154" i="1" a="1"/>
  <c r="S154" i="1" s="1"/>
  <c r="T154" i="1" s="1"/>
  <c r="S155" i="1" a="1"/>
  <c r="S155" i="1" s="1"/>
  <c r="T155" i="1" s="1"/>
  <c r="S156" i="1" a="1"/>
  <c r="S156" i="1" s="1"/>
  <c r="T156" i="1" s="1"/>
  <c r="S157" i="1" a="1"/>
  <c r="S157" i="1" s="1"/>
  <c r="T157" i="1" s="1"/>
  <c r="S158" i="1" a="1"/>
  <c r="S158" i="1" s="1"/>
  <c r="T158" i="1" s="1"/>
  <c r="S159" i="1" a="1"/>
  <c r="S159" i="1" s="1"/>
  <c r="T159" i="1" s="1"/>
  <c r="S160" i="1" a="1"/>
  <c r="S160" i="1" s="1"/>
  <c r="T160" i="1" s="1"/>
  <c r="S161" i="1" a="1"/>
  <c r="S161" i="1" s="1"/>
  <c r="T161" i="1" s="1"/>
  <c r="S162" i="1" a="1"/>
  <c r="S162" i="1" s="1"/>
  <c r="T162" i="1" s="1"/>
  <c r="S163" i="1" a="1"/>
  <c r="S163" i="1" s="1"/>
  <c r="T163" i="1" s="1"/>
  <c r="S164" i="1" a="1"/>
  <c r="S164" i="1" s="1"/>
  <c r="T164" i="1" s="1"/>
  <c r="S165" i="1" a="1"/>
  <c r="S165" i="1" s="1"/>
  <c r="T165" i="1" s="1"/>
  <c r="S166" i="1" a="1"/>
  <c r="S166" i="1" s="1"/>
  <c r="T166" i="1" s="1"/>
  <c r="S167" i="1" a="1"/>
  <c r="S167" i="1" s="1"/>
  <c r="T167" i="1" s="1"/>
  <c r="S168" i="1" a="1"/>
  <c r="S168" i="1" s="1"/>
  <c r="T168" i="1" s="1"/>
  <c r="S169" i="1" a="1"/>
  <c r="S169" i="1" s="1"/>
  <c r="T169" i="1" s="1"/>
  <c r="S170" i="1" a="1"/>
  <c r="S170" i="1" s="1"/>
  <c r="T170" i="1" s="1"/>
  <c r="S171" i="1" a="1"/>
  <c r="S171" i="1" s="1"/>
  <c r="T171" i="1" s="1"/>
  <c r="S172" i="1" a="1"/>
  <c r="S172" i="1" s="1"/>
  <c r="T172" i="1" s="1"/>
  <c r="S173" i="1" a="1"/>
  <c r="S173" i="1" s="1"/>
  <c r="T173" i="1" s="1"/>
  <c r="S174" i="1" a="1"/>
  <c r="S174" i="1" s="1"/>
  <c r="T174" i="1" s="1"/>
  <c r="S175" i="1" a="1"/>
  <c r="S175" i="1" s="1"/>
  <c r="T175" i="1" s="1"/>
  <c r="S176" i="1" a="1"/>
  <c r="S176" i="1" s="1"/>
  <c r="T176" i="1" s="1"/>
  <c r="S177" i="1" a="1"/>
  <c r="S177" i="1" s="1"/>
  <c r="T177" i="1" s="1"/>
  <c r="S178" i="1" a="1"/>
  <c r="S178" i="1" s="1"/>
  <c r="T178" i="1" s="1"/>
  <c r="S179" i="1" a="1"/>
  <c r="S179" i="1" s="1"/>
  <c r="T179" i="1" s="1"/>
  <c r="S180" i="1" a="1"/>
  <c r="S180" i="1" s="1"/>
  <c r="T180" i="1" s="1"/>
  <c r="S181" i="1" a="1"/>
  <c r="S181" i="1" s="1"/>
  <c r="T181" i="1" s="1"/>
  <c r="S182" i="1" a="1"/>
  <c r="S182" i="1" s="1"/>
  <c r="T182" i="1" s="1"/>
  <c r="S183" i="1" a="1"/>
  <c r="S183" i="1" s="1"/>
  <c r="T183" i="1" s="1"/>
  <c r="S184" i="1" a="1"/>
  <c r="S184" i="1" s="1"/>
  <c r="T184" i="1" s="1"/>
  <c r="S185" i="1" a="1"/>
  <c r="S185" i="1" s="1"/>
  <c r="T185" i="1" s="1"/>
  <c r="S186" i="1" a="1"/>
  <c r="S186" i="1" s="1"/>
  <c r="T186" i="1" s="1"/>
  <c r="S187" i="1" a="1"/>
  <c r="S187" i="1" s="1"/>
  <c r="T187" i="1" s="1"/>
  <c r="S188" i="1" a="1"/>
  <c r="S188" i="1" s="1"/>
  <c r="T188" i="1" s="1"/>
  <c r="S189" i="1" a="1"/>
  <c r="S189" i="1" s="1"/>
  <c r="T189" i="1" s="1"/>
  <c r="S190" i="1" a="1"/>
  <c r="S190" i="1" s="1"/>
  <c r="T190" i="1" s="1"/>
  <c r="S191" i="1" a="1"/>
  <c r="S191" i="1" s="1"/>
  <c r="T191" i="1" s="1"/>
  <c r="S192" i="1" a="1"/>
  <c r="S192" i="1" s="1"/>
  <c r="T192" i="1" s="1"/>
  <c r="S193" i="1" a="1"/>
  <c r="S193" i="1" s="1"/>
  <c r="T193" i="1" s="1"/>
  <c r="S194" i="1" a="1"/>
  <c r="S194" i="1" s="1"/>
  <c r="T194" i="1" s="1"/>
  <c r="S195" i="1" a="1"/>
  <c r="S195" i="1" s="1"/>
  <c r="T195" i="1" s="1"/>
  <c r="S196" i="1" a="1"/>
  <c r="S196" i="1" s="1"/>
  <c r="T196" i="1" s="1"/>
  <c r="S197" i="1" a="1"/>
  <c r="S197" i="1" s="1"/>
  <c r="T197" i="1" s="1"/>
  <c r="S198" i="1" a="1"/>
  <c r="S198" i="1" s="1"/>
  <c r="T198" i="1" s="1"/>
  <c r="S199" i="1" a="1"/>
  <c r="S199" i="1" s="1"/>
  <c r="T199" i="1" s="1"/>
  <c r="S200" i="1" a="1"/>
  <c r="S200" i="1" s="1"/>
  <c r="T200" i="1" s="1"/>
  <c r="S201" i="1" a="1"/>
  <c r="S201" i="1" s="1"/>
  <c r="T201" i="1" s="1"/>
  <c r="S202" i="1" a="1"/>
  <c r="S202" i="1" s="1"/>
  <c r="T202" i="1" s="1"/>
  <c r="S203" i="1" a="1"/>
  <c r="S203" i="1" s="1"/>
  <c r="T203" i="1" s="1"/>
  <c r="S204" i="1" a="1"/>
  <c r="S204" i="1" s="1"/>
  <c r="T204" i="1" s="1"/>
  <c r="S205" i="1" a="1"/>
  <c r="S205" i="1" s="1"/>
  <c r="T205" i="1" s="1"/>
  <c r="S206" i="1" a="1"/>
  <c r="S206" i="1" s="1"/>
  <c r="T206" i="1" s="1"/>
  <c r="S207" i="1" a="1"/>
  <c r="S207" i="1" s="1"/>
  <c r="T207" i="1" s="1"/>
  <c r="S208" i="1" a="1"/>
  <c r="S208" i="1" s="1"/>
  <c r="T208" i="1" s="1"/>
  <c r="S209" i="1" a="1"/>
  <c r="S209" i="1" s="1"/>
  <c r="T209" i="1" s="1"/>
  <c r="S210" i="1" a="1"/>
  <c r="S210" i="1" s="1"/>
  <c r="T210" i="1" s="1"/>
  <c r="S211" i="1" a="1"/>
  <c r="S211" i="1" s="1"/>
  <c r="T211" i="1" s="1"/>
  <c r="S212" i="1" a="1"/>
  <c r="S212" i="1" s="1"/>
  <c r="T212" i="1" s="1"/>
  <c r="S213" i="1" a="1"/>
  <c r="S213" i="1" s="1"/>
  <c r="T213" i="1" s="1"/>
  <c r="S214" i="1" a="1"/>
  <c r="S214" i="1" s="1"/>
  <c r="T214" i="1" s="1"/>
  <c r="S215" i="1" a="1"/>
  <c r="S215" i="1" s="1"/>
  <c r="T215" i="1" s="1"/>
  <c r="S216" i="1" a="1"/>
  <c r="S216" i="1" s="1"/>
  <c r="T216" i="1" s="1"/>
  <c r="S217" i="1" a="1"/>
  <c r="S217" i="1" s="1"/>
  <c r="T217" i="1" s="1"/>
  <c r="S218" i="1" a="1"/>
  <c r="S218" i="1" s="1"/>
  <c r="T218" i="1" s="1"/>
  <c r="S219" i="1" a="1"/>
  <c r="S219" i="1" s="1"/>
  <c r="T219" i="1" s="1"/>
  <c r="S220" i="1" a="1"/>
  <c r="S220" i="1" s="1"/>
  <c r="T220" i="1" s="1"/>
  <c r="S221" i="1" a="1"/>
  <c r="S221" i="1" s="1"/>
  <c r="T221" i="1" s="1"/>
  <c r="S222" i="1" a="1"/>
  <c r="S222" i="1" s="1"/>
  <c r="T222" i="1" s="1"/>
  <c r="S223" i="1" a="1"/>
  <c r="S223" i="1" s="1"/>
  <c r="T223" i="1" s="1"/>
  <c r="S224" i="1" a="1"/>
  <c r="S224" i="1" s="1"/>
  <c r="T224" i="1" s="1"/>
  <c r="S225" i="1" a="1"/>
  <c r="S225" i="1" s="1"/>
  <c r="T225" i="1" s="1"/>
  <c r="S226" i="1" a="1"/>
  <c r="S226" i="1" s="1"/>
  <c r="T226" i="1" s="1"/>
  <c r="S227" i="1" a="1"/>
  <c r="S227" i="1" s="1"/>
  <c r="T227" i="1" s="1"/>
  <c r="S228" i="1" a="1"/>
  <c r="S228" i="1" s="1"/>
  <c r="T228" i="1" s="1"/>
  <c r="S229" i="1" a="1"/>
  <c r="S229" i="1" s="1"/>
  <c r="T229" i="1" s="1"/>
  <c r="S230" i="1" a="1"/>
  <c r="S230" i="1" s="1"/>
  <c r="T230" i="1" s="1"/>
  <c r="S231" i="1" a="1"/>
  <c r="S231" i="1" s="1"/>
  <c r="T231" i="1" s="1"/>
  <c r="S232" i="1" a="1"/>
  <c r="S232" i="1" s="1"/>
  <c r="T232" i="1" s="1"/>
  <c r="S233" i="1" a="1"/>
  <c r="S233" i="1" s="1"/>
  <c r="T233" i="1" s="1"/>
  <c r="S234" i="1" a="1"/>
  <c r="S234" i="1" s="1"/>
  <c r="T234" i="1" s="1"/>
  <c r="S235" i="1" a="1"/>
  <c r="S235" i="1" s="1"/>
  <c r="T235" i="1" s="1"/>
  <c r="S236" i="1" a="1"/>
  <c r="S236" i="1" s="1"/>
  <c r="T236" i="1" s="1"/>
  <c r="S237" i="1" a="1"/>
  <c r="S237" i="1" s="1"/>
  <c r="T237" i="1" s="1"/>
  <c r="S238" i="1" a="1"/>
  <c r="S238" i="1" s="1"/>
  <c r="T238" i="1" s="1"/>
  <c r="S239" i="1" a="1"/>
  <c r="S239" i="1" s="1"/>
  <c r="T239" i="1" s="1"/>
  <c r="S240" i="1" a="1"/>
  <c r="S240" i="1" s="1"/>
  <c r="T240" i="1" s="1"/>
  <c r="S241" i="1" a="1"/>
  <c r="S241" i="1" s="1"/>
  <c r="T241" i="1" s="1"/>
  <c r="S242" i="1" a="1"/>
  <c r="S242" i="1" s="1"/>
  <c r="T242" i="1" s="1"/>
  <c r="S243" i="1" a="1"/>
  <c r="S243" i="1" s="1"/>
  <c r="T243" i="1" s="1"/>
  <c r="S244" i="1" a="1"/>
  <c r="S244" i="1" s="1"/>
  <c r="T244" i="1" s="1"/>
  <c r="S245" i="1" a="1"/>
  <c r="S245" i="1" s="1"/>
  <c r="T245" i="1" s="1"/>
  <c r="S246" i="1" a="1"/>
  <c r="S246" i="1" s="1"/>
  <c r="T246" i="1" s="1"/>
  <c r="S247" i="1" a="1"/>
  <c r="S247" i="1" s="1"/>
  <c r="T247" i="1" s="1"/>
  <c r="S248" i="1" a="1"/>
  <c r="S248" i="1" s="1"/>
  <c r="T248" i="1" s="1"/>
  <c r="S249" i="1" a="1"/>
  <c r="S249" i="1" s="1"/>
  <c r="T249" i="1" s="1"/>
  <c r="S250" i="1" a="1"/>
  <c r="S250" i="1" s="1"/>
  <c r="T250" i="1" s="1"/>
  <c r="S251" i="1" a="1"/>
  <c r="S251" i="1" s="1"/>
  <c r="T251" i="1" s="1"/>
  <c r="S252" i="1" a="1"/>
  <c r="S252" i="1" s="1"/>
  <c r="T252" i="1" s="1"/>
  <c r="S253" i="1" a="1"/>
  <c r="S253" i="1" s="1"/>
  <c r="T253" i="1" s="1"/>
  <c r="S254" i="1" a="1"/>
  <c r="S254" i="1" s="1"/>
  <c r="T254" i="1" s="1"/>
  <c r="S255" i="1" a="1"/>
  <c r="S255" i="1" s="1"/>
  <c r="T255" i="1" s="1"/>
  <c r="S256" i="1" a="1"/>
  <c r="S256" i="1" s="1"/>
  <c r="T256" i="1" s="1"/>
  <c r="S257" i="1" a="1"/>
  <c r="S257" i="1" s="1"/>
  <c r="T257" i="1" s="1"/>
  <c r="S258" i="1" a="1"/>
  <c r="S258" i="1" s="1"/>
  <c r="T258" i="1" s="1"/>
  <c r="S259" i="1" a="1"/>
  <c r="S259" i="1" s="1"/>
  <c r="T259" i="1" s="1"/>
  <c r="S260" i="1" a="1"/>
  <c r="S260" i="1" s="1"/>
  <c r="T260" i="1" s="1"/>
  <c r="S261" i="1" a="1"/>
  <c r="S261" i="1" s="1"/>
  <c r="T261" i="1" s="1"/>
  <c r="S262" i="1" a="1"/>
  <c r="S262" i="1" s="1"/>
  <c r="T262" i="1" s="1"/>
  <c r="S263" i="1" a="1"/>
  <c r="S263" i="1" s="1"/>
  <c r="T263" i="1" s="1"/>
  <c r="S264" i="1" a="1"/>
  <c r="S264" i="1" s="1"/>
  <c r="T264" i="1" s="1"/>
  <c r="S265" i="1" a="1"/>
  <c r="S265" i="1" s="1"/>
  <c r="T265" i="1" s="1"/>
  <c r="S266" i="1" a="1"/>
  <c r="S266" i="1" s="1"/>
  <c r="T266" i="1" s="1"/>
  <c r="S267" i="1" a="1"/>
  <c r="S267" i="1" s="1"/>
  <c r="T267" i="1" s="1"/>
  <c r="S268" i="1" a="1"/>
  <c r="S268" i="1" s="1"/>
  <c r="T268" i="1" s="1"/>
  <c r="S269" i="1" a="1"/>
  <c r="S269" i="1" s="1"/>
  <c r="T269" i="1" s="1"/>
  <c r="S270" i="1" a="1"/>
  <c r="S270" i="1" s="1"/>
  <c r="T270" i="1" s="1"/>
  <c r="S271" i="1" a="1"/>
  <c r="S271" i="1" s="1"/>
  <c r="T271" i="1" s="1"/>
  <c r="S272" i="1" a="1"/>
  <c r="S272" i="1" s="1"/>
  <c r="T272" i="1" s="1"/>
  <c r="S273" i="1" a="1"/>
  <c r="S273" i="1" s="1"/>
  <c r="T273" i="1" s="1"/>
  <c r="S274" i="1" a="1"/>
  <c r="S274" i="1" s="1"/>
  <c r="T274" i="1" s="1"/>
  <c r="S275" i="1" a="1"/>
  <c r="S275" i="1" s="1"/>
  <c r="T275" i="1" s="1"/>
  <c r="S276" i="1" a="1"/>
  <c r="S276" i="1" s="1"/>
  <c r="T276" i="1" s="1"/>
  <c r="S277" i="1" a="1"/>
  <c r="S277" i="1" s="1"/>
  <c r="T277" i="1" s="1"/>
  <c r="S278" i="1" a="1"/>
  <c r="S278" i="1" s="1"/>
  <c r="T278" i="1" s="1"/>
  <c r="S279" i="1" a="1"/>
  <c r="S279" i="1" s="1"/>
  <c r="T279" i="1" s="1"/>
  <c r="S280" i="1" a="1"/>
  <c r="S280" i="1" s="1"/>
  <c r="T280" i="1" s="1"/>
  <c r="S281" i="1" a="1"/>
  <c r="S281" i="1" s="1"/>
  <c r="T281" i="1" s="1"/>
  <c r="S282" i="1" a="1"/>
  <c r="S282" i="1" s="1"/>
  <c r="T282" i="1" s="1"/>
  <c r="S283" i="1" a="1"/>
  <c r="S283" i="1" s="1"/>
  <c r="T283" i="1" s="1"/>
  <c r="S284" i="1" a="1"/>
  <c r="S284" i="1" s="1"/>
  <c r="T284" i="1" s="1"/>
  <c r="S285" i="1" a="1"/>
  <c r="S285" i="1" s="1"/>
  <c r="T285" i="1" s="1"/>
  <c r="S286" i="1" a="1"/>
  <c r="S286" i="1" s="1"/>
  <c r="T286" i="1" s="1"/>
  <c r="S287" i="1" a="1"/>
  <c r="S287" i="1" s="1"/>
  <c r="T287" i="1" s="1"/>
  <c r="S288" i="1" a="1"/>
  <c r="S288" i="1" s="1"/>
  <c r="T288" i="1" s="1"/>
  <c r="S289" i="1" a="1"/>
  <c r="S289" i="1" s="1"/>
  <c r="T289" i="1" s="1"/>
  <c r="S290" i="1" a="1"/>
  <c r="S290" i="1" s="1"/>
  <c r="T290" i="1" s="1"/>
  <c r="S291" i="1" a="1"/>
  <c r="S291" i="1" s="1"/>
  <c r="T291" i="1" s="1"/>
  <c r="Q7" i="1" a="1"/>
  <c r="Q7" i="1" s="1"/>
  <c r="R7" i="1" s="1"/>
  <c r="Q8" i="1" a="1"/>
  <c r="Q8" i="1" s="1"/>
  <c r="R8" i="1" s="1"/>
  <c r="Q9" i="1" a="1"/>
  <c r="Q9" i="1" s="1"/>
  <c r="R9" i="1" s="1"/>
  <c r="Q10" i="1" a="1"/>
  <c r="Q10" i="1" s="1"/>
  <c r="R10" i="1" s="1"/>
  <c r="Q11" i="1" a="1"/>
  <c r="Q11" i="1" s="1"/>
  <c r="R11" i="1" s="1"/>
  <c r="Q12" i="1" a="1"/>
  <c r="Q12" i="1" s="1"/>
  <c r="R12" i="1" s="1"/>
  <c r="Q13" i="1" a="1"/>
  <c r="Q13" i="1" s="1"/>
  <c r="R13" i="1" s="1"/>
  <c r="Q14" i="1" a="1"/>
  <c r="Q14" i="1" s="1"/>
  <c r="R14" i="1" s="1"/>
  <c r="Q15" i="1" a="1"/>
  <c r="Q15" i="1" s="1"/>
  <c r="R15" i="1" s="1"/>
  <c r="Q16" i="1" a="1"/>
  <c r="Q16" i="1" s="1"/>
  <c r="R16" i="1" s="1"/>
  <c r="Q17" i="1" a="1"/>
  <c r="Q17" i="1" s="1"/>
  <c r="R17" i="1" s="1"/>
  <c r="Q18" i="1" a="1"/>
  <c r="Q18" i="1" s="1"/>
  <c r="R18" i="1" s="1"/>
  <c r="Q19" i="1" a="1"/>
  <c r="Q19" i="1" s="1"/>
  <c r="R19" i="1" s="1"/>
  <c r="Q20" i="1" a="1"/>
  <c r="Q20" i="1" s="1"/>
  <c r="R20" i="1" s="1"/>
  <c r="Q21" i="1" a="1"/>
  <c r="Q21" i="1" s="1"/>
  <c r="R21" i="1" s="1"/>
  <c r="Q22" i="1" a="1"/>
  <c r="Q22" i="1" s="1"/>
  <c r="R22" i="1" s="1"/>
  <c r="Q23" i="1" a="1"/>
  <c r="Q23" i="1" s="1"/>
  <c r="R23" i="1" s="1"/>
  <c r="Q24" i="1" a="1"/>
  <c r="Q24" i="1" s="1"/>
  <c r="R24" i="1" s="1"/>
  <c r="Q25" i="1" a="1"/>
  <c r="Q25" i="1" s="1"/>
  <c r="R25" i="1" s="1"/>
  <c r="Q26" i="1" a="1"/>
  <c r="Q26" i="1" s="1"/>
  <c r="R26" i="1" s="1"/>
  <c r="Q27" i="1" a="1"/>
  <c r="Q27" i="1" s="1"/>
  <c r="R27" i="1" s="1"/>
  <c r="Q28" i="1" a="1"/>
  <c r="Q28" i="1" s="1"/>
  <c r="R28" i="1" s="1"/>
  <c r="Q29" i="1" a="1"/>
  <c r="Q29" i="1" s="1"/>
  <c r="R29" i="1" s="1"/>
  <c r="Q30" i="1" a="1"/>
  <c r="Q30" i="1" s="1"/>
  <c r="R30" i="1" s="1"/>
  <c r="Q31" i="1" a="1"/>
  <c r="Q31" i="1" s="1"/>
  <c r="R31" i="1" s="1"/>
  <c r="Q32" i="1" a="1"/>
  <c r="Q32" i="1" s="1"/>
  <c r="R32" i="1" s="1"/>
  <c r="Q33" i="1" a="1"/>
  <c r="Q33" i="1" s="1"/>
  <c r="R33" i="1" s="1"/>
  <c r="Q34" i="1" a="1"/>
  <c r="Q34" i="1" s="1"/>
  <c r="R34" i="1" s="1"/>
  <c r="Q35" i="1" a="1"/>
  <c r="Q35" i="1" s="1"/>
  <c r="R35" i="1" s="1"/>
  <c r="Q36" i="1" a="1"/>
  <c r="Q36" i="1" s="1"/>
  <c r="R36" i="1" s="1"/>
  <c r="Q37" i="1" a="1"/>
  <c r="Q37" i="1" s="1"/>
  <c r="R37" i="1" s="1"/>
  <c r="Q38" i="1" a="1"/>
  <c r="Q38" i="1" s="1"/>
  <c r="R38" i="1" s="1"/>
  <c r="Q39" i="1" a="1"/>
  <c r="Q39" i="1" s="1"/>
  <c r="R39" i="1" s="1"/>
  <c r="Q40" i="1" a="1"/>
  <c r="Q40" i="1" s="1"/>
  <c r="R40" i="1" s="1"/>
  <c r="Q41" i="1" a="1"/>
  <c r="Q41" i="1" s="1"/>
  <c r="R41" i="1" s="1"/>
  <c r="Q42" i="1" a="1"/>
  <c r="Q42" i="1" s="1"/>
  <c r="R42" i="1" s="1"/>
  <c r="Q43" i="1" a="1"/>
  <c r="Q43" i="1" s="1"/>
  <c r="R43" i="1" s="1"/>
  <c r="Q44" i="1" a="1"/>
  <c r="Q44" i="1" s="1"/>
  <c r="R44" i="1" s="1"/>
  <c r="Q45" i="1" a="1"/>
  <c r="Q45" i="1" s="1"/>
  <c r="R45" i="1" s="1"/>
  <c r="Q46" i="1" a="1"/>
  <c r="Q46" i="1" s="1"/>
  <c r="R46" i="1" s="1"/>
  <c r="Q47" i="1" a="1"/>
  <c r="Q47" i="1" s="1"/>
  <c r="R47" i="1" s="1"/>
  <c r="Q48" i="1" a="1"/>
  <c r="Q48" i="1" s="1"/>
  <c r="R48" i="1" s="1"/>
  <c r="Q49" i="1" a="1"/>
  <c r="Q49" i="1" s="1"/>
  <c r="R49" i="1" s="1"/>
  <c r="Q50" i="1" a="1"/>
  <c r="Q50" i="1" s="1"/>
  <c r="R50" i="1" s="1"/>
  <c r="Q51" i="1" a="1"/>
  <c r="Q51" i="1" s="1"/>
  <c r="R51" i="1" s="1"/>
  <c r="Q52" i="1" a="1"/>
  <c r="Q52" i="1" s="1"/>
  <c r="R52" i="1" s="1"/>
  <c r="Q53" i="1" a="1"/>
  <c r="Q53" i="1" s="1"/>
  <c r="R53" i="1" s="1"/>
  <c r="Q54" i="1" a="1"/>
  <c r="Q54" i="1" s="1"/>
  <c r="R54" i="1" s="1"/>
  <c r="Q55" i="1" a="1"/>
  <c r="Q55" i="1" s="1"/>
  <c r="R55" i="1" s="1"/>
  <c r="Q56" i="1" a="1"/>
  <c r="Q56" i="1" s="1"/>
  <c r="R56" i="1" s="1"/>
  <c r="Q57" i="1" a="1"/>
  <c r="Q57" i="1" s="1"/>
  <c r="R57" i="1" s="1"/>
  <c r="Q58" i="1" a="1"/>
  <c r="Q58" i="1" s="1"/>
  <c r="R58" i="1" s="1"/>
  <c r="Q59" i="1" a="1"/>
  <c r="Q59" i="1" s="1"/>
  <c r="R59" i="1" s="1"/>
  <c r="Q60" i="1" a="1"/>
  <c r="Q60" i="1" s="1"/>
  <c r="R60" i="1" s="1"/>
  <c r="Q61" i="1" a="1"/>
  <c r="Q61" i="1" s="1"/>
  <c r="R61" i="1" s="1"/>
  <c r="Q62" i="1" a="1"/>
  <c r="Q62" i="1" s="1"/>
  <c r="R62" i="1" s="1"/>
  <c r="Q63" i="1" a="1"/>
  <c r="Q63" i="1" s="1"/>
  <c r="R63" i="1" s="1"/>
  <c r="Q64" i="1" a="1"/>
  <c r="Q64" i="1" s="1"/>
  <c r="R64" i="1" s="1"/>
  <c r="Q65" i="1" a="1"/>
  <c r="Q65" i="1" s="1"/>
  <c r="R65" i="1" s="1"/>
  <c r="Q66" i="1" a="1"/>
  <c r="Q66" i="1" s="1"/>
  <c r="R66" i="1" s="1"/>
  <c r="Q67" i="1" a="1"/>
  <c r="Q67" i="1" s="1"/>
  <c r="R67" i="1" s="1"/>
  <c r="Q68" i="1" a="1"/>
  <c r="Q68" i="1" s="1"/>
  <c r="R68" i="1" s="1"/>
  <c r="Q69" i="1" a="1"/>
  <c r="Q69" i="1" s="1"/>
  <c r="R69" i="1" s="1"/>
  <c r="Q70" i="1" a="1"/>
  <c r="Q70" i="1" s="1"/>
  <c r="R70" i="1" s="1"/>
  <c r="Q71" i="1" a="1"/>
  <c r="Q71" i="1" s="1"/>
  <c r="R71" i="1" s="1"/>
  <c r="Q72" i="1" a="1"/>
  <c r="Q72" i="1" s="1"/>
  <c r="R72" i="1" s="1"/>
  <c r="Q73" i="1" a="1"/>
  <c r="Q73" i="1" s="1"/>
  <c r="R73" i="1" s="1"/>
  <c r="Q74" i="1" a="1"/>
  <c r="Q74" i="1" s="1"/>
  <c r="R74" i="1" s="1"/>
  <c r="Q75" i="1" a="1"/>
  <c r="Q75" i="1" s="1"/>
  <c r="R75" i="1" s="1"/>
  <c r="Q76" i="1" a="1"/>
  <c r="Q76" i="1" s="1"/>
  <c r="R76" i="1" s="1"/>
  <c r="Q77" i="1" a="1"/>
  <c r="Q77" i="1" s="1"/>
  <c r="R77" i="1" s="1"/>
  <c r="Q78" i="1" a="1"/>
  <c r="Q78" i="1" s="1"/>
  <c r="R78" i="1" s="1"/>
  <c r="Q79" i="1" a="1"/>
  <c r="Q79" i="1" s="1"/>
  <c r="R79" i="1" s="1"/>
  <c r="Q80" i="1" a="1"/>
  <c r="Q80" i="1" s="1"/>
  <c r="R80" i="1" s="1"/>
  <c r="Q81" i="1" a="1"/>
  <c r="Q81" i="1" s="1"/>
  <c r="R81" i="1" s="1"/>
  <c r="Q82" i="1" a="1"/>
  <c r="Q82" i="1" s="1"/>
  <c r="R82" i="1" s="1"/>
  <c r="Q83" i="1" a="1"/>
  <c r="Q83" i="1" s="1"/>
  <c r="R83" i="1" s="1"/>
  <c r="Q84" i="1" a="1"/>
  <c r="Q84" i="1" s="1"/>
  <c r="R84" i="1" s="1"/>
  <c r="Q85" i="1" a="1"/>
  <c r="Q85" i="1" s="1"/>
  <c r="R85" i="1" s="1"/>
  <c r="Q86" i="1" a="1"/>
  <c r="Q86" i="1" s="1"/>
  <c r="R86" i="1" s="1"/>
  <c r="Q87" i="1" a="1"/>
  <c r="Q87" i="1" s="1"/>
  <c r="R87" i="1" s="1"/>
  <c r="Q88" i="1" a="1"/>
  <c r="Q88" i="1" s="1"/>
  <c r="R88" i="1" s="1"/>
  <c r="Q89" i="1" a="1"/>
  <c r="Q89" i="1" s="1"/>
  <c r="R89" i="1" s="1"/>
  <c r="Q90" i="1" a="1"/>
  <c r="Q90" i="1" s="1"/>
  <c r="R90" i="1" s="1"/>
  <c r="Q91" i="1" a="1"/>
  <c r="Q91" i="1" s="1"/>
  <c r="R91" i="1" s="1"/>
  <c r="Q92" i="1" a="1"/>
  <c r="Q92" i="1" s="1"/>
  <c r="R92" i="1" s="1"/>
  <c r="Q93" i="1" a="1"/>
  <c r="Q93" i="1" s="1"/>
  <c r="R93" i="1" s="1"/>
  <c r="Q94" i="1" a="1"/>
  <c r="Q94" i="1" s="1"/>
  <c r="R94" i="1" s="1"/>
  <c r="Q95" i="1" a="1"/>
  <c r="Q95" i="1" s="1"/>
  <c r="R95" i="1" s="1"/>
  <c r="Q96" i="1" a="1"/>
  <c r="Q96" i="1" s="1"/>
  <c r="R96" i="1" s="1"/>
  <c r="Q97" i="1" a="1"/>
  <c r="Q97" i="1" s="1"/>
  <c r="R97" i="1" s="1"/>
  <c r="Q98" i="1" a="1"/>
  <c r="Q98" i="1" s="1"/>
  <c r="R98" i="1" s="1"/>
  <c r="Q99" i="1" a="1"/>
  <c r="Q99" i="1" s="1"/>
  <c r="R99" i="1" s="1"/>
  <c r="Q100" i="1" a="1"/>
  <c r="Q100" i="1" s="1"/>
  <c r="R100" i="1" s="1"/>
  <c r="Q101" i="1" a="1"/>
  <c r="Q101" i="1" s="1"/>
  <c r="R101" i="1" s="1"/>
  <c r="Q102" i="1" a="1"/>
  <c r="Q102" i="1" s="1"/>
  <c r="R102" i="1" s="1"/>
  <c r="Q103" i="1" a="1"/>
  <c r="Q103" i="1" s="1"/>
  <c r="R103" i="1" s="1"/>
  <c r="Q104" i="1" a="1"/>
  <c r="Q104" i="1" s="1"/>
  <c r="R104" i="1" s="1"/>
  <c r="Q105" i="1" a="1"/>
  <c r="Q105" i="1" s="1"/>
  <c r="R105" i="1" s="1"/>
  <c r="Q106" i="1" a="1"/>
  <c r="Q106" i="1" s="1"/>
  <c r="R106" i="1" s="1"/>
  <c r="Q107" i="1" a="1"/>
  <c r="Q107" i="1" s="1"/>
  <c r="R107" i="1" s="1"/>
  <c r="Q108" i="1" a="1"/>
  <c r="Q108" i="1" s="1"/>
  <c r="R108" i="1" s="1"/>
  <c r="Q109" i="1" a="1"/>
  <c r="Q109" i="1" s="1"/>
  <c r="R109" i="1" s="1"/>
  <c r="Q110" i="1" a="1"/>
  <c r="Q110" i="1" s="1"/>
  <c r="R110" i="1" s="1"/>
  <c r="Q111" i="1" a="1"/>
  <c r="Q111" i="1" s="1"/>
  <c r="R111" i="1" s="1"/>
  <c r="Q112" i="1" a="1"/>
  <c r="Q112" i="1" s="1"/>
  <c r="R112" i="1" s="1"/>
  <c r="Q113" i="1" a="1"/>
  <c r="Q113" i="1" s="1"/>
  <c r="R113" i="1" s="1"/>
  <c r="Q114" i="1" a="1"/>
  <c r="Q114" i="1" s="1"/>
  <c r="R114" i="1" s="1"/>
  <c r="Q115" i="1" a="1"/>
  <c r="Q115" i="1" s="1"/>
  <c r="R115" i="1" s="1"/>
  <c r="Q116" i="1" a="1"/>
  <c r="Q116" i="1" s="1"/>
  <c r="R116" i="1" s="1"/>
  <c r="Q117" i="1" a="1"/>
  <c r="Q117" i="1" s="1"/>
  <c r="R117" i="1" s="1"/>
  <c r="Q118" i="1" a="1"/>
  <c r="Q118" i="1" s="1"/>
  <c r="R118" i="1" s="1"/>
  <c r="Q119" i="1" a="1"/>
  <c r="Q119" i="1" s="1"/>
  <c r="R119" i="1" s="1"/>
  <c r="Q120" i="1" a="1"/>
  <c r="Q120" i="1" s="1"/>
  <c r="R120" i="1" s="1"/>
  <c r="Q121" i="1" a="1"/>
  <c r="Q121" i="1" s="1"/>
  <c r="R121" i="1" s="1"/>
  <c r="Q122" i="1" a="1"/>
  <c r="Q122" i="1" s="1"/>
  <c r="R122" i="1" s="1"/>
  <c r="Q123" i="1" a="1"/>
  <c r="Q123" i="1" s="1"/>
  <c r="R123" i="1" s="1"/>
  <c r="Q124" i="1" a="1"/>
  <c r="Q124" i="1" s="1"/>
  <c r="R124" i="1" s="1"/>
  <c r="Q125" i="1" a="1"/>
  <c r="Q125" i="1" s="1"/>
  <c r="R125" i="1" s="1"/>
  <c r="Q126" i="1" a="1"/>
  <c r="Q126" i="1" s="1"/>
  <c r="R126" i="1" s="1"/>
  <c r="Q127" i="1" a="1"/>
  <c r="Q127" i="1" s="1"/>
  <c r="R127" i="1" s="1"/>
  <c r="Q128" i="1" a="1"/>
  <c r="Q128" i="1" s="1"/>
  <c r="R128" i="1" s="1"/>
  <c r="Q129" i="1" a="1"/>
  <c r="Q129" i="1" s="1"/>
  <c r="R129" i="1" s="1"/>
  <c r="Q130" i="1" a="1"/>
  <c r="Q130" i="1" s="1"/>
  <c r="R130" i="1" s="1"/>
  <c r="Q131" i="1" a="1"/>
  <c r="Q131" i="1" s="1"/>
  <c r="R131" i="1" s="1"/>
  <c r="Q132" i="1" a="1"/>
  <c r="Q132" i="1" s="1"/>
  <c r="R132" i="1" s="1"/>
  <c r="Q133" i="1" a="1"/>
  <c r="Q133" i="1" s="1"/>
  <c r="R133" i="1" s="1"/>
  <c r="Q134" i="1" a="1"/>
  <c r="Q134" i="1" s="1"/>
  <c r="R134" i="1" s="1"/>
  <c r="Q135" i="1" a="1"/>
  <c r="Q135" i="1" s="1"/>
  <c r="R135" i="1" s="1"/>
  <c r="Q136" i="1" a="1"/>
  <c r="Q136" i="1" s="1"/>
  <c r="R136" i="1" s="1"/>
  <c r="Q137" i="1" a="1"/>
  <c r="Q137" i="1" s="1"/>
  <c r="R137" i="1" s="1"/>
  <c r="Q138" i="1" a="1"/>
  <c r="Q138" i="1" s="1"/>
  <c r="R138" i="1" s="1"/>
  <c r="Q139" i="1" a="1"/>
  <c r="Q139" i="1" s="1"/>
  <c r="R139" i="1" s="1"/>
  <c r="Q140" i="1" a="1"/>
  <c r="Q140" i="1" s="1"/>
  <c r="R140" i="1" s="1"/>
  <c r="Q141" i="1" a="1"/>
  <c r="Q141" i="1" s="1"/>
  <c r="R141" i="1" s="1"/>
  <c r="V141" i="1" s="1"/>
  <c r="Q142" i="1" a="1"/>
  <c r="Q142" i="1" s="1"/>
  <c r="R142" i="1" s="1"/>
  <c r="Q143" i="1" a="1"/>
  <c r="Q143" i="1" s="1"/>
  <c r="R143" i="1" s="1"/>
  <c r="Q144" i="1" a="1"/>
  <c r="Q144" i="1" s="1"/>
  <c r="R144" i="1" s="1"/>
  <c r="Q145" i="1" a="1"/>
  <c r="Q145" i="1" s="1"/>
  <c r="R145" i="1" s="1"/>
  <c r="Q146" i="1" a="1"/>
  <c r="Q146" i="1" s="1"/>
  <c r="R146" i="1" s="1"/>
  <c r="Q147" i="1" a="1"/>
  <c r="Q147" i="1" s="1"/>
  <c r="R147" i="1" s="1"/>
  <c r="Q148" i="1" a="1"/>
  <c r="Q148" i="1" s="1"/>
  <c r="R148" i="1" s="1"/>
  <c r="Q149" i="1" a="1"/>
  <c r="Q149" i="1" s="1"/>
  <c r="R149" i="1" s="1"/>
  <c r="Q150" i="1" a="1"/>
  <c r="Q150" i="1" s="1"/>
  <c r="R150" i="1" s="1"/>
  <c r="Q151" i="1" a="1"/>
  <c r="Q151" i="1" s="1"/>
  <c r="R151" i="1" s="1"/>
  <c r="Q152" i="1" a="1"/>
  <c r="Q152" i="1" s="1"/>
  <c r="R152" i="1" s="1"/>
  <c r="Q153" i="1" a="1"/>
  <c r="Q153" i="1" s="1"/>
  <c r="R153" i="1" s="1"/>
  <c r="Q154" i="1" a="1"/>
  <c r="Q154" i="1" s="1"/>
  <c r="R154" i="1" s="1"/>
  <c r="Q155" i="1" a="1"/>
  <c r="Q155" i="1" s="1"/>
  <c r="R155" i="1" s="1"/>
  <c r="Q156" i="1" a="1"/>
  <c r="Q156" i="1" s="1"/>
  <c r="R156" i="1" s="1"/>
  <c r="Q157" i="1" a="1"/>
  <c r="Q157" i="1" s="1"/>
  <c r="R157" i="1" s="1"/>
  <c r="Q158" i="1" a="1"/>
  <c r="Q158" i="1" s="1"/>
  <c r="R158" i="1" s="1"/>
  <c r="Q159" i="1" a="1"/>
  <c r="Q159" i="1" s="1"/>
  <c r="R159" i="1" s="1"/>
  <c r="Q160" i="1" a="1"/>
  <c r="Q160" i="1" s="1"/>
  <c r="R160" i="1" s="1"/>
  <c r="Q161" i="1" a="1"/>
  <c r="Q161" i="1" s="1"/>
  <c r="R161" i="1" s="1"/>
  <c r="Q162" i="1" a="1"/>
  <c r="Q162" i="1" s="1"/>
  <c r="R162" i="1" s="1"/>
  <c r="Q163" i="1" a="1"/>
  <c r="Q163" i="1" s="1"/>
  <c r="R163" i="1" s="1"/>
  <c r="Q164" i="1" a="1"/>
  <c r="Q164" i="1" s="1"/>
  <c r="R164" i="1" s="1"/>
  <c r="Q165" i="1" a="1"/>
  <c r="Q165" i="1" s="1"/>
  <c r="R165" i="1" s="1"/>
  <c r="Q166" i="1" a="1"/>
  <c r="Q166" i="1" s="1"/>
  <c r="R166" i="1" s="1"/>
  <c r="Q167" i="1" a="1"/>
  <c r="Q167" i="1" s="1"/>
  <c r="R167" i="1" s="1"/>
  <c r="Q168" i="1" a="1"/>
  <c r="Q168" i="1" s="1"/>
  <c r="R168" i="1" s="1"/>
  <c r="Q169" i="1" a="1"/>
  <c r="Q169" i="1" s="1"/>
  <c r="R169" i="1" s="1"/>
  <c r="Q170" i="1" a="1"/>
  <c r="Q170" i="1" s="1"/>
  <c r="R170" i="1" s="1"/>
  <c r="Q171" i="1" a="1"/>
  <c r="Q171" i="1" s="1"/>
  <c r="R171" i="1" s="1"/>
  <c r="Q172" i="1" a="1"/>
  <c r="Q172" i="1" s="1"/>
  <c r="R172" i="1" s="1"/>
  <c r="Q173" i="1" a="1"/>
  <c r="Q173" i="1" s="1"/>
  <c r="R173" i="1" s="1"/>
  <c r="Q174" i="1" a="1"/>
  <c r="Q174" i="1" s="1"/>
  <c r="R174" i="1" s="1"/>
  <c r="Q175" i="1" a="1"/>
  <c r="Q175" i="1" s="1"/>
  <c r="R175" i="1" s="1"/>
  <c r="Q176" i="1" a="1"/>
  <c r="Q176" i="1" s="1"/>
  <c r="R176" i="1" s="1"/>
  <c r="Q177" i="1" a="1"/>
  <c r="Q177" i="1" s="1"/>
  <c r="R177" i="1" s="1"/>
  <c r="Q178" i="1" a="1"/>
  <c r="Q178" i="1" s="1"/>
  <c r="R178" i="1" s="1"/>
  <c r="Q179" i="1" a="1"/>
  <c r="Q179" i="1" s="1"/>
  <c r="R179" i="1" s="1"/>
  <c r="Q180" i="1" a="1"/>
  <c r="Q180" i="1" s="1"/>
  <c r="R180" i="1" s="1"/>
  <c r="Q181" i="1" a="1"/>
  <c r="Q181" i="1" s="1"/>
  <c r="R181" i="1" s="1"/>
  <c r="Q182" i="1" a="1"/>
  <c r="Q182" i="1" s="1"/>
  <c r="R182" i="1" s="1"/>
  <c r="Q183" i="1" a="1"/>
  <c r="Q183" i="1" s="1"/>
  <c r="R183" i="1" s="1"/>
  <c r="Q184" i="1" a="1"/>
  <c r="Q184" i="1" s="1"/>
  <c r="R184" i="1" s="1"/>
  <c r="Q185" i="1" a="1"/>
  <c r="Q185" i="1" s="1"/>
  <c r="R185" i="1" s="1"/>
  <c r="Q186" i="1" a="1"/>
  <c r="Q186" i="1" s="1"/>
  <c r="R186" i="1" s="1"/>
  <c r="Q187" i="1" a="1"/>
  <c r="Q187" i="1" s="1"/>
  <c r="R187" i="1" s="1"/>
  <c r="Q188" i="1" a="1"/>
  <c r="Q188" i="1" s="1"/>
  <c r="R188" i="1" s="1"/>
  <c r="Q189" i="1" a="1"/>
  <c r="Q189" i="1" s="1"/>
  <c r="R189" i="1" s="1"/>
  <c r="V189" i="1" s="1"/>
  <c r="Q190" i="1" a="1"/>
  <c r="Q190" i="1" s="1"/>
  <c r="R190" i="1" s="1"/>
  <c r="Q191" i="1" a="1"/>
  <c r="Q191" i="1" s="1"/>
  <c r="R191" i="1" s="1"/>
  <c r="Q192" i="1" a="1"/>
  <c r="Q192" i="1" s="1"/>
  <c r="R192" i="1" s="1"/>
  <c r="Q193" i="1" a="1"/>
  <c r="Q193" i="1" s="1"/>
  <c r="R193" i="1" s="1"/>
  <c r="Q194" i="1" a="1"/>
  <c r="Q194" i="1" s="1"/>
  <c r="R194" i="1" s="1"/>
  <c r="Q195" i="1" a="1"/>
  <c r="Q195" i="1" s="1"/>
  <c r="R195" i="1" s="1"/>
  <c r="Q196" i="1" a="1"/>
  <c r="Q196" i="1" s="1"/>
  <c r="R196" i="1" s="1"/>
  <c r="Q197" i="1" a="1"/>
  <c r="Q197" i="1" s="1"/>
  <c r="R197" i="1" s="1"/>
  <c r="Q198" i="1" a="1"/>
  <c r="Q198" i="1" s="1"/>
  <c r="R198" i="1" s="1"/>
  <c r="Q199" i="1" a="1"/>
  <c r="Q199" i="1" s="1"/>
  <c r="R199" i="1" s="1"/>
  <c r="Q200" i="1" a="1"/>
  <c r="Q200" i="1" s="1"/>
  <c r="R200" i="1" s="1"/>
  <c r="Q201" i="1" a="1"/>
  <c r="Q201" i="1" s="1"/>
  <c r="R201" i="1" s="1"/>
  <c r="Q202" i="1" a="1"/>
  <c r="Q202" i="1" s="1"/>
  <c r="R202" i="1" s="1"/>
  <c r="Q203" i="1" a="1"/>
  <c r="Q203" i="1" s="1"/>
  <c r="R203" i="1" s="1"/>
  <c r="Q204" i="1" a="1"/>
  <c r="Q204" i="1" s="1"/>
  <c r="R204" i="1" s="1"/>
  <c r="Q205" i="1" a="1"/>
  <c r="Q205" i="1" s="1"/>
  <c r="R205" i="1" s="1"/>
  <c r="Q206" i="1" a="1"/>
  <c r="Q206" i="1" s="1"/>
  <c r="R206" i="1" s="1"/>
  <c r="Q207" i="1" a="1"/>
  <c r="Q207" i="1" s="1"/>
  <c r="R207" i="1" s="1"/>
  <c r="Q208" i="1" a="1"/>
  <c r="Q208" i="1" s="1"/>
  <c r="R208" i="1" s="1"/>
  <c r="Q209" i="1" a="1"/>
  <c r="Q209" i="1" s="1"/>
  <c r="R209" i="1" s="1"/>
  <c r="Q210" i="1" a="1"/>
  <c r="Q210" i="1" s="1"/>
  <c r="R210" i="1" s="1"/>
  <c r="Q211" i="1" a="1"/>
  <c r="Q211" i="1" s="1"/>
  <c r="R211" i="1" s="1"/>
  <c r="Q212" i="1" a="1"/>
  <c r="Q212" i="1" s="1"/>
  <c r="R212" i="1" s="1"/>
  <c r="Q213" i="1" a="1"/>
  <c r="Q213" i="1" s="1"/>
  <c r="R213" i="1" s="1"/>
  <c r="Q214" i="1" a="1"/>
  <c r="Q214" i="1" s="1"/>
  <c r="R214" i="1" s="1"/>
  <c r="Q215" i="1" a="1"/>
  <c r="Q215" i="1" s="1"/>
  <c r="R215" i="1" s="1"/>
  <c r="Q216" i="1" a="1"/>
  <c r="Q216" i="1" s="1"/>
  <c r="R216" i="1" s="1"/>
  <c r="Q217" i="1" a="1"/>
  <c r="Q217" i="1" s="1"/>
  <c r="R217" i="1" s="1"/>
  <c r="Q218" i="1" a="1"/>
  <c r="Q218" i="1" s="1"/>
  <c r="R218" i="1" s="1"/>
  <c r="Q219" i="1" a="1"/>
  <c r="Q219" i="1" s="1"/>
  <c r="R219" i="1" s="1"/>
  <c r="Q220" i="1" a="1"/>
  <c r="Q220" i="1" s="1"/>
  <c r="R220" i="1" s="1"/>
  <c r="Q221" i="1" a="1"/>
  <c r="Q221" i="1" s="1"/>
  <c r="R221" i="1" s="1"/>
  <c r="Q222" i="1" a="1"/>
  <c r="Q222" i="1" s="1"/>
  <c r="R222" i="1" s="1"/>
  <c r="Q223" i="1" a="1"/>
  <c r="Q223" i="1" s="1"/>
  <c r="R223" i="1" s="1"/>
  <c r="Q224" i="1" a="1"/>
  <c r="Q224" i="1" s="1"/>
  <c r="R224" i="1" s="1"/>
  <c r="Q225" i="1" a="1"/>
  <c r="Q225" i="1" s="1"/>
  <c r="R225" i="1" s="1"/>
  <c r="Q226" i="1" a="1"/>
  <c r="Q226" i="1" s="1"/>
  <c r="R226" i="1" s="1"/>
  <c r="Q227" i="1" a="1"/>
  <c r="Q227" i="1" s="1"/>
  <c r="R227" i="1" s="1"/>
  <c r="Q228" i="1" a="1"/>
  <c r="Q228" i="1" s="1"/>
  <c r="R228" i="1" s="1"/>
  <c r="Q229" i="1" a="1"/>
  <c r="Q229" i="1" s="1"/>
  <c r="R229" i="1" s="1"/>
  <c r="Q230" i="1" a="1"/>
  <c r="Q230" i="1" s="1"/>
  <c r="R230" i="1" s="1"/>
  <c r="Q231" i="1" a="1"/>
  <c r="Q231" i="1" s="1"/>
  <c r="R231" i="1" s="1"/>
  <c r="Q232" i="1" a="1"/>
  <c r="Q232" i="1" s="1"/>
  <c r="R232" i="1" s="1"/>
  <c r="Q233" i="1" a="1"/>
  <c r="Q233" i="1" s="1"/>
  <c r="R233" i="1" s="1"/>
  <c r="Q234" i="1" a="1"/>
  <c r="Q234" i="1" s="1"/>
  <c r="R234" i="1" s="1"/>
  <c r="Q235" i="1" a="1"/>
  <c r="Q235" i="1" s="1"/>
  <c r="R235" i="1" s="1"/>
  <c r="Q236" i="1" a="1"/>
  <c r="Q236" i="1" s="1"/>
  <c r="R236" i="1" s="1"/>
  <c r="Q237" i="1" a="1"/>
  <c r="Q237" i="1" s="1"/>
  <c r="R237" i="1" s="1"/>
  <c r="Q238" i="1" a="1"/>
  <c r="Q238" i="1" s="1"/>
  <c r="R238" i="1" s="1"/>
  <c r="Q239" i="1" a="1"/>
  <c r="Q239" i="1" s="1"/>
  <c r="R239" i="1" s="1"/>
  <c r="Q240" i="1" a="1"/>
  <c r="Q240" i="1" s="1"/>
  <c r="R240" i="1" s="1"/>
  <c r="Q241" i="1" a="1"/>
  <c r="Q241" i="1" s="1"/>
  <c r="R241" i="1" s="1"/>
  <c r="Q242" i="1" a="1"/>
  <c r="Q242" i="1" s="1"/>
  <c r="R242" i="1" s="1"/>
  <c r="Q243" i="1" a="1"/>
  <c r="Q243" i="1" s="1"/>
  <c r="R243" i="1" s="1"/>
  <c r="Q244" i="1" a="1"/>
  <c r="Q244" i="1" s="1"/>
  <c r="R244" i="1" s="1"/>
  <c r="Q245" i="1" a="1"/>
  <c r="Q245" i="1" s="1"/>
  <c r="R245" i="1" s="1"/>
  <c r="Q246" i="1" a="1"/>
  <c r="Q246" i="1" s="1"/>
  <c r="R246" i="1" s="1"/>
  <c r="Q247" i="1" a="1"/>
  <c r="Q247" i="1" s="1"/>
  <c r="R247" i="1" s="1"/>
  <c r="Q248" i="1" a="1"/>
  <c r="Q248" i="1" s="1"/>
  <c r="R248" i="1" s="1"/>
  <c r="Q249" i="1" a="1"/>
  <c r="Q249" i="1" s="1"/>
  <c r="R249" i="1" s="1"/>
  <c r="Q250" i="1" a="1"/>
  <c r="Q250" i="1" s="1"/>
  <c r="R250" i="1" s="1"/>
  <c r="Q251" i="1" a="1"/>
  <c r="Q251" i="1" s="1"/>
  <c r="R251" i="1" s="1"/>
  <c r="Q252" i="1" a="1"/>
  <c r="Q252" i="1" s="1"/>
  <c r="R252" i="1" s="1"/>
  <c r="Q253" i="1" a="1"/>
  <c r="Q253" i="1" s="1"/>
  <c r="R253" i="1" s="1"/>
  <c r="Q254" i="1" a="1"/>
  <c r="Q254" i="1" s="1"/>
  <c r="R254" i="1" s="1"/>
  <c r="Q255" i="1" a="1"/>
  <c r="Q255" i="1" s="1"/>
  <c r="R255" i="1" s="1"/>
  <c r="Q256" i="1" a="1"/>
  <c r="Q256" i="1" s="1"/>
  <c r="R256" i="1" s="1"/>
  <c r="Q257" i="1" a="1"/>
  <c r="Q257" i="1" s="1"/>
  <c r="R257" i="1" s="1"/>
  <c r="Q258" i="1" a="1"/>
  <c r="Q258" i="1" s="1"/>
  <c r="R258" i="1" s="1"/>
  <c r="Q259" i="1" a="1"/>
  <c r="Q259" i="1" s="1"/>
  <c r="R259" i="1" s="1"/>
  <c r="Q260" i="1" a="1"/>
  <c r="Q260" i="1" s="1"/>
  <c r="R260" i="1" s="1"/>
  <c r="Q261" i="1" a="1"/>
  <c r="Q261" i="1" s="1"/>
  <c r="R261" i="1" s="1"/>
  <c r="Q262" i="1" a="1"/>
  <c r="Q262" i="1" s="1"/>
  <c r="R262" i="1" s="1"/>
  <c r="Q263" i="1" a="1"/>
  <c r="Q263" i="1" s="1"/>
  <c r="R263" i="1" s="1"/>
  <c r="Q264" i="1" a="1"/>
  <c r="Q264" i="1" s="1"/>
  <c r="R264" i="1" s="1"/>
  <c r="Q265" i="1" a="1"/>
  <c r="Q265" i="1" s="1"/>
  <c r="R265" i="1" s="1"/>
  <c r="Q266" i="1" a="1"/>
  <c r="Q266" i="1" s="1"/>
  <c r="R266" i="1" s="1"/>
  <c r="Q267" i="1" a="1"/>
  <c r="Q267" i="1" s="1"/>
  <c r="R267" i="1" s="1"/>
  <c r="Q268" i="1" a="1"/>
  <c r="Q268" i="1" s="1"/>
  <c r="R268" i="1" s="1"/>
  <c r="Q269" i="1" a="1"/>
  <c r="Q269" i="1" s="1"/>
  <c r="R269" i="1" s="1"/>
  <c r="Q270" i="1" a="1"/>
  <c r="Q270" i="1" s="1"/>
  <c r="R270" i="1" s="1"/>
  <c r="Q271" i="1" a="1"/>
  <c r="Q271" i="1" s="1"/>
  <c r="R271" i="1" s="1"/>
  <c r="Q272" i="1" a="1"/>
  <c r="Q272" i="1" s="1"/>
  <c r="R272" i="1" s="1"/>
  <c r="Q273" i="1" a="1"/>
  <c r="Q273" i="1" s="1"/>
  <c r="R273" i="1" s="1"/>
  <c r="Q274" i="1" a="1"/>
  <c r="Q274" i="1" s="1"/>
  <c r="R274" i="1" s="1"/>
  <c r="Q275" i="1" a="1"/>
  <c r="Q275" i="1" s="1"/>
  <c r="R275" i="1" s="1"/>
  <c r="Q276" i="1" a="1"/>
  <c r="Q276" i="1" s="1"/>
  <c r="R276" i="1" s="1"/>
  <c r="Q277" i="1" a="1"/>
  <c r="Q277" i="1" s="1"/>
  <c r="R277" i="1" s="1"/>
  <c r="Q278" i="1" a="1"/>
  <c r="Q278" i="1" s="1"/>
  <c r="R278" i="1" s="1"/>
  <c r="Q279" i="1" a="1"/>
  <c r="Q279" i="1" s="1"/>
  <c r="R279" i="1" s="1"/>
  <c r="Q280" i="1" a="1"/>
  <c r="Q280" i="1" s="1"/>
  <c r="R280" i="1" s="1"/>
  <c r="Q281" i="1" a="1"/>
  <c r="Q281" i="1" s="1"/>
  <c r="R281" i="1" s="1"/>
  <c r="Q282" i="1" a="1"/>
  <c r="Q282" i="1" s="1"/>
  <c r="R282" i="1" s="1"/>
  <c r="Q283" i="1" a="1"/>
  <c r="Q283" i="1" s="1"/>
  <c r="R283" i="1" s="1"/>
  <c r="Q284" i="1" a="1"/>
  <c r="Q284" i="1" s="1"/>
  <c r="R284" i="1" s="1"/>
  <c r="Q285" i="1" a="1"/>
  <c r="Q285" i="1" s="1"/>
  <c r="R285" i="1" s="1"/>
  <c r="Q286" i="1" a="1"/>
  <c r="Q286" i="1" s="1"/>
  <c r="R286" i="1" s="1"/>
  <c r="Q287" i="1" a="1"/>
  <c r="Q287" i="1" s="1"/>
  <c r="R287" i="1" s="1"/>
  <c r="Q288" i="1" a="1"/>
  <c r="Q288" i="1" s="1"/>
  <c r="R288" i="1" s="1"/>
  <c r="Q289" i="1" a="1"/>
  <c r="Q289" i="1" s="1"/>
  <c r="R289" i="1" s="1"/>
  <c r="Q290" i="1" a="1"/>
  <c r="Q290" i="1" s="1"/>
  <c r="R290" i="1" s="1"/>
  <c r="Q291" i="1" a="1"/>
  <c r="Q291" i="1" s="1"/>
  <c r="R291" i="1" s="1"/>
  <c r="O7" i="1" a="1"/>
  <c r="O7" i="1" s="1"/>
  <c r="P7" i="1" s="1"/>
  <c r="O8" i="1" a="1"/>
  <c r="O8" i="1" s="1"/>
  <c r="P8" i="1" s="1"/>
  <c r="O9" i="1" a="1"/>
  <c r="O9" i="1" s="1"/>
  <c r="P9" i="1" s="1"/>
  <c r="O10" i="1" a="1"/>
  <c r="O10" i="1" s="1"/>
  <c r="P10" i="1" s="1"/>
  <c r="O11" i="1" a="1"/>
  <c r="O11" i="1" s="1"/>
  <c r="P11" i="1" s="1"/>
  <c r="O12" i="1" a="1"/>
  <c r="O12" i="1" s="1"/>
  <c r="P12" i="1" s="1"/>
  <c r="O13" i="1" a="1"/>
  <c r="O13" i="1" s="1"/>
  <c r="P13" i="1" s="1"/>
  <c r="O14" i="1" a="1"/>
  <c r="O14" i="1" s="1"/>
  <c r="P14" i="1" s="1"/>
  <c r="O15" i="1" a="1"/>
  <c r="O15" i="1" s="1"/>
  <c r="P15" i="1" s="1"/>
  <c r="O16" i="1" a="1"/>
  <c r="O16" i="1" s="1"/>
  <c r="P16" i="1" s="1"/>
  <c r="O17" i="1" a="1"/>
  <c r="O17" i="1" s="1"/>
  <c r="P17" i="1" s="1"/>
  <c r="O18" i="1" a="1"/>
  <c r="O18" i="1" s="1"/>
  <c r="P18" i="1" s="1"/>
  <c r="O19" i="1" a="1"/>
  <c r="O19" i="1" s="1"/>
  <c r="P19" i="1" s="1"/>
  <c r="O20" i="1" a="1"/>
  <c r="O20" i="1" s="1"/>
  <c r="P20" i="1" s="1"/>
  <c r="O21" i="1" a="1"/>
  <c r="O21" i="1" s="1"/>
  <c r="P21" i="1" s="1"/>
  <c r="O22" i="1" a="1"/>
  <c r="O22" i="1" s="1"/>
  <c r="P22" i="1" s="1"/>
  <c r="O23" i="1" a="1"/>
  <c r="O23" i="1" s="1"/>
  <c r="P23" i="1" s="1"/>
  <c r="O24" i="1" a="1"/>
  <c r="O24" i="1" s="1"/>
  <c r="P24" i="1" s="1"/>
  <c r="O25" i="1" a="1"/>
  <c r="O25" i="1" s="1"/>
  <c r="P25" i="1" s="1"/>
  <c r="O26" i="1" a="1"/>
  <c r="O26" i="1" s="1"/>
  <c r="P26" i="1" s="1"/>
  <c r="O27" i="1" a="1"/>
  <c r="O27" i="1" s="1"/>
  <c r="P27" i="1" s="1"/>
  <c r="O28" i="1" a="1"/>
  <c r="O28" i="1" s="1"/>
  <c r="P28" i="1" s="1"/>
  <c r="O29" i="1" a="1"/>
  <c r="O29" i="1" s="1"/>
  <c r="P29" i="1" s="1"/>
  <c r="O30" i="1" a="1"/>
  <c r="O30" i="1" s="1"/>
  <c r="P30" i="1" s="1"/>
  <c r="O31" i="1" a="1"/>
  <c r="O31" i="1" s="1"/>
  <c r="P31" i="1" s="1"/>
  <c r="O32" i="1" a="1"/>
  <c r="O32" i="1" s="1"/>
  <c r="P32" i="1" s="1"/>
  <c r="O33" i="1" a="1"/>
  <c r="O33" i="1" s="1"/>
  <c r="P33" i="1" s="1"/>
  <c r="O34" i="1" a="1"/>
  <c r="O34" i="1" s="1"/>
  <c r="P34" i="1" s="1"/>
  <c r="O35" i="1" a="1"/>
  <c r="O35" i="1" s="1"/>
  <c r="P35" i="1" s="1"/>
  <c r="O36" i="1" a="1"/>
  <c r="O36" i="1" s="1"/>
  <c r="P36" i="1" s="1"/>
  <c r="O37" i="1" a="1"/>
  <c r="O37" i="1" s="1"/>
  <c r="P37" i="1" s="1"/>
  <c r="O38" i="1" a="1"/>
  <c r="O38" i="1" s="1"/>
  <c r="P38" i="1" s="1"/>
  <c r="O39" i="1" a="1"/>
  <c r="O39" i="1" s="1"/>
  <c r="P39" i="1" s="1"/>
  <c r="O40" i="1" a="1"/>
  <c r="O40" i="1" s="1"/>
  <c r="P40" i="1" s="1"/>
  <c r="O41" i="1" a="1"/>
  <c r="O41" i="1" s="1"/>
  <c r="P41" i="1" s="1"/>
  <c r="O42" i="1" a="1"/>
  <c r="O42" i="1" s="1"/>
  <c r="P42" i="1" s="1"/>
  <c r="O43" i="1" a="1"/>
  <c r="O43" i="1" s="1"/>
  <c r="P43" i="1" s="1"/>
  <c r="O44" i="1" a="1"/>
  <c r="O44" i="1" s="1"/>
  <c r="P44" i="1" s="1"/>
  <c r="O45" i="1" a="1"/>
  <c r="O45" i="1" s="1"/>
  <c r="P45" i="1" s="1"/>
  <c r="O46" i="1" a="1"/>
  <c r="O46" i="1" s="1"/>
  <c r="P46" i="1" s="1"/>
  <c r="O47" i="1" a="1"/>
  <c r="O47" i="1" s="1"/>
  <c r="P47" i="1" s="1"/>
  <c r="O48" i="1" a="1"/>
  <c r="O48" i="1" s="1"/>
  <c r="P48" i="1" s="1"/>
  <c r="O49" i="1" a="1"/>
  <c r="O49" i="1" s="1"/>
  <c r="P49" i="1" s="1"/>
  <c r="O50" i="1" a="1"/>
  <c r="O50" i="1" s="1"/>
  <c r="P50" i="1" s="1"/>
  <c r="O51" i="1" a="1"/>
  <c r="O51" i="1" s="1"/>
  <c r="P51" i="1" s="1"/>
  <c r="O52" i="1" a="1"/>
  <c r="O52" i="1" s="1"/>
  <c r="P52" i="1" s="1"/>
  <c r="O53" i="1" a="1"/>
  <c r="O53" i="1" s="1"/>
  <c r="P53" i="1" s="1"/>
  <c r="O54" i="1" a="1"/>
  <c r="O54" i="1" s="1"/>
  <c r="P54" i="1" s="1"/>
  <c r="O55" i="1" a="1"/>
  <c r="O55" i="1" s="1"/>
  <c r="P55" i="1" s="1"/>
  <c r="O56" i="1" a="1"/>
  <c r="O56" i="1" s="1"/>
  <c r="P56" i="1" s="1"/>
  <c r="O57" i="1" a="1"/>
  <c r="O57" i="1" s="1"/>
  <c r="P57" i="1" s="1"/>
  <c r="O58" i="1" a="1"/>
  <c r="O58" i="1" s="1"/>
  <c r="P58" i="1" s="1"/>
  <c r="O59" i="1" a="1"/>
  <c r="O59" i="1" s="1"/>
  <c r="P59" i="1" s="1"/>
  <c r="O60" i="1" a="1"/>
  <c r="O60" i="1" s="1"/>
  <c r="P60" i="1" s="1"/>
  <c r="O61" i="1" a="1"/>
  <c r="O61" i="1" s="1"/>
  <c r="P61" i="1" s="1"/>
  <c r="O62" i="1" a="1"/>
  <c r="O62" i="1" s="1"/>
  <c r="P62" i="1" s="1"/>
  <c r="O63" i="1" a="1"/>
  <c r="O63" i="1" s="1"/>
  <c r="P63" i="1" s="1"/>
  <c r="O64" i="1" a="1"/>
  <c r="O64" i="1" s="1"/>
  <c r="P64" i="1" s="1"/>
  <c r="O65" i="1" a="1"/>
  <c r="O65" i="1" s="1"/>
  <c r="P65" i="1" s="1"/>
  <c r="O66" i="1" a="1"/>
  <c r="O66" i="1" s="1"/>
  <c r="P66" i="1" s="1"/>
  <c r="O67" i="1" a="1"/>
  <c r="O67" i="1" s="1"/>
  <c r="P67" i="1" s="1"/>
  <c r="O68" i="1" a="1"/>
  <c r="O68" i="1" s="1"/>
  <c r="P68" i="1" s="1"/>
  <c r="O69" i="1" a="1"/>
  <c r="O69" i="1" s="1"/>
  <c r="P69" i="1" s="1"/>
  <c r="O70" i="1" a="1"/>
  <c r="O70" i="1" s="1"/>
  <c r="P70" i="1" s="1"/>
  <c r="O71" i="1" a="1"/>
  <c r="O71" i="1" s="1"/>
  <c r="P71" i="1" s="1"/>
  <c r="O72" i="1" a="1"/>
  <c r="O72" i="1" s="1"/>
  <c r="P72" i="1" s="1"/>
  <c r="O73" i="1" a="1"/>
  <c r="O73" i="1" s="1"/>
  <c r="P73" i="1" s="1"/>
  <c r="O74" i="1" a="1"/>
  <c r="O74" i="1" s="1"/>
  <c r="P74" i="1" s="1"/>
  <c r="O75" i="1" a="1"/>
  <c r="O75" i="1" s="1"/>
  <c r="P75" i="1" s="1"/>
  <c r="O76" i="1" a="1"/>
  <c r="O76" i="1" s="1"/>
  <c r="P76" i="1" s="1"/>
  <c r="O77" i="1" a="1"/>
  <c r="O77" i="1" s="1"/>
  <c r="P77" i="1" s="1"/>
  <c r="O78" i="1" a="1"/>
  <c r="O78" i="1" s="1"/>
  <c r="P78" i="1" s="1"/>
  <c r="O79" i="1" a="1"/>
  <c r="O79" i="1" s="1"/>
  <c r="P79" i="1" s="1"/>
  <c r="O80" i="1" a="1"/>
  <c r="O80" i="1" s="1"/>
  <c r="P80" i="1" s="1"/>
  <c r="O81" i="1" a="1"/>
  <c r="O81" i="1" s="1"/>
  <c r="P81" i="1" s="1"/>
  <c r="O82" i="1" a="1"/>
  <c r="O82" i="1" s="1"/>
  <c r="P82" i="1" s="1"/>
  <c r="O83" i="1" a="1"/>
  <c r="O83" i="1" s="1"/>
  <c r="P83" i="1" s="1"/>
  <c r="O84" i="1" a="1"/>
  <c r="O84" i="1" s="1"/>
  <c r="P84" i="1" s="1"/>
  <c r="O85" i="1" a="1"/>
  <c r="O85" i="1" s="1"/>
  <c r="P85" i="1" s="1"/>
  <c r="O86" i="1" a="1"/>
  <c r="O86" i="1" s="1"/>
  <c r="P86" i="1" s="1"/>
  <c r="O87" i="1" a="1"/>
  <c r="O87" i="1" s="1"/>
  <c r="P87" i="1" s="1"/>
  <c r="O88" i="1" a="1"/>
  <c r="O88" i="1" s="1"/>
  <c r="P88" i="1" s="1"/>
  <c r="O89" i="1" a="1"/>
  <c r="O89" i="1" s="1"/>
  <c r="P89" i="1" s="1"/>
  <c r="O90" i="1" a="1"/>
  <c r="O90" i="1" s="1"/>
  <c r="P90" i="1" s="1"/>
  <c r="O91" i="1" a="1"/>
  <c r="O91" i="1" s="1"/>
  <c r="P91" i="1" s="1"/>
  <c r="O92" i="1" a="1"/>
  <c r="O92" i="1" s="1"/>
  <c r="P92" i="1" s="1"/>
  <c r="O93" i="1" a="1"/>
  <c r="O93" i="1" s="1"/>
  <c r="P93" i="1" s="1"/>
  <c r="O94" i="1" a="1"/>
  <c r="O94" i="1" s="1"/>
  <c r="P94" i="1" s="1"/>
  <c r="O95" i="1" a="1"/>
  <c r="O95" i="1" s="1"/>
  <c r="P95" i="1" s="1"/>
  <c r="O96" i="1" a="1"/>
  <c r="O96" i="1" s="1"/>
  <c r="P96" i="1" s="1"/>
  <c r="O97" i="1" a="1"/>
  <c r="O97" i="1" s="1"/>
  <c r="P97" i="1" s="1"/>
  <c r="O98" i="1" a="1"/>
  <c r="O98" i="1" s="1"/>
  <c r="P98" i="1" s="1"/>
  <c r="O99" i="1" a="1"/>
  <c r="O99" i="1" s="1"/>
  <c r="P99" i="1" s="1"/>
  <c r="O100" i="1" a="1"/>
  <c r="O100" i="1" s="1"/>
  <c r="P100" i="1" s="1"/>
  <c r="O101" i="1" a="1"/>
  <c r="O101" i="1" s="1"/>
  <c r="P101" i="1" s="1"/>
  <c r="O102" i="1" a="1"/>
  <c r="O102" i="1" s="1"/>
  <c r="P102" i="1" s="1"/>
  <c r="O103" i="1" a="1"/>
  <c r="O103" i="1" s="1"/>
  <c r="P103" i="1" s="1"/>
  <c r="O104" i="1" a="1"/>
  <c r="O104" i="1" s="1"/>
  <c r="P104" i="1" s="1"/>
  <c r="O105" i="1" a="1"/>
  <c r="O105" i="1" s="1"/>
  <c r="P105" i="1" s="1"/>
  <c r="O106" i="1" a="1"/>
  <c r="O106" i="1" s="1"/>
  <c r="P106" i="1" s="1"/>
  <c r="O107" i="1" a="1"/>
  <c r="O107" i="1" s="1"/>
  <c r="P107" i="1" s="1"/>
  <c r="O108" i="1" a="1"/>
  <c r="O108" i="1" s="1"/>
  <c r="P108" i="1" s="1"/>
  <c r="O109" i="1" a="1"/>
  <c r="O109" i="1" s="1"/>
  <c r="P109" i="1" s="1"/>
  <c r="O110" i="1" a="1"/>
  <c r="O110" i="1" s="1"/>
  <c r="P110" i="1" s="1"/>
  <c r="O111" i="1" a="1"/>
  <c r="O111" i="1" s="1"/>
  <c r="P111" i="1" s="1"/>
  <c r="O112" i="1" a="1"/>
  <c r="O112" i="1" s="1"/>
  <c r="P112" i="1" s="1"/>
  <c r="O113" i="1" a="1"/>
  <c r="O113" i="1" s="1"/>
  <c r="P113" i="1" s="1"/>
  <c r="O114" i="1" a="1"/>
  <c r="O114" i="1" s="1"/>
  <c r="P114" i="1" s="1"/>
  <c r="O115" i="1" a="1"/>
  <c r="O115" i="1" s="1"/>
  <c r="P115" i="1" s="1"/>
  <c r="O116" i="1" a="1"/>
  <c r="O116" i="1" s="1"/>
  <c r="P116" i="1" s="1"/>
  <c r="O117" i="1" a="1"/>
  <c r="O117" i="1" s="1"/>
  <c r="P117" i="1" s="1"/>
  <c r="O118" i="1" a="1"/>
  <c r="O118" i="1" s="1"/>
  <c r="P118" i="1" s="1"/>
  <c r="O119" i="1" a="1"/>
  <c r="O119" i="1" s="1"/>
  <c r="P119" i="1" s="1"/>
  <c r="O120" i="1" a="1"/>
  <c r="O120" i="1" s="1"/>
  <c r="P120" i="1" s="1"/>
  <c r="O121" i="1" a="1"/>
  <c r="O121" i="1" s="1"/>
  <c r="P121" i="1" s="1"/>
  <c r="O122" i="1" a="1"/>
  <c r="O122" i="1" s="1"/>
  <c r="P122" i="1" s="1"/>
  <c r="O123" i="1" a="1"/>
  <c r="O123" i="1" s="1"/>
  <c r="P123" i="1" s="1"/>
  <c r="O124" i="1" a="1"/>
  <c r="O124" i="1" s="1"/>
  <c r="P124" i="1" s="1"/>
  <c r="O125" i="1" a="1"/>
  <c r="O125" i="1" s="1"/>
  <c r="P125" i="1" s="1"/>
  <c r="O126" i="1" a="1"/>
  <c r="O126" i="1" s="1"/>
  <c r="P126" i="1" s="1"/>
  <c r="O127" i="1" a="1"/>
  <c r="O127" i="1" s="1"/>
  <c r="P127" i="1" s="1"/>
  <c r="O128" i="1" a="1"/>
  <c r="O128" i="1" s="1"/>
  <c r="P128" i="1" s="1"/>
  <c r="O129" i="1" a="1"/>
  <c r="O129" i="1" s="1"/>
  <c r="P129" i="1" s="1"/>
  <c r="O130" i="1" a="1"/>
  <c r="O130" i="1" s="1"/>
  <c r="P130" i="1" s="1"/>
  <c r="O131" i="1" a="1"/>
  <c r="O131" i="1" s="1"/>
  <c r="P131" i="1" s="1"/>
  <c r="O132" i="1" a="1"/>
  <c r="O132" i="1" s="1"/>
  <c r="P132" i="1" s="1"/>
  <c r="O133" i="1" a="1"/>
  <c r="O133" i="1" s="1"/>
  <c r="P133" i="1" s="1"/>
  <c r="O134" i="1" a="1"/>
  <c r="O134" i="1" s="1"/>
  <c r="P134" i="1" s="1"/>
  <c r="O135" i="1" a="1"/>
  <c r="O135" i="1" s="1"/>
  <c r="P135" i="1" s="1"/>
  <c r="O136" i="1" a="1"/>
  <c r="O136" i="1" s="1"/>
  <c r="P136" i="1" s="1"/>
  <c r="O137" i="1" a="1"/>
  <c r="O137" i="1" s="1"/>
  <c r="P137" i="1" s="1"/>
  <c r="O138" i="1" a="1"/>
  <c r="O138" i="1" s="1"/>
  <c r="P138" i="1" s="1"/>
  <c r="O139" i="1" a="1"/>
  <c r="O139" i="1" s="1"/>
  <c r="P139" i="1" s="1"/>
  <c r="O140" i="1" a="1"/>
  <c r="O140" i="1" s="1"/>
  <c r="P140" i="1" s="1"/>
  <c r="O141" i="1" a="1"/>
  <c r="O141" i="1" s="1"/>
  <c r="P141" i="1" s="1"/>
  <c r="O142" i="1" a="1"/>
  <c r="O142" i="1" s="1"/>
  <c r="P142" i="1" s="1"/>
  <c r="O143" i="1" a="1"/>
  <c r="O143" i="1" s="1"/>
  <c r="P143" i="1" s="1"/>
  <c r="O144" i="1" a="1"/>
  <c r="O144" i="1" s="1"/>
  <c r="P144" i="1" s="1"/>
  <c r="O145" i="1" a="1"/>
  <c r="O145" i="1" s="1"/>
  <c r="P145" i="1" s="1"/>
  <c r="O146" i="1" a="1"/>
  <c r="O146" i="1" s="1"/>
  <c r="P146" i="1" s="1"/>
  <c r="O147" i="1" a="1"/>
  <c r="O147" i="1" s="1"/>
  <c r="P147" i="1" s="1"/>
  <c r="O148" i="1" a="1"/>
  <c r="O148" i="1" s="1"/>
  <c r="P148" i="1" s="1"/>
  <c r="O149" i="1" a="1"/>
  <c r="O149" i="1" s="1"/>
  <c r="P149" i="1" s="1"/>
  <c r="O150" i="1" a="1"/>
  <c r="O150" i="1" s="1"/>
  <c r="P150" i="1" s="1"/>
  <c r="O151" i="1" a="1"/>
  <c r="O151" i="1" s="1"/>
  <c r="P151" i="1" s="1"/>
  <c r="O152" i="1" a="1"/>
  <c r="O152" i="1" s="1"/>
  <c r="P152" i="1" s="1"/>
  <c r="O153" i="1" a="1"/>
  <c r="O153" i="1" s="1"/>
  <c r="P153" i="1" s="1"/>
  <c r="O154" i="1" a="1"/>
  <c r="O154" i="1" s="1"/>
  <c r="P154" i="1" s="1"/>
  <c r="O155" i="1" a="1"/>
  <c r="O155" i="1" s="1"/>
  <c r="P155" i="1" s="1"/>
  <c r="O156" i="1" a="1"/>
  <c r="O156" i="1" s="1"/>
  <c r="P156" i="1" s="1"/>
  <c r="O157" i="1" a="1"/>
  <c r="O157" i="1" s="1"/>
  <c r="P157" i="1" s="1"/>
  <c r="O158" i="1" a="1"/>
  <c r="O158" i="1" s="1"/>
  <c r="P158" i="1" s="1"/>
  <c r="O159" i="1" a="1"/>
  <c r="O159" i="1" s="1"/>
  <c r="P159" i="1" s="1"/>
  <c r="O160" i="1" a="1"/>
  <c r="O160" i="1" s="1"/>
  <c r="P160" i="1" s="1"/>
  <c r="O161" i="1" a="1"/>
  <c r="O161" i="1" s="1"/>
  <c r="P161" i="1" s="1"/>
  <c r="O162" i="1" a="1"/>
  <c r="O162" i="1" s="1"/>
  <c r="P162" i="1" s="1"/>
  <c r="O163" i="1" a="1"/>
  <c r="O163" i="1" s="1"/>
  <c r="P163" i="1" s="1"/>
  <c r="O164" i="1" a="1"/>
  <c r="O164" i="1" s="1"/>
  <c r="P164" i="1" s="1"/>
  <c r="O165" i="1" a="1"/>
  <c r="O165" i="1" s="1"/>
  <c r="P165" i="1" s="1"/>
  <c r="O166" i="1" a="1"/>
  <c r="O166" i="1" s="1"/>
  <c r="P166" i="1" s="1"/>
  <c r="O167" i="1" a="1"/>
  <c r="O167" i="1" s="1"/>
  <c r="P167" i="1" s="1"/>
  <c r="O168" i="1" a="1"/>
  <c r="O168" i="1" s="1"/>
  <c r="P168" i="1" s="1"/>
  <c r="O169" i="1" a="1"/>
  <c r="O169" i="1" s="1"/>
  <c r="P169" i="1" s="1"/>
  <c r="O170" i="1" a="1"/>
  <c r="O170" i="1" s="1"/>
  <c r="P170" i="1" s="1"/>
  <c r="O171" i="1" a="1"/>
  <c r="O171" i="1" s="1"/>
  <c r="P171" i="1" s="1"/>
  <c r="O172" i="1" a="1"/>
  <c r="O172" i="1" s="1"/>
  <c r="P172" i="1" s="1"/>
  <c r="O173" i="1" a="1"/>
  <c r="O173" i="1" s="1"/>
  <c r="P173" i="1" s="1"/>
  <c r="O174" i="1" a="1"/>
  <c r="O174" i="1" s="1"/>
  <c r="P174" i="1" s="1"/>
  <c r="O175" i="1" a="1"/>
  <c r="O175" i="1" s="1"/>
  <c r="P175" i="1" s="1"/>
  <c r="O176" i="1" a="1"/>
  <c r="O176" i="1" s="1"/>
  <c r="P176" i="1" s="1"/>
  <c r="O177" i="1" a="1"/>
  <c r="O177" i="1" s="1"/>
  <c r="P177" i="1" s="1"/>
  <c r="O178" i="1" a="1"/>
  <c r="O178" i="1" s="1"/>
  <c r="P178" i="1" s="1"/>
  <c r="O179" i="1" a="1"/>
  <c r="O179" i="1" s="1"/>
  <c r="P179" i="1" s="1"/>
  <c r="O180" i="1" a="1"/>
  <c r="O180" i="1" s="1"/>
  <c r="P180" i="1" s="1"/>
  <c r="O181" i="1" a="1"/>
  <c r="O181" i="1" s="1"/>
  <c r="P181" i="1" s="1"/>
  <c r="O182" i="1" a="1"/>
  <c r="O182" i="1" s="1"/>
  <c r="P182" i="1" s="1"/>
  <c r="O183" i="1" a="1"/>
  <c r="O183" i="1" s="1"/>
  <c r="P183" i="1" s="1"/>
  <c r="O184" i="1" a="1"/>
  <c r="O184" i="1" s="1"/>
  <c r="P184" i="1" s="1"/>
  <c r="O185" i="1" a="1"/>
  <c r="O185" i="1" s="1"/>
  <c r="P185" i="1" s="1"/>
  <c r="O186" i="1" a="1"/>
  <c r="O186" i="1" s="1"/>
  <c r="P186" i="1" s="1"/>
  <c r="O187" i="1" a="1"/>
  <c r="O187" i="1" s="1"/>
  <c r="P187" i="1" s="1"/>
  <c r="O188" i="1" a="1"/>
  <c r="O188" i="1" s="1"/>
  <c r="P188" i="1" s="1"/>
  <c r="O189" i="1" a="1"/>
  <c r="O189" i="1" s="1"/>
  <c r="P189" i="1" s="1"/>
  <c r="O190" i="1" a="1"/>
  <c r="O190" i="1" s="1"/>
  <c r="P190" i="1" s="1"/>
  <c r="O191" i="1" a="1"/>
  <c r="O191" i="1" s="1"/>
  <c r="P191" i="1" s="1"/>
  <c r="O192" i="1" a="1"/>
  <c r="O192" i="1" s="1"/>
  <c r="P192" i="1" s="1"/>
  <c r="O193" i="1" a="1"/>
  <c r="O193" i="1" s="1"/>
  <c r="P193" i="1" s="1"/>
  <c r="O194" i="1" a="1"/>
  <c r="O194" i="1" s="1"/>
  <c r="P194" i="1" s="1"/>
  <c r="O195" i="1" a="1"/>
  <c r="O195" i="1" s="1"/>
  <c r="P195" i="1" s="1"/>
  <c r="O196" i="1" a="1"/>
  <c r="O196" i="1" s="1"/>
  <c r="P196" i="1" s="1"/>
  <c r="O197" i="1" a="1"/>
  <c r="O197" i="1" s="1"/>
  <c r="P197" i="1" s="1"/>
  <c r="O198" i="1" a="1"/>
  <c r="O198" i="1" s="1"/>
  <c r="P198" i="1" s="1"/>
  <c r="O199" i="1" a="1"/>
  <c r="O199" i="1" s="1"/>
  <c r="P199" i="1" s="1"/>
  <c r="O200" i="1" a="1"/>
  <c r="O200" i="1" s="1"/>
  <c r="P200" i="1" s="1"/>
  <c r="O201" i="1" a="1"/>
  <c r="O201" i="1" s="1"/>
  <c r="P201" i="1" s="1"/>
  <c r="O202" i="1" a="1"/>
  <c r="O202" i="1" s="1"/>
  <c r="P202" i="1" s="1"/>
  <c r="O203" i="1" a="1"/>
  <c r="O203" i="1" s="1"/>
  <c r="P203" i="1" s="1"/>
  <c r="O204" i="1" a="1"/>
  <c r="O204" i="1" s="1"/>
  <c r="P204" i="1" s="1"/>
  <c r="O205" i="1" a="1"/>
  <c r="O205" i="1" s="1"/>
  <c r="P205" i="1" s="1"/>
  <c r="O206" i="1" a="1"/>
  <c r="O206" i="1" s="1"/>
  <c r="P206" i="1" s="1"/>
  <c r="O207" i="1" a="1"/>
  <c r="O207" i="1" s="1"/>
  <c r="P207" i="1" s="1"/>
  <c r="O208" i="1" a="1"/>
  <c r="O208" i="1" s="1"/>
  <c r="P208" i="1" s="1"/>
  <c r="O209" i="1" a="1"/>
  <c r="O209" i="1" s="1"/>
  <c r="P209" i="1" s="1"/>
  <c r="O210" i="1" a="1"/>
  <c r="O210" i="1" s="1"/>
  <c r="P210" i="1" s="1"/>
  <c r="O211" i="1" a="1"/>
  <c r="O211" i="1" s="1"/>
  <c r="P211" i="1" s="1"/>
  <c r="O212" i="1" a="1"/>
  <c r="O212" i="1" s="1"/>
  <c r="P212" i="1" s="1"/>
  <c r="O213" i="1" a="1"/>
  <c r="O213" i="1" s="1"/>
  <c r="P213" i="1" s="1"/>
  <c r="O214" i="1" a="1"/>
  <c r="O214" i="1" s="1"/>
  <c r="P214" i="1" s="1"/>
  <c r="O215" i="1" a="1"/>
  <c r="O215" i="1" s="1"/>
  <c r="P215" i="1" s="1"/>
  <c r="O216" i="1" a="1"/>
  <c r="O216" i="1" s="1"/>
  <c r="P216" i="1" s="1"/>
  <c r="O217" i="1" a="1"/>
  <c r="O217" i="1" s="1"/>
  <c r="P217" i="1" s="1"/>
  <c r="O218" i="1" a="1"/>
  <c r="O218" i="1" s="1"/>
  <c r="P218" i="1" s="1"/>
  <c r="O219" i="1" a="1"/>
  <c r="O219" i="1" s="1"/>
  <c r="P219" i="1" s="1"/>
  <c r="O220" i="1" a="1"/>
  <c r="O220" i="1" s="1"/>
  <c r="P220" i="1" s="1"/>
  <c r="O221" i="1" a="1"/>
  <c r="O221" i="1" s="1"/>
  <c r="P221" i="1" s="1"/>
  <c r="O222" i="1" a="1"/>
  <c r="O222" i="1" s="1"/>
  <c r="P222" i="1" s="1"/>
  <c r="O223" i="1" a="1"/>
  <c r="O223" i="1" s="1"/>
  <c r="P223" i="1" s="1"/>
  <c r="O224" i="1" a="1"/>
  <c r="O224" i="1" s="1"/>
  <c r="P224" i="1" s="1"/>
  <c r="O225" i="1" a="1"/>
  <c r="O225" i="1" s="1"/>
  <c r="P225" i="1" s="1"/>
  <c r="O226" i="1" a="1"/>
  <c r="O226" i="1" s="1"/>
  <c r="P226" i="1" s="1"/>
  <c r="O227" i="1" a="1"/>
  <c r="O227" i="1" s="1"/>
  <c r="P227" i="1" s="1"/>
  <c r="O228" i="1" a="1"/>
  <c r="O228" i="1" s="1"/>
  <c r="P228" i="1" s="1"/>
  <c r="O229" i="1" a="1"/>
  <c r="O229" i="1" s="1"/>
  <c r="P229" i="1" s="1"/>
  <c r="O230" i="1" a="1"/>
  <c r="O230" i="1" s="1"/>
  <c r="P230" i="1" s="1"/>
  <c r="O231" i="1" a="1"/>
  <c r="O231" i="1" s="1"/>
  <c r="P231" i="1" s="1"/>
  <c r="O232" i="1" a="1"/>
  <c r="O232" i="1" s="1"/>
  <c r="P232" i="1" s="1"/>
  <c r="O233" i="1" a="1"/>
  <c r="O233" i="1" s="1"/>
  <c r="P233" i="1" s="1"/>
  <c r="O234" i="1" a="1"/>
  <c r="O234" i="1" s="1"/>
  <c r="P234" i="1" s="1"/>
  <c r="O235" i="1" a="1"/>
  <c r="O235" i="1" s="1"/>
  <c r="P235" i="1" s="1"/>
  <c r="O236" i="1" a="1"/>
  <c r="O236" i="1" s="1"/>
  <c r="P236" i="1" s="1"/>
  <c r="O237" i="1" a="1"/>
  <c r="O237" i="1" s="1"/>
  <c r="P237" i="1" s="1"/>
  <c r="O238" i="1" a="1"/>
  <c r="O238" i="1" s="1"/>
  <c r="P238" i="1" s="1"/>
  <c r="O239" i="1" a="1"/>
  <c r="O239" i="1" s="1"/>
  <c r="P239" i="1" s="1"/>
  <c r="O240" i="1" a="1"/>
  <c r="O240" i="1" s="1"/>
  <c r="P240" i="1" s="1"/>
  <c r="O241" i="1" a="1"/>
  <c r="O241" i="1" s="1"/>
  <c r="P241" i="1" s="1"/>
  <c r="O242" i="1" a="1"/>
  <c r="O242" i="1" s="1"/>
  <c r="P242" i="1" s="1"/>
  <c r="O243" i="1" a="1"/>
  <c r="O243" i="1" s="1"/>
  <c r="P243" i="1" s="1"/>
  <c r="O244" i="1" a="1"/>
  <c r="O244" i="1" s="1"/>
  <c r="P244" i="1" s="1"/>
  <c r="O245" i="1" a="1"/>
  <c r="O245" i="1" s="1"/>
  <c r="P245" i="1" s="1"/>
  <c r="O246" i="1" a="1"/>
  <c r="O246" i="1" s="1"/>
  <c r="P246" i="1" s="1"/>
  <c r="O247" i="1" a="1"/>
  <c r="O247" i="1" s="1"/>
  <c r="P247" i="1" s="1"/>
  <c r="O248" i="1" a="1"/>
  <c r="O248" i="1" s="1"/>
  <c r="P248" i="1" s="1"/>
  <c r="O249" i="1" a="1"/>
  <c r="O249" i="1" s="1"/>
  <c r="P249" i="1" s="1"/>
  <c r="O250" i="1" a="1"/>
  <c r="O250" i="1" s="1"/>
  <c r="P250" i="1" s="1"/>
  <c r="O251" i="1" a="1"/>
  <c r="O251" i="1" s="1"/>
  <c r="P251" i="1" s="1"/>
  <c r="O252" i="1" a="1"/>
  <c r="O252" i="1" s="1"/>
  <c r="P252" i="1" s="1"/>
  <c r="O253" i="1" a="1"/>
  <c r="O253" i="1" s="1"/>
  <c r="P253" i="1" s="1"/>
  <c r="O254" i="1" a="1"/>
  <c r="O254" i="1" s="1"/>
  <c r="P254" i="1" s="1"/>
  <c r="O255" i="1" a="1"/>
  <c r="O255" i="1" s="1"/>
  <c r="P255" i="1" s="1"/>
  <c r="O256" i="1" a="1"/>
  <c r="O256" i="1" s="1"/>
  <c r="P256" i="1" s="1"/>
  <c r="O257" i="1" a="1"/>
  <c r="O257" i="1" s="1"/>
  <c r="P257" i="1" s="1"/>
  <c r="O258" i="1" a="1"/>
  <c r="O258" i="1" s="1"/>
  <c r="P258" i="1" s="1"/>
  <c r="O259" i="1" a="1"/>
  <c r="O259" i="1" s="1"/>
  <c r="P259" i="1" s="1"/>
  <c r="O260" i="1" a="1"/>
  <c r="O260" i="1" s="1"/>
  <c r="P260" i="1" s="1"/>
  <c r="O261" i="1" a="1"/>
  <c r="O261" i="1" s="1"/>
  <c r="P261" i="1" s="1"/>
  <c r="O262" i="1" a="1"/>
  <c r="O262" i="1" s="1"/>
  <c r="P262" i="1" s="1"/>
  <c r="O263" i="1" a="1"/>
  <c r="O263" i="1" s="1"/>
  <c r="P263" i="1" s="1"/>
  <c r="O264" i="1" a="1"/>
  <c r="O264" i="1" s="1"/>
  <c r="P264" i="1" s="1"/>
  <c r="O265" i="1" a="1"/>
  <c r="O265" i="1" s="1"/>
  <c r="P265" i="1" s="1"/>
  <c r="O266" i="1" a="1"/>
  <c r="O266" i="1" s="1"/>
  <c r="P266" i="1" s="1"/>
  <c r="O267" i="1" a="1"/>
  <c r="O267" i="1" s="1"/>
  <c r="P267" i="1" s="1"/>
  <c r="O268" i="1" a="1"/>
  <c r="O268" i="1" s="1"/>
  <c r="P268" i="1" s="1"/>
  <c r="O269" i="1" a="1"/>
  <c r="O269" i="1" s="1"/>
  <c r="P269" i="1" s="1"/>
  <c r="O270" i="1" a="1"/>
  <c r="O270" i="1" s="1"/>
  <c r="P270" i="1" s="1"/>
  <c r="O271" i="1" a="1"/>
  <c r="O271" i="1" s="1"/>
  <c r="P271" i="1" s="1"/>
  <c r="O272" i="1" a="1"/>
  <c r="O272" i="1" s="1"/>
  <c r="P272" i="1" s="1"/>
  <c r="O273" i="1" a="1"/>
  <c r="O273" i="1" s="1"/>
  <c r="P273" i="1" s="1"/>
  <c r="O274" i="1" a="1"/>
  <c r="O274" i="1" s="1"/>
  <c r="P274" i="1" s="1"/>
  <c r="O275" i="1" a="1"/>
  <c r="O275" i="1" s="1"/>
  <c r="P275" i="1" s="1"/>
  <c r="O276" i="1" a="1"/>
  <c r="O276" i="1" s="1"/>
  <c r="P276" i="1" s="1"/>
  <c r="O277" i="1" a="1"/>
  <c r="O277" i="1" s="1"/>
  <c r="P277" i="1" s="1"/>
  <c r="O278" i="1" a="1"/>
  <c r="O278" i="1" s="1"/>
  <c r="P278" i="1" s="1"/>
  <c r="O279" i="1" a="1"/>
  <c r="O279" i="1" s="1"/>
  <c r="P279" i="1" s="1"/>
  <c r="O280" i="1" a="1"/>
  <c r="O280" i="1" s="1"/>
  <c r="P280" i="1" s="1"/>
  <c r="O281" i="1" a="1"/>
  <c r="O281" i="1" s="1"/>
  <c r="P281" i="1" s="1"/>
  <c r="O282" i="1" a="1"/>
  <c r="O282" i="1" s="1"/>
  <c r="P282" i="1" s="1"/>
  <c r="O283" i="1" a="1"/>
  <c r="O283" i="1" s="1"/>
  <c r="P283" i="1" s="1"/>
  <c r="O284" i="1" a="1"/>
  <c r="O284" i="1" s="1"/>
  <c r="P284" i="1" s="1"/>
  <c r="O285" i="1" a="1"/>
  <c r="O285" i="1" s="1"/>
  <c r="P285" i="1" s="1"/>
  <c r="O286" i="1" a="1"/>
  <c r="O286" i="1" s="1"/>
  <c r="P286" i="1" s="1"/>
  <c r="O287" i="1" a="1"/>
  <c r="O287" i="1" s="1"/>
  <c r="P287" i="1" s="1"/>
  <c r="O288" i="1" a="1"/>
  <c r="O288" i="1" s="1"/>
  <c r="P288" i="1" s="1"/>
  <c r="O289" i="1" a="1"/>
  <c r="O289" i="1" s="1"/>
  <c r="P289" i="1" s="1"/>
  <c r="O290" i="1" a="1"/>
  <c r="O290" i="1" s="1"/>
  <c r="P290" i="1" s="1"/>
  <c r="O291" i="1" a="1"/>
  <c r="O291" i="1" s="1"/>
  <c r="P291" i="1" s="1"/>
  <c r="F7" i="1" a="1"/>
  <c r="F7" i="1" s="1"/>
  <c r="G7" i="1" s="1"/>
  <c r="F8" i="1" a="1"/>
  <c r="F8" i="1" s="1"/>
  <c r="G8" i="1" s="1"/>
  <c r="F9" i="1" a="1"/>
  <c r="F9" i="1" s="1"/>
  <c r="G9" i="1" s="1"/>
  <c r="F10" i="1" a="1"/>
  <c r="F10" i="1" s="1"/>
  <c r="G10" i="1" s="1"/>
  <c r="F11" i="1" a="1"/>
  <c r="F11" i="1" s="1"/>
  <c r="G11" i="1" s="1"/>
  <c r="F12" i="1" a="1"/>
  <c r="F12" i="1" s="1"/>
  <c r="G12" i="1" s="1"/>
  <c r="F13" i="1" a="1"/>
  <c r="F13" i="1" s="1"/>
  <c r="G13" i="1" s="1"/>
  <c r="F14" i="1" a="1"/>
  <c r="F14" i="1" s="1"/>
  <c r="G14" i="1" s="1"/>
  <c r="F15" i="1" a="1"/>
  <c r="F15" i="1" s="1"/>
  <c r="G15" i="1" s="1"/>
  <c r="F16" i="1" a="1"/>
  <c r="F16" i="1" s="1"/>
  <c r="G16" i="1" s="1"/>
  <c r="F17" i="1" a="1"/>
  <c r="F17" i="1" s="1"/>
  <c r="G17" i="1" s="1"/>
  <c r="F18" i="1" a="1"/>
  <c r="F18" i="1" s="1"/>
  <c r="G18" i="1" s="1"/>
  <c r="F19" i="1" a="1"/>
  <c r="F19" i="1" s="1"/>
  <c r="G19" i="1" s="1"/>
  <c r="F20" i="1" a="1"/>
  <c r="F20" i="1" s="1"/>
  <c r="G20" i="1" s="1"/>
  <c r="F21" i="1" a="1"/>
  <c r="F21" i="1" s="1"/>
  <c r="G21" i="1" s="1"/>
  <c r="F22" i="1" a="1"/>
  <c r="F22" i="1" s="1"/>
  <c r="G22" i="1" s="1"/>
  <c r="F23" i="1" a="1"/>
  <c r="F23" i="1" s="1"/>
  <c r="G23" i="1" s="1"/>
  <c r="F24" i="1" a="1"/>
  <c r="F24" i="1" s="1"/>
  <c r="G24" i="1" s="1"/>
  <c r="F25" i="1" a="1"/>
  <c r="F25" i="1" s="1"/>
  <c r="G25" i="1" s="1"/>
  <c r="F26" i="1" a="1"/>
  <c r="F26" i="1" s="1"/>
  <c r="G26" i="1" s="1"/>
  <c r="F27" i="1" a="1"/>
  <c r="F27" i="1" s="1"/>
  <c r="G27" i="1" s="1"/>
  <c r="F28" i="1" a="1"/>
  <c r="F28" i="1" s="1"/>
  <c r="G28" i="1" s="1"/>
  <c r="F29" i="1" a="1"/>
  <c r="F29" i="1" s="1"/>
  <c r="G29" i="1" s="1"/>
  <c r="F30" i="1" a="1"/>
  <c r="F30" i="1" s="1"/>
  <c r="G30" i="1" s="1"/>
  <c r="F31" i="1" a="1"/>
  <c r="F31" i="1" s="1"/>
  <c r="G31" i="1" s="1"/>
  <c r="F32" i="1" a="1"/>
  <c r="F32" i="1" s="1"/>
  <c r="G32" i="1" s="1"/>
  <c r="F33" i="1" a="1"/>
  <c r="F33" i="1" s="1"/>
  <c r="G33" i="1" s="1"/>
  <c r="F34" i="1" a="1"/>
  <c r="F34" i="1" s="1"/>
  <c r="G34" i="1" s="1"/>
  <c r="F35" i="1" a="1"/>
  <c r="F35" i="1" s="1"/>
  <c r="G35" i="1" s="1"/>
  <c r="F36" i="1" a="1"/>
  <c r="F36" i="1" s="1"/>
  <c r="G36" i="1" s="1"/>
  <c r="F37" i="1" a="1"/>
  <c r="F37" i="1" s="1"/>
  <c r="G37" i="1" s="1"/>
  <c r="F38" i="1" a="1"/>
  <c r="F38" i="1" s="1"/>
  <c r="G38" i="1" s="1"/>
  <c r="F39" i="1" a="1"/>
  <c r="F39" i="1" s="1"/>
  <c r="G39" i="1" s="1"/>
  <c r="F40" i="1" a="1"/>
  <c r="F40" i="1" s="1"/>
  <c r="G40" i="1" s="1"/>
  <c r="F41" i="1" a="1"/>
  <c r="F41" i="1" s="1"/>
  <c r="G41" i="1" s="1"/>
  <c r="F42" i="1" a="1"/>
  <c r="F42" i="1" s="1"/>
  <c r="G42" i="1" s="1"/>
  <c r="F43" i="1" a="1"/>
  <c r="F43" i="1" s="1"/>
  <c r="G43" i="1" s="1"/>
  <c r="F44" i="1" a="1"/>
  <c r="F44" i="1" s="1"/>
  <c r="G44" i="1" s="1"/>
  <c r="F45" i="1" a="1"/>
  <c r="F45" i="1" s="1"/>
  <c r="G45" i="1" s="1"/>
  <c r="F46" i="1" a="1"/>
  <c r="F46" i="1" s="1"/>
  <c r="G46" i="1" s="1"/>
  <c r="F47" i="1" a="1"/>
  <c r="F47" i="1" s="1"/>
  <c r="G47" i="1" s="1"/>
  <c r="F48" i="1" a="1"/>
  <c r="F48" i="1" s="1"/>
  <c r="G48" i="1" s="1"/>
  <c r="F49" i="1" a="1"/>
  <c r="F49" i="1" s="1"/>
  <c r="G49" i="1" s="1"/>
  <c r="F50" i="1" a="1"/>
  <c r="F50" i="1" s="1"/>
  <c r="G50" i="1" s="1"/>
  <c r="F51" i="1" a="1"/>
  <c r="F51" i="1" s="1"/>
  <c r="G51" i="1" s="1"/>
  <c r="F52" i="1" a="1"/>
  <c r="F52" i="1" s="1"/>
  <c r="G52" i="1" s="1"/>
  <c r="F53" i="1" a="1"/>
  <c r="F53" i="1" s="1"/>
  <c r="G53" i="1" s="1"/>
  <c r="F54" i="1" a="1"/>
  <c r="F54" i="1" s="1"/>
  <c r="G54" i="1" s="1"/>
  <c r="F55" i="1" a="1"/>
  <c r="F55" i="1" s="1"/>
  <c r="G55" i="1" s="1"/>
  <c r="F56" i="1" a="1"/>
  <c r="F56" i="1" s="1"/>
  <c r="G56" i="1" s="1"/>
  <c r="F57" i="1" a="1"/>
  <c r="F57" i="1" s="1"/>
  <c r="G57" i="1" s="1"/>
  <c r="F58" i="1" a="1"/>
  <c r="F58" i="1" s="1"/>
  <c r="G58" i="1" s="1"/>
  <c r="F59" i="1" a="1"/>
  <c r="F59" i="1" s="1"/>
  <c r="G59" i="1" s="1"/>
  <c r="F60" i="1" a="1"/>
  <c r="F60" i="1" s="1"/>
  <c r="G60" i="1" s="1"/>
  <c r="F61" i="1" a="1"/>
  <c r="F61" i="1" s="1"/>
  <c r="G61" i="1" s="1"/>
  <c r="F62" i="1" a="1"/>
  <c r="F62" i="1" s="1"/>
  <c r="G62" i="1" s="1"/>
  <c r="F63" i="1" a="1"/>
  <c r="F63" i="1" s="1"/>
  <c r="G63" i="1" s="1"/>
  <c r="F64" i="1" a="1"/>
  <c r="F64" i="1" s="1"/>
  <c r="G64" i="1" s="1"/>
  <c r="F65" i="1" a="1"/>
  <c r="F65" i="1" s="1"/>
  <c r="G65" i="1" s="1"/>
  <c r="F66" i="1" a="1"/>
  <c r="F66" i="1" s="1"/>
  <c r="G66" i="1" s="1"/>
  <c r="F67" i="1" a="1"/>
  <c r="F67" i="1" s="1"/>
  <c r="G67" i="1" s="1"/>
  <c r="F68" i="1" a="1"/>
  <c r="F68" i="1" s="1"/>
  <c r="G68" i="1" s="1"/>
  <c r="F69" i="1" a="1"/>
  <c r="F69" i="1" s="1"/>
  <c r="G69" i="1" s="1"/>
  <c r="F70" i="1" a="1"/>
  <c r="F70" i="1" s="1"/>
  <c r="G70" i="1" s="1"/>
  <c r="F71" i="1" a="1"/>
  <c r="F71" i="1" s="1"/>
  <c r="G71" i="1" s="1"/>
  <c r="F72" i="1" a="1"/>
  <c r="F72" i="1" s="1"/>
  <c r="G72" i="1" s="1"/>
  <c r="F73" i="1" a="1"/>
  <c r="F73" i="1" s="1"/>
  <c r="G73" i="1" s="1"/>
  <c r="F74" i="1" a="1"/>
  <c r="F74" i="1" s="1"/>
  <c r="G74" i="1" s="1"/>
  <c r="F75" i="1" a="1"/>
  <c r="F75" i="1" s="1"/>
  <c r="G75" i="1" s="1"/>
  <c r="F76" i="1" a="1"/>
  <c r="F76" i="1" s="1"/>
  <c r="G76" i="1" s="1"/>
  <c r="F77" i="1" a="1"/>
  <c r="F77" i="1" s="1"/>
  <c r="G77" i="1" s="1"/>
  <c r="F78" i="1" a="1"/>
  <c r="F78" i="1" s="1"/>
  <c r="G78" i="1" s="1"/>
  <c r="F79" i="1" a="1"/>
  <c r="F79" i="1" s="1"/>
  <c r="G79" i="1" s="1"/>
  <c r="F80" i="1" a="1"/>
  <c r="F80" i="1" s="1"/>
  <c r="G80" i="1" s="1"/>
  <c r="F81" i="1" a="1"/>
  <c r="F81" i="1" s="1"/>
  <c r="G81" i="1" s="1"/>
  <c r="F82" i="1" a="1"/>
  <c r="F82" i="1" s="1"/>
  <c r="G82" i="1" s="1"/>
  <c r="F83" i="1" a="1"/>
  <c r="F83" i="1" s="1"/>
  <c r="G83" i="1" s="1"/>
  <c r="F84" i="1" a="1"/>
  <c r="F84" i="1" s="1"/>
  <c r="G84" i="1" s="1"/>
  <c r="F85" i="1" a="1"/>
  <c r="F85" i="1" s="1"/>
  <c r="G85" i="1" s="1"/>
  <c r="F86" i="1" a="1"/>
  <c r="F86" i="1" s="1"/>
  <c r="G86" i="1" s="1"/>
  <c r="F87" i="1" a="1"/>
  <c r="F87" i="1" s="1"/>
  <c r="G87" i="1" s="1"/>
  <c r="F88" i="1" a="1"/>
  <c r="F88" i="1" s="1"/>
  <c r="G88" i="1" s="1"/>
  <c r="F89" i="1" a="1"/>
  <c r="F89" i="1" s="1"/>
  <c r="G89" i="1" s="1"/>
  <c r="F90" i="1" a="1"/>
  <c r="F90" i="1" s="1"/>
  <c r="G90" i="1" s="1"/>
  <c r="F91" i="1" a="1"/>
  <c r="F91" i="1" s="1"/>
  <c r="G91" i="1" s="1"/>
  <c r="F92" i="1" a="1"/>
  <c r="F92" i="1" s="1"/>
  <c r="G92" i="1" s="1"/>
  <c r="F93" i="1" a="1"/>
  <c r="F93" i="1" s="1"/>
  <c r="G93" i="1" s="1"/>
  <c r="F94" i="1" a="1"/>
  <c r="F94" i="1" s="1"/>
  <c r="G94" i="1" s="1"/>
  <c r="F95" i="1" a="1"/>
  <c r="F95" i="1" s="1"/>
  <c r="G95" i="1" s="1"/>
  <c r="F96" i="1" a="1"/>
  <c r="F96" i="1" s="1"/>
  <c r="G96" i="1" s="1"/>
  <c r="F97" i="1" a="1"/>
  <c r="F97" i="1" s="1"/>
  <c r="G97" i="1" s="1"/>
  <c r="F98" i="1" a="1"/>
  <c r="F98" i="1" s="1"/>
  <c r="G98" i="1" s="1"/>
  <c r="F99" i="1" a="1"/>
  <c r="F99" i="1" s="1"/>
  <c r="G99" i="1" s="1"/>
  <c r="F100" i="1" a="1"/>
  <c r="F100" i="1" s="1"/>
  <c r="G100" i="1" s="1"/>
  <c r="F101" i="1" a="1"/>
  <c r="F101" i="1" s="1"/>
  <c r="G101" i="1" s="1"/>
  <c r="F102" i="1" a="1"/>
  <c r="F102" i="1" s="1"/>
  <c r="G102" i="1" s="1"/>
  <c r="F103" i="1" a="1"/>
  <c r="F103" i="1" s="1"/>
  <c r="G103" i="1" s="1"/>
  <c r="F104" i="1" a="1"/>
  <c r="F104" i="1" s="1"/>
  <c r="G104" i="1" s="1"/>
  <c r="F105" i="1" a="1"/>
  <c r="F105" i="1" s="1"/>
  <c r="G105" i="1" s="1"/>
  <c r="F106" i="1" a="1"/>
  <c r="F106" i="1" s="1"/>
  <c r="G106" i="1" s="1"/>
  <c r="F107" i="1" a="1"/>
  <c r="F107" i="1" s="1"/>
  <c r="G107" i="1" s="1"/>
  <c r="F108" i="1" a="1"/>
  <c r="F108" i="1" s="1"/>
  <c r="G108" i="1" s="1"/>
  <c r="F109" i="1" a="1"/>
  <c r="F109" i="1" s="1"/>
  <c r="G109" i="1" s="1"/>
  <c r="F110" i="1" a="1"/>
  <c r="F110" i="1" s="1"/>
  <c r="G110" i="1" s="1"/>
  <c r="F111" i="1" a="1"/>
  <c r="F111" i="1" s="1"/>
  <c r="G111" i="1" s="1"/>
  <c r="F112" i="1" a="1"/>
  <c r="F112" i="1" s="1"/>
  <c r="G112" i="1" s="1"/>
  <c r="F113" i="1" a="1"/>
  <c r="F113" i="1" s="1"/>
  <c r="G113" i="1" s="1"/>
  <c r="F114" i="1" a="1"/>
  <c r="F114" i="1" s="1"/>
  <c r="G114" i="1" s="1"/>
  <c r="F115" i="1" a="1"/>
  <c r="F115" i="1" s="1"/>
  <c r="G115" i="1" s="1"/>
  <c r="F116" i="1" a="1"/>
  <c r="F116" i="1" s="1"/>
  <c r="G116" i="1" s="1"/>
  <c r="F117" i="1" a="1"/>
  <c r="F117" i="1" s="1"/>
  <c r="G117" i="1" s="1"/>
  <c r="F118" i="1" a="1"/>
  <c r="F118" i="1" s="1"/>
  <c r="G118" i="1" s="1"/>
  <c r="F119" i="1" a="1"/>
  <c r="F119" i="1" s="1"/>
  <c r="G119" i="1" s="1"/>
  <c r="F120" i="1" a="1"/>
  <c r="F120" i="1" s="1"/>
  <c r="G120" i="1" s="1"/>
  <c r="F121" i="1" a="1"/>
  <c r="F121" i="1" s="1"/>
  <c r="G121" i="1" s="1"/>
  <c r="F122" i="1" a="1"/>
  <c r="F122" i="1" s="1"/>
  <c r="G122" i="1" s="1"/>
  <c r="F123" i="1" a="1"/>
  <c r="F123" i="1" s="1"/>
  <c r="G123" i="1" s="1"/>
  <c r="F124" i="1" a="1"/>
  <c r="F124" i="1" s="1"/>
  <c r="G124" i="1" s="1"/>
  <c r="F125" i="1" a="1"/>
  <c r="F125" i="1" s="1"/>
  <c r="G125" i="1" s="1"/>
  <c r="F126" i="1" a="1"/>
  <c r="F126" i="1" s="1"/>
  <c r="G126" i="1" s="1"/>
  <c r="F127" i="1" a="1"/>
  <c r="F127" i="1" s="1"/>
  <c r="G127" i="1" s="1"/>
  <c r="F128" i="1" a="1"/>
  <c r="F128" i="1" s="1"/>
  <c r="G128" i="1" s="1"/>
  <c r="F129" i="1" a="1"/>
  <c r="F129" i="1" s="1"/>
  <c r="G129" i="1" s="1"/>
  <c r="F130" i="1" a="1"/>
  <c r="F130" i="1" s="1"/>
  <c r="G130" i="1" s="1"/>
  <c r="F131" i="1" a="1"/>
  <c r="F131" i="1" s="1"/>
  <c r="G131" i="1" s="1"/>
  <c r="F132" i="1" a="1"/>
  <c r="F132" i="1" s="1"/>
  <c r="G132" i="1" s="1"/>
  <c r="F133" i="1" a="1"/>
  <c r="F133" i="1" s="1"/>
  <c r="G133" i="1" s="1"/>
  <c r="F134" i="1" a="1"/>
  <c r="F134" i="1" s="1"/>
  <c r="G134" i="1" s="1"/>
  <c r="F135" i="1" a="1"/>
  <c r="F135" i="1" s="1"/>
  <c r="G135" i="1" s="1"/>
  <c r="F136" i="1" a="1"/>
  <c r="F136" i="1" s="1"/>
  <c r="G136" i="1" s="1"/>
  <c r="F137" i="1" a="1"/>
  <c r="F137" i="1" s="1"/>
  <c r="G137" i="1" s="1"/>
  <c r="F138" i="1" a="1"/>
  <c r="F138" i="1" s="1"/>
  <c r="G138" i="1" s="1"/>
  <c r="F139" i="1" a="1"/>
  <c r="F139" i="1" s="1"/>
  <c r="G139" i="1" s="1"/>
  <c r="F140" i="1" a="1"/>
  <c r="F140" i="1" s="1"/>
  <c r="G140" i="1" s="1"/>
  <c r="F141" i="1" a="1"/>
  <c r="F141" i="1" s="1"/>
  <c r="G141" i="1" s="1"/>
  <c r="F142" i="1" a="1"/>
  <c r="F142" i="1" s="1"/>
  <c r="G142" i="1" s="1"/>
  <c r="F143" i="1" a="1"/>
  <c r="F143" i="1" s="1"/>
  <c r="G143" i="1" s="1"/>
  <c r="F144" i="1" a="1"/>
  <c r="F144" i="1" s="1"/>
  <c r="G144" i="1" s="1"/>
  <c r="F145" i="1" a="1"/>
  <c r="F145" i="1" s="1"/>
  <c r="G145" i="1" s="1"/>
  <c r="F146" i="1" a="1"/>
  <c r="F146" i="1" s="1"/>
  <c r="G146" i="1" s="1"/>
  <c r="F147" i="1" a="1"/>
  <c r="F147" i="1" s="1"/>
  <c r="G147" i="1" s="1"/>
  <c r="F148" i="1" a="1"/>
  <c r="F148" i="1" s="1"/>
  <c r="G148" i="1" s="1"/>
  <c r="F149" i="1" a="1"/>
  <c r="F149" i="1" s="1"/>
  <c r="G149" i="1" s="1"/>
  <c r="F150" i="1" a="1"/>
  <c r="F150" i="1" s="1"/>
  <c r="G150" i="1" s="1"/>
  <c r="F151" i="1" a="1"/>
  <c r="F151" i="1" s="1"/>
  <c r="G151" i="1" s="1"/>
  <c r="F152" i="1" a="1"/>
  <c r="F152" i="1" s="1"/>
  <c r="G152" i="1" s="1"/>
  <c r="F153" i="1" a="1"/>
  <c r="F153" i="1" s="1"/>
  <c r="G153" i="1" s="1"/>
  <c r="F154" i="1" a="1"/>
  <c r="F154" i="1" s="1"/>
  <c r="G154" i="1" s="1"/>
  <c r="F155" i="1" a="1"/>
  <c r="F155" i="1" s="1"/>
  <c r="G155" i="1" s="1"/>
  <c r="F156" i="1" a="1"/>
  <c r="F156" i="1" s="1"/>
  <c r="G156" i="1" s="1"/>
  <c r="F157" i="1" a="1"/>
  <c r="F157" i="1" s="1"/>
  <c r="G157" i="1" s="1"/>
  <c r="F158" i="1" a="1"/>
  <c r="F158" i="1" s="1"/>
  <c r="G158" i="1" s="1"/>
  <c r="F159" i="1" a="1"/>
  <c r="F159" i="1" s="1"/>
  <c r="G159" i="1" s="1"/>
  <c r="F160" i="1" a="1"/>
  <c r="F160" i="1" s="1"/>
  <c r="G160" i="1" s="1"/>
  <c r="F161" i="1" a="1"/>
  <c r="F161" i="1" s="1"/>
  <c r="G161" i="1" s="1"/>
  <c r="F162" i="1" a="1"/>
  <c r="F162" i="1" s="1"/>
  <c r="G162" i="1" s="1"/>
  <c r="F163" i="1" a="1"/>
  <c r="F163" i="1" s="1"/>
  <c r="G163" i="1" s="1"/>
  <c r="F164" i="1" a="1"/>
  <c r="F164" i="1" s="1"/>
  <c r="G164" i="1" s="1"/>
  <c r="F165" i="1" a="1"/>
  <c r="F165" i="1" s="1"/>
  <c r="G165" i="1" s="1"/>
  <c r="F166" i="1" a="1"/>
  <c r="F166" i="1" s="1"/>
  <c r="G166" i="1" s="1"/>
  <c r="F167" i="1" a="1"/>
  <c r="F167" i="1" s="1"/>
  <c r="G167" i="1" s="1"/>
  <c r="F168" i="1" a="1"/>
  <c r="F168" i="1" s="1"/>
  <c r="G168" i="1" s="1"/>
  <c r="F169" i="1" a="1"/>
  <c r="F169" i="1" s="1"/>
  <c r="G169" i="1" s="1"/>
  <c r="F170" i="1" a="1"/>
  <c r="F170" i="1" s="1"/>
  <c r="G170" i="1" s="1"/>
  <c r="F171" i="1" a="1"/>
  <c r="F171" i="1" s="1"/>
  <c r="G171" i="1" s="1"/>
  <c r="F172" i="1" a="1"/>
  <c r="F172" i="1" s="1"/>
  <c r="G172" i="1" s="1"/>
  <c r="F173" i="1" a="1"/>
  <c r="F173" i="1" s="1"/>
  <c r="G173" i="1" s="1"/>
  <c r="F174" i="1" a="1"/>
  <c r="F174" i="1" s="1"/>
  <c r="G174" i="1" s="1"/>
  <c r="F175" i="1" a="1"/>
  <c r="F175" i="1" s="1"/>
  <c r="G175" i="1" s="1"/>
  <c r="F176" i="1" a="1"/>
  <c r="F176" i="1" s="1"/>
  <c r="G176" i="1" s="1"/>
  <c r="F177" i="1" a="1"/>
  <c r="F177" i="1" s="1"/>
  <c r="G177" i="1" s="1"/>
  <c r="F178" i="1" a="1"/>
  <c r="F178" i="1" s="1"/>
  <c r="G178" i="1" s="1"/>
  <c r="F179" i="1" a="1"/>
  <c r="F179" i="1" s="1"/>
  <c r="G179" i="1" s="1"/>
  <c r="F180" i="1" a="1"/>
  <c r="F180" i="1" s="1"/>
  <c r="G180" i="1" s="1"/>
  <c r="F181" i="1" a="1"/>
  <c r="F181" i="1" s="1"/>
  <c r="G181" i="1" s="1"/>
  <c r="F182" i="1" a="1"/>
  <c r="F182" i="1" s="1"/>
  <c r="G182" i="1" s="1"/>
  <c r="F183" i="1" a="1"/>
  <c r="F183" i="1" s="1"/>
  <c r="G183" i="1" s="1"/>
  <c r="F184" i="1" a="1"/>
  <c r="F184" i="1" s="1"/>
  <c r="G184" i="1" s="1"/>
  <c r="F185" i="1" a="1"/>
  <c r="F185" i="1" s="1"/>
  <c r="G185" i="1" s="1"/>
  <c r="F186" i="1" a="1"/>
  <c r="F186" i="1" s="1"/>
  <c r="G186" i="1" s="1"/>
  <c r="F187" i="1" a="1"/>
  <c r="F187" i="1" s="1"/>
  <c r="G187" i="1" s="1"/>
  <c r="F188" i="1" a="1"/>
  <c r="F188" i="1" s="1"/>
  <c r="G188" i="1" s="1"/>
  <c r="F189" i="1" a="1"/>
  <c r="F189" i="1" s="1"/>
  <c r="G189" i="1" s="1"/>
  <c r="F190" i="1" a="1"/>
  <c r="F190" i="1" s="1"/>
  <c r="G190" i="1" s="1"/>
  <c r="F191" i="1" a="1"/>
  <c r="F191" i="1" s="1"/>
  <c r="G191" i="1" s="1"/>
  <c r="F192" i="1" a="1"/>
  <c r="F192" i="1" s="1"/>
  <c r="G192" i="1" s="1"/>
  <c r="F193" i="1" a="1"/>
  <c r="F193" i="1" s="1"/>
  <c r="G193" i="1" s="1"/>
  <c r="F194" i="1" a="1"/>
  <c r="F194" i="1" s="1"/>
  <c r="G194" i="1" s="1"/>
  <c r="F195" i="1" a="1"/>
  <c r="F195" i="1" s="1"/>
  <c r="G195" i="1" s="1"/>
  <c r="F196" i="1" a="1"/>
  <c r="F196" i="1" s="1"/>
  <c r="G196" i="1" s="1"/>
  <c r="F197" i="1" a="1"/>
  <c r="F197" i="1" s="1"/>
  <c r="G197" i="1" s="1"/>
  <c r="F198" i="1" a="1"/>
  <c r="F198" i="1" s="1"/>
  <c r="G198" i="1" s="1"/>
  <c r="F199" i="1" a="1"/>
  <c r="F199" i="1" s="1"/>
  <c r="G199" i="1" s="1"/>
  <c r="F200" i="1" a="1"/>
  <c r="F200" i="1" s="1"/>
  <c r="G200" i="1" s="1"/>
  <c r="F201" i="1" a="1"/>
  <c r="F201" i="1" s="1"/>
  <c r="G201" i="1" s="1"/>
  <c r="F202" i="1" a="1"/>
  <c r="F202" i="1" s="1"/>
  <c r="G202" i="1" s="1"/>
  <c r="F203" i="1" a="1"/>
  <c r="F203" i="1" s="1"/>
  <c r="G203" i="1" s="1"/>
  <c r="F204" i="1" a="1"/>
  <c r="F204" i="1" s="1"/>
  <c r="G204" i="1" s="1"/>
  <c r="F205" i="1" a="1"/>
  <c r="F205" i="1" s="1"/>
  <c r="G205" i="1" s="1"/>
  <c r="F206" i="1" a="1"/>
  <c r="F206" i="1" s="1"/>
  <c r="G206" i="1" s="1"/>
  <c r="F207" i="1" a="1"/>
  <c r="F207" i="1" s="1"/>
  <c r="G207" i="1" s="1"/>
  <c r="F208" i="1" a="1"/>
  <c r="F208" i="1" s="1"/>
  <c r="G208" i="1" s="1"/>
  <c r="F209" i="1" a="1"/>
  <c r="F209" i="1" s="1"/>
  <c r="G209" i="1" s="1"/>
  <c r="F210" i="1" a="1"/>
  <c r="F210" i="1" s="1"/>
  <c r="G210" i="1" s="1"/>
  <c r="F211" i="1" a="1"/>
  <c r="F211" i="1" s="1"/>
  <c r="G211" i="1" s="1"/>
  <c r="F212" i="1" a="1"/>
  <c r="F212" i="1" s="1"/>
  <c r="G212" i="1" s="1"/>
  <c r="F213" i="1" a="1"/>
  <c r="F213" i="1" s="1"/>
  <c r="G213" i="1" s="1"/>
  <c r="F214" i="1" a="1"/>
  <c r="F214" i="1" s="1"/>
  <c r="G214" i="1" s="1"/>
  <c r="F215" i="1" a="1"/>
  <c r="F215" i="1" s="1"/>
  <c r="G215" i="1" s="1"/>
  <c r="F216" i="1" a="1"/>
  <c r="F216" i="1" s="1"/>
  <c r="G216" i="1" s="1"/>
  <c r="F217" i="1" a="1"/>
  <c r="F217" i="1" s="1"/>
  <c r="G217" i="1" s="1"/>
  <c r="F218" i="1" a="1"/>
  <c r="F218" i="1" s="1"/>
  <c r="G218" i="1" s="1"/>
  <c r="F219" i="1" a="1"/>
  <c r="F219" i="1" s="1"/>
  <c r="G219" i="1" s="1"/>
  <c r="F220" i="1" a="1"/>
  <c r="F220" i="1" s="1"/>
  <c r="G220" i="1" s="1"/>
  <c r="F221" i="1" a="1"/>
  <c r="F221" i="1" s="1"/>
  <c r="G221" i="1" s="1"/>
  <c r="F222" i="1" a="1"/>
  <c r="F222" i="1" s="1"/>
  <c r="G222" i="1" s="1"/>
  <c r="F223" i="1" a="1"/>
  <c r="F223" i="1" s="1"/>
  <c r="G223" i="1" s="1"/>
  <c r="F224" i="1" a="1"/>
  <c r="F224" i="1" s="1"/>
  <c r="G224" i="1" s="1"/>
  <c r="F225" i="1" a="1"/>
  <c r="F225" i="1" s="1"/>
  <c r="G225" i="1" s="1"/>
  <c r="F226" i="1" a="1"/>
  <c r="F226" i="1" s="1"/>
  <c r="G226" i="1" s="1"/>
  <c r="F227" i="1" a="1"/>
  <c r="F227" i="1" s="1"/>
  <c r="G227" i="1" s="1"/>
  <c r="F228" i="1" a="1"/>
  <c r="F228" i="1" s="1"/>
  <c r="G228" i="1" s="1"/>
  <c r="F229" i="1" a="1"/>
  <c r="F229" i="1" s="1"/>
  <c r="G229" i="1" s="1"/>
  <c r="F230" i="1" a="1"/>
  <c r="F230" i="1" s="1"/>
  <c r="G230" i="1" s="1"/>
  <c r="F231" i="1" a="1"/>
  <c r="F231" i="1" s="1"/>
  <c r="G231" i="1" s="1"/>
  <c r="F232" i="1" a="1"/>
  <c r="F232" i="1" s="1"/>
  <c r="G232" i="1" s="1"/>
  <c r="F233" i="1" a="1"/>
  <c r="F233" i="1" s="1"/>
  <c r="G233" i="1" s="1"/>
  <c r="F234" i="1" a="1"/>
  <c r="F234" i="1" s="1"/>
  <c r="G234" i="1" s="1"/>
  <c r="F235" i="1" a="1"/>
  <c r="F235" i="1" s="1"/>
  <c r="G235" i="1" s="1"/>
  <c r="F236" i="1" a="1"/>
  <c r="F236" i="1" s="1"/>
  <c r="G236" i="1" s="1"/>
  <c r="F237" i="1" a="1"/>
  <c r="F237" i="1" s="1"/>
  <c r="G237" i="1" s="1"/>
  <c r="F238" i="1" a="1"/>
  <c r="F238" i="1" s="1"/>
  <c r="G238" i="1" s="1"/>
  <c r="F239" i="1" a="1"/>
  <c r="F239" i="1" s="1"/>
  <c r="G239" i="1" s="1"/>
  <c r="F240" i="1" a="1"/>
  <c r="F240" i="1" s="1"/>
  <c r="G240" i="1" s="1"/>
  <c r="F241" i="1" a="1"/>
  <c r="F241" i="1" s="1"/>
  <c r="G241" i="1" s="1"/>
  <c r="F242" i="1" a="1"/>
  <c r="F242" i="1" s="1"/>
  <c r="G242" i="1" s="1"/>
  <c r="F243" i="1" a="1"/>
  <c r="F243" i="1" s="1"/>
  <c r="G243" i="1" s="1"/>
  <c r="F244" i="1" a="1"/>
  <c r="F244" i="1" s="1"/>
  <c r="G244" i="1" s="1"/>
  <c r="F245" i="1" a="1"/>
  <c r="F245" i="1" s="1"/>
  <c r="G245" i="1" s="1"/>
  <c r="F246" i="1" a="1"/>
  <c r="F246" i="1" s="1"/>
  <c r="G246" i="1" s="1"/>
  <c r="F247" i="1" a="1"/>
  <c r="F247" i="1" s="1"/>
  <c r="G247" i="1" s="1"/>
  <c r="F248" i="1" a="1"/>
  <c r="F248" i="1" s="1"/>
  <c r="G248" i="1" s="1"/>
  <c r="F249" i="1" a="1"/>
  <c r="F249" i="1" s="1"/>
  <c r="G249" i="1" s="1"/>
  <c r="F250" i="1" a="1"/>
  <c r="F250" i="1" s="1"/>
  <c r="G250" i="1" s="1"/>
  <c r="F251" i="1" a="1"/>
  <c r="F251" i="1" s="1"/>
  <c r="G251" i="1" s="1"/>
  <c r="F252" i="1" a="1"/>
  <c r="F252" i="1" s="1"/>
  <c r="G252" i="1" s="1"/>
  <c r="F253" i="1" a="1"/>
  <c r="F253" i="1" s="1"/>
  <c r="G253" i="1" s="1"/>
  <c r="F254" i="1" a="1"/>
  <c r="F254" i="1" s="1"/>
  <c r="G254" i="1" s="1"/>
  <c r="F255" i="1" a="1"/>
  <c r="F255" i="1" s="1"/>
  <c r="G255" i="1" s="1"/>
  <c r="F256" i="1" a="1"/>
  <c r="F256" i="1" s="1"/>
  <c r="G256" i="1" s="1"/>
  <c r="F257" i="1" a="1"/>
  <c r="F257" i="1" s="1"/>
  <c r="G257" i="1" s="1"/>
  <c r="F258" i="1" a="1"/>
  <c r="F258" i="1" s="1"/>
  <c r="G258" i="1" s="1"/>
  <c r="F259" i="1" a="1"/>
  <c r="F259" i="1" s="1"/>
  <c r="G259" i="1" s="1"/>
  <c r="F260" i="1" a="1"/>
  <c r="F260" i="1" s="1"/>
  <c r="G260" i="1" s="1"/>
  <c r="F261" i="1" a="1"/>
  <c r="F261" i="1" s="1"/>
  <c r="G261" i="1" s="1"/>
  <c r="F262" i="1" a="1"/>
  <c r="F262" i="1" s="1"/>
  <c r="G262" i="1" s="1"/>
  <c r="F263" i="1" a="1"/>
  <c r="F263" i="1" s="1"/>
  <c r="G263" i="1" s="1"/>
  <c r="F264" i="1" a="1"/>
  <c r="F264" i="1" s="1"/>
  <c r="G264" i="1" s="1"/>
  <c r="F265" i="1" a="1"/>
  <c r="F265" i="1" s="1"/>
  <c r="G265" i="1" s="1"/>
  <c r="F266" i="1" a="1"/>
  <c r="F266" i="1" s="1"/>
  <c r="G266" i="1" s="1"/>
  <c r="F267" i="1" a="1"/>
  <c r="F267" i="1" s="1"/>
  <c r="G267" i="1" s="1"/>
  <c r="F268" i="1" a="1"/>
  <c r="F268" i="1" s="1"/>
  <c r="G268" i="1" s="1"/>
  <c r="F269" i="1" a="1"/>
  <c r="F269" i="1" s="1"/>
  <c r="G269" i="1" s="1"/>
  <c r="F270" i="1" a="1"/>
  <c r="F270" i="1" s="1"/>
  <c r="G270" i="1" s="1"/>
  <c r="F271" i="1" a="1"/>
  <c r="F271" i="1" s="1"/>
  <c r="G271" i="1" s="1"/>
  <c r="F272" i="1" a="1"/>
  <c r="F272" i="1" s="1"/>
  <c r="G272" i="1" s="1"/>
  <c r="F273" i="1" a="1"/>
  <c r="F273" i="1" s="1"/>
  <c r="G273" i="1" s="1"/>
  <c r="F274" i="1" a="1"/>
  <c r="F274" i="1" s="1"/>
  <c r="G274" i="1" s="1"/>
  <c r="F275" i="1" a="1"/>
  <c r="F275" i="1" s="1"/>
  <c r="G275" i="1" s="1"/>
  <c r="F276" i="1" a="1"/>
  <c r="F276" i="1" s="1"/>
  <c r="G276" i="1" s="1"/>
  <c r="F277" i="1" a="1"/>
  <c r="F277" i="1" s="1"/>
  <c r="G277" i="1" s="1"/>
  <c r="F278" i="1" a="1"/>
  <c r="F278" i="1" s="1"/>
  <c r="G278" i="1" s="1"/>
  <c r="F279" i="1" a="1"/>
  <c r="F279" i="1" s="1"/>
  <c r="G279" i="1" s="1"/>
  <c r="F280" i="1" a="1"/>
  <c r="F280" i="1" s="1"/>
  <c r="G280" i="1" s="1"/>
  <c r="F281" i="1" a="1"/>
  <c r="F281" i="1" s="1"/>
  <c r="G281" i="1" s="1"/>
  <c r="F282" i="1" a="1"/>
  <c r="F282" i="1" s="1"/>
  <c r="G282" i="1" s="1"/>
  <c r="F283" i="1" a="1"/>
  <c r="F283" i="1" s="1"/>
  <c r="G283" i="1" s="1"/>
  <c r="F284" i="1" a="1"/>
  <c r="F284" i="1" s="1"/>
  <c r="G284" i="1" s="1"/>
  <c r="F285" i="1" a="1"/>
  <c r="F285" i="1" s="1"/>
  <c r="G285" i="1" s="1"/>
  <c r="F286" i="1" a="1"/>
  <c r="F286" i="1" s="1"/>
  <c r="G286" i="1" s="1"/>
  <c r="F287" i="1" a="1"/>
  <c r="F287" i="1" s="1"/>
  <c r="G287" i="1" s="1"/>
  <c r="F288" i="1" a="1"/>
  <c r="F288" i="1" s="1"/>
  <c r="G288" i="1" s="1"/>
  <c r="F289" i="1" a="1"/>
  <c r="F289" i="1" s="1"/>
  <c r="G289" i="1" s="1"/>
  <c r="F290" i="1" a="1"/>
  <c r="F290" i="1" s="1"/>
  <c r="G290" i="1" s="1"/>
  <c r="F291" i="1" a="1"/>
  <c r="F291" i="1" s="1"/>
  <c r="G291" i="1" s="1"/>
  <c r="H7" i="1" a="1"/>
  <c r="H7" i="1" s="1"/>
  <c r="I7" i="1" s="1"/>
  <c r="H8" i="1" a="1"/>
  <c r="H8" i="1" s="1"/>
  <c r="I8" i="1" s="1"/>
  <c r="H9" i="1" a="1"/>
  <c r="H9" i="1" s="1"/>
  <c r="I9" i="1" s="1"/>
  <c r="H10" i="1" a="1"/>
  <c r="H10" i="1" s="1"/>
  <c r="I10" i="1" s="1"/>
  <c r="H11" i="1" a="1"/>
  <c r="H11" i="1" s="1"/>
  <c r="I11" i="1" s="1"/>
  <c r="H12" i="1" a="1"/>
  <c r="H12" i="1" s="1"/>
  <c r="I12" i="1" s="1"/>
  <c r="H13" i="1" a="1"/>
  <c r="H13" i="1" s="1"/>
  <c r="I13" i="1" s="1"/>
  <c r="H14" i="1" a="1"/>
  <c r="H14" i="1" s="1"/>
  <c r="I14" i="1" s="1"/>
  <c r="H15" i="1" a="1"/>
  <c r="H15" i="1" s="1"/>
  <c r="I15" i="1" s="1"/>
  <c r="H16" i="1" a="1"/>
  <c r="H16" i="1" s="1"/>
  <c r="I16" i="1" s="1"/>
  <c r="H17" i="1" a="1"/>
  <c r="H17" i="1" s="1"/>
  <c r="I17" i="1" s="1"/>
  <c r="H18" i="1" a="1"/>
  <c r="H18" i="1" s="1"/>
  <c r="I18" i="1" s="1"/>
  <c r="H19" i="1" a="1"/>
  <c r="H19" i="1" s="1"/>
  <c r="I19" i="1" s="1"/>
  <c r="H20" i="1" a="1"/>
  <c r="H20" i="1" s="1"/>
  <c r="I20" i="1" s="1"/>
  <c r="H21" i="1" a="1"/>
  <c r="H21" i="1" s="1"/>
  <c r="I21" i="1" s="1"/>
  <c r="H22" i="1" a="1"/>
  <c r="H22" i="1" s="1"/>
  <c r="I22" i="1" s="1"/>
  <c r="H23" i="1" a="1"/>
  <c r="H23" i="1" s="1"/>
  <c r="I23" i="1" s="1"/>
  <c r="H24" i="1" a="1"/>
  <c r="H24" i="1" s="1"/>
  <c r="I24" i="1" s="1"/>
  <c r="H25" i="1" a="1"/>
  <c r="H25" i="1" s="1"/>
  <c r="I25" i="1" s="1"/>
  <c r="H26" i="1" a="1"/>
  <c r="H26" i="1" s="1"/>
  <c r="I26" i="1" s="1"/>
  <c r="H27" i="1" a="1"/>
  <c r="H27" i="1" s="1"/>
  <c r="I27" i="1" s="1"/>
  <c r="H28" i="1" a="1"/>
  <c r="H28" i="1" s="1"/>
  <c r="I28" i="1" s="1"/>
  <c r="H29" i="1" a="1"/>
  <c r="H29" i="1" s="1"/>
  <c r="I29" i="1" s="1"/>
  <c r="H30" i="1" a="1"/>
  <c r="H30" i="1" s="1"/>
  <c r="I30" i="1" s="1"/>
  <c r="H31" i="1" a="1"/>
  <c r="H31" i="1" s="1"/>
  <c r="I31" i="1" s="1"/>
  <c r="H32" i="1" a="1"/>
  <c r="H32" i="1" s="1"/>
  <c r="I32" i="1" s="1"/>
  <c r="H33" i="1" a="1"/>
  <c r="H33" i="1" s="1"/>
  <c r="I33" i="1" s="1"/>
  <c r="H34" i="1" a="1"/>
  <c r="H34" i="1" s="1"/>
  <c r="I34" i="1" s="1"/>
  <c r="H35" i="1" a="1"/>
  <c r="H35" i="1" s="1"/>
  <c r="I35" i="1" s="1"/>
  <c r="H36" i="1" a="1"/>
  <c r="H36" i="1" s="1"/>
  <c r="I36" i="1" s="1"/>
  <c r="H37" i="1" a="1"/>
  <c r="H37" i="1" s="1"/>
  <c r="I37" i="1" s="1"/>
  <c r="H38" i="1" a="1"/>
  <c r="H38" i="1" s="1"/>
  <c r="I38" i="1" s="1"/>
  <c r="H39" i="1" a="1"/>
  <c r="H39" i="1" s="1"/>
  <c r="I39" i="1" s="1"/>
  <c r="H40" i="1" a="1"/>
  <c r="H40" i="1" s="1"/>
  <c r="I40" i="1" s="1"/>
  <c r="H41" i="1" a="1"/>
  <c r="H41" i="1" s="1"/>
  <c r="I41" i="1" s="1"/>
  <c r="H42" i="1" a="1"/>
  <c r="H42" i="1" s="1"/>
  <c r="I42" i="1" s="1"/>
  <c r="H43" i="1" a="1"/>
  <c r="H43" i="1" s="1"/>
  <c r="I43" i="1" s="1"/>
  <c r="H44" i="1" a="1"/>
  <c r="H44" i="1" s="1"/>
  <c r="I44" i="1" s="1"/>
  <c r="H45" i="1" a="1"/>
  <c r="H45" i="1" s="1"/>
  <c r="I45" i="1" s="1"/>
  <c r="H46" i="1" a="1"/>
  <c r="H46" i="1" s="1"/>
  <c r="I46" i="1" s="1"/>
  <c r="H47" i="1" a="1"/>
  <c r="H47" i="1" s="1"/>
  <c r="I47" i="1" s="1"/>
  <c r="H48" i="1" a="1"/>
  <c r="H48" i="1" s="1"/>
  <c r="I48" i="1" s="1"/>
  <c r="H49" i="1" a="1"/>
  <c r="H49" i="1" s="1"/>
  <c r="I49" i="1" s="1"/>
  <c r="H50" i="1" a="1"/>
  <c r="H50" i="1" s="1"/>
  <c r="I50" i="1" s="1"/>
  <c r="H51" i="1" a="1"/>
  <c r="H51" i="1" s="1"/>
  <c r="I51" i="1" s="1"/>
  <c r="H52" i="1" a="1"/>
  <c r="H52" i="1" s="1"/>
  <c r="I52" i="1" s="1"/>
  <c r="H53" i="1" a="1"/>
  <c r="H53" i="1" s="1"/>
  <c r="I53" i="1" s="1"/>
  <c r="H54" i="1" a="1"/>
  <c r="H54" i="1" s="1"/>
  <c r="I54" i="1" s="1"/>
  <c r="H55" i="1" a="1"/>
  <c r="H55" i="1" s="1"/>
  <c r="I55" i="1" s="1"/>
  <c r="H56" i="1" a="1"/>
  <c r="H56" i="1" s="1"/>
  <c r="I56" i="1" s="1"/>
  <c r="H57" i="1" a="1"/>
  <c r="H57" i="1" s="1"/>
  <c r="I57" i="1" s="1"/>
  <c r="H58" i="1" a="1"/>
  <c r="H58" i="1" s="1"/>
  <c r="I58" i="1" s="1"/>
  <c r="H59" i="1" a="1"/>
  <c r="H59" i="1" s="1"/>
  <c r="I59" i="1" s="1"/>
  <c r="H60" i="1" a="1"/>
  <c r="H60" i="1" s="1"/>
  <c r="I60" i="1" s="1"/>
  <c r="H61" i="1" a="1"/>
  <c r="H61" i="1" s="1"/>
  <c r="I61" i="1" s="1"/>
  <c r="H62" i="1" a="1"/>
  <c r="H62" i="1" s="1"/>
  <c r="I62" i="1" s="1"/>
  <c r="H63" i="1" a="1"/>
  <c r="H63" i="1" s="1"/>
  <c r="I63" i="1" s="1"/>
  <c r="H64" i="1" a="1"/>
  <c r="H64" i="1" s="1"/>
  <c r="I64" i="1" s="1"/>
  <c r="H65" i="1" a="1"/>
  <c r="H65" i="1" s="1"/>
  <c r="I65" i="1" s="1"/>
  <c r="H66" i="1" a="1"/>
  <c r="H66" i="1" s="1"/>
  <c r="I66" i="1" s="1"/>
  <c r="H67" i="1" a="1"/>
  <c r="H67" i="1" s="1"/>
  <c r="I67" i="1" s="1"/>
  <c r="H68" i="1" a="1"/>
  <c r="H68" i="1" s="1"/>
  <c r="I68" i="1" s="1"/>
  <c r="H69" i="1" a="1"/>
  <c r="H69" i="1" s="1"/>
  <c r="I69" i="1" s="1"/>
  <c r="H70" i="1" a="1"/>
  <c r="H70" i="1" s="1"/>
  <c r="I70" i="1" s="1"/>
  <c r="H71" i="1" a="1"/>
  <c r="H71" i="1" s="1"/>
  <c r="I71" i="1" s="1"/>
  <c r="H72" i="1" a="1"/>
  <c r="H72" i="1" s="1"/>
  <c r="I72" i="1" s="1"/>
  <c r="H73" i="1" a="1"/>
  <c r="H73" i="1" s="1"/>
  <c r="I73" i="1" s="1"/>
  <c r="H74" i="1" a="1"/>
  <c r="H74" i="1" s="1"/>
  <c r="I74" i="1" s="1"/>
  <c r="H75" i="1" a="1"/>
  <c r="H75" i="1" s="1"/>
  <c r="I75" i="1" s="1"/>
  <c r="H76" i="1" a="1"/>
  <c r="H76" i="1" s="1"/>
  <c r="I76" i="1" s="1"/>
  <c r="H77" i="1" a="1"/>
  <c r="H77" i="1" s="1"/>
  <c r="I77" i="1" s="1"/>
  <c r="H78" i="1" a="1"/>
  <c r="H78" i="1" s="1"/>
  <c r="I78" i="1" s="1"/>
  <c r="H79" i="1" a="1"/>
  <c r="H79" i="1" s="1"/>
  <c r="I79" i="1" s="1"/>
  <c r="H80" i="1" a="1"/>
  <c r="H80" i="1" s="1"/>
  <c r="I80" i="1" s="1"/>
  <c r="H81" i="1" a="1"/>
  <c r="H81" i="1" s="1"/>
  <c r="I81" i="1" s="1"/>
  <c r="H82" i="1" a="1"/>
  <c r="H82" i="1" s="1"/>
  <c r="I82" i="1" s="1"/>
  <c r="H83" i="1" a="1"/>
  <c r="H83" i="1" s="1"/>
  <c r="I83" i="1" s="1"/>
  <c r="H84" i="1" a="1"/>
  <c r="H84" i="1" s="1"/>
  <c r="I84" i="1" s="1"/>
  <c r="H85" i="1" a="1"/>
  <c r="H85" i="1" s="1"/>
  <c r="I85" i="1" s="1"/>
  <c r="H86" i="1" a="1"/>
  <c r="H86" i="1" s="1"/>
  <c r="I86" i="1" s="1"/>
  <c r="H87" i="1" a="1"/>
  <c r="H87" i="1" s="1"/>
  <c r="I87" i="1" s="1"/>
  <c r="H88" i="1" a="1"/>
  <c r="H88" i="1" s="1"/>
  <c r="I88" i="1" s="1"/>
  <c r="H89" i="1" a="1"/>
  <c r="H89" i="1" s="1"/>
  <c r="I89" i="1" s="1"/>
  <c r="H90" i="1" a="1"/>
  <c r="H90" i="1" s="1"/>
  <c r="I90" i="1" s="1"/>
  <c r="H91" i="1" a="1"/>
  <c r="H91" i="1" s="1"/>
  <c r="I91" i="1" s="1"/>
  <c r="H92" i="1" a="1"/>
  <c r="H92" i="1" s="1"/>
  <c r="I92" i="1" s="1"/>
  <c r="H93" i="1" a="1"/>
  <c r="H93" i="1" s="1"/>
  <c r="I93" i="1" s="1"/>
  <c r="H94" i="1" a="1"/>
  <c r="H94" i="1" s="1"/>
  <c r="I94" i="1" s="1"/>
  <c r="H95" i="1" a="1"/>
  <c r="H95" i="1" s="1"/>
  <c r="I95" i="1" s="1"/>
  <c r="H96" i="1" a="1"/>
  <c r="H96" i="1" s="1"/>
  <c r="I96" i="1" s="1"/>
  <c r="H97" i="1" a="1"/>
  <c r="H97" i="1" s="1"/>
  <c r="I97" i="1" s="1"/>
  <c r="H98" i="1" a="1"/>
  <c r="H98" i="1" s="1"/>
  <c r="I98" i="1" s="1"/>
  <c r="H99" i="1" a="1"/>
  <c r="H99" i="1" s="1"/>
  <c r="I99" i="1" s="1"/>
  <c r="H100" i="1" a="1"/>
  <c r="H100" i="1" s="1"/>
  <c r="I100" i="1" s="1"/>
  <c r="H101" i="1" a="1"/>
  <c r="H101" i="1" s="1"/>
  <c r="I101" i="1" s="1"/>
  <c r="H102" i="1" a="1"/>
  <c r="H102" i="1" s="1"/>
  <c r="I102" i="1" s="1"/>
  <c r="H103" i="1" a="1"/>
  <c r="H103" i="1" s="1"/>
  <c r="I103" i="1" s="1"/>
  <c r="H104" i="1" a="1"/>
  <c r="H104" i="1" s="1"/>
  <c r="I104" i="1" s="1"/>
  <c r="H105" i="1" a="1"/>
  <c r="H105" i="1" s="1"/>
  <c r="I105" i="1" s="1"/>
  <c r="H106" i="1" a="1"/>
  <c r="H106" i="1" s="1"/>
  <c r="I106" i="1" s="1"/>
  <c r="H107" i="1" a="1"/>
  <c r="H107" i="1" s="1"/>
  <c r="I107" i="1" s="1"/>
  <c r="H108" i="1" a="1"/>
  <c r="H108" i="1" s="1"/>
  <c r="I108" i="1" s="1"/>
  <c r="H109" i="1" a="1"/>
  <c r="H109" i="1" s="1"/>
  <c r="I109" i="1" s="1"/>
  <c r="H110" i="1" a="1"/>
  <c r="H110" i="1" s="1"/>
  <c r="I110" i="1" s="1"/>
  <c r="H111" i="1" a="1"/>
  <c r="H111" i="1" s="1"/>
  <c r="I111" i="1" s="1"/>
  <c r="H112" i="1" a="1"/>
  <c r="H112" i="1" s="1"/>
  <c r="I112" i="1" s="1"/>
  <c r="H113" i="1" a="1"/>
  <c r="H113" i="1" s="1"/>
  <c r="I113" i="1" s="1"/>
  <c r="H114" i="1" a="1"/>
  <c r="H114" i="1" s="1"/>
  <c r="I114" i="1" s="1"/>
  <c r="H115" i="1" a="1"/>
  <c r="H115" i="1" s="1"/>
  <c r="I115" i="1" s="1"/>
  <c r="H116" i="1" a="1"/>
  <c r="H116" i="1" s="1"/>
  <c r="I116" i="1" s="1"/>
  <c r="H117" i="1" a="1"/>
  <c r="H117" i="1" s="1"/>
  <c r="I117" i="1" s="1"/>
  <c r="H118" i="1" a="1"/>
  <c r="H118" i="1" s="1"/>
  <c r="I118" i="1" s="1"/>
  <c r="H119" i="1" a="1"/>
  <c r="H119" i="1" s="1"/>
  <c r="I119" i="1" s="1"/>
  <c r="H120" i="1" a="1"/>
  <c r="H120" i="1" s="1"/>
  <c r="I120" i="1" s="1"/>
  <c r="H121" i="1" a="1"/>
  <c r="H121" i="1" s="1"/>
  <c r="I121" i="1" s="1"/>
  <c r="H122" i="1" a="1"/>
  <c r="H122" i="1" s="1"/>
  <c r="I122" i="1" s="1"/>
  <c r="H123" i="1" a="1"/>
  <c r="H123" i="1" s="1"/>
  <c r="I123" i="1" s="1"/>
  <c r="H124" i="1" a="1"/>
  <c r="H124" i="1" s="1"/>
  <c r="I124" i="1" s="1"/>
  <c r="H125" i="1" a="1"/>
  <c r="H125" i="1" s="1"/>
  <c r="I125" i="1" s="1"/>
  <c r="H126" i="1" a="1"/>
  <c r="H126" i="1" s="1"/>
  <c r="I126" i="1" s="1"/>
  <c r="H127" i="1" a="1"/>
  <c r="H127" i="1" s="1"/>
  <c r="I127" i="1" s="1"/>
  <c r="H128" i="1" a="1"/>
  <c r="H128" i="1" s="1"/>
  <c r="I128" i="1" s="1"/>
  <c r="H129" i="1" a="1"/>
  <c r="H129" i="1" s="1"/>
  <c r="I129" i="1" s="1"/>
  <c r="H130" i="1" a="1"/>
  <c r="H130" i="1" s="1"/>
  <c r="I130" i="1" s="1"/>
  <c r="H131" i="1" a="1"/>
  <c r="H131" i="1" s="1"/>
  <c r="I131" i="1" s="1"/>
  <c r="H132" i="1" a="1"/>
  <c r="H132" i="1" s="1"/>
  <c r="I132" i="1" s="1"/>
  <c r="H133" i="1" a="1"/>
  <c r="H133" i="1" s="1"/>
  <c r="I133" i="1" s="1"/>
  <c r="H134" i="1" a="1"/>
  <c r="H134" i="1" s="1"/>
  <c r="I134" i="1" s="1"/>
  <c r="H135" i="1" a="1"/>
  <c r="H135" i="1" s="1"/>
  <c r="I135" i="1" s="1"/>
  <c r="H136" i="1" a="1"/>
  <c r="H136" i="1" s="1"/>
  <c r="I136" i="1" s="1"/>
  <c r="H137" i="1" a="1"/>
  <c r="H137" i="1" s="1"/>
  <c r="I137" i="1" s="1"/>
  <c r="H138" i="1" a="1"/>
  <c r="H138" i="1" s="1"/>
  <c r="I138" i="1" s="1"/>
  <c r="H139" i="1" a="1"/>
  <c r="H139" i="1" s="1"/>
  <c r="I139" i="1" s="1"/>
  <c r="H140" i="1" a="1"/>
  <c r="H140" i="1" s="1"/>
  <c r="I140" i="1" s="1"/>
  <c r="H141" i="1" a="1"/>
  <c r="H141" i="1" s="1"/>
  <c r="I141" i="1" s="1"/>
  <c r="H142" i="1" a="1"/>
  <c r="H142" i="1" s="1"/>
  <c r="I142" i="1" s="1"/>
  <c r="H143" i="1" a="1"/>
  <c r="H143" i="1" s="1"/>
  <c r="I143" i="1" s="1"/>
  <c r="H144" i="1" a="1"/>
  <c r="H144" i="1" s="1"/>
  <c r="I144" i="1" s="1"/>
  <c r="H145" i="1" a="1"/>
  <c r="H145" i="1" s="1"/>
  <c r="I145" i="1" s="1"/>
  <c r="H146" i="1" a="1"/>
  <c r="H146" i="1" s="1"/>
  <c r="I146" i="1" s="1"/>
  <c r="H147" i="1" a="1"/>
  <c r="H147" i="1" s="1"/>
  <c r="I147" i="1" s="1"/>
  <c r="H148" i="1" a="1"/>
  <c r="H148" i="1" s="1"/>
  <c r="I148" i="1" s="1"/>
  <c r="H149" i="1" a="1"/>
  <c r="H149" i="1" s="1"/>
  <c r="I149" i="1" s="1"/>
  <c r="H150" i="1" a="1"/>
  <c r="H150" i="1" s="1"/>
  <c r="I150" i="1" s="1"/>
  <c r="H151" i="1" a="1"/>
  <c r="H151" i="1" s="1"/>
  <c r="I151" i="1" s="1"/>
  <c r="H152" i="1" a="1"/>
  <c r="H152" i="1" s="1"/>
  <c r="I152" i="1" s="1"/>
  <c r="H153" i="1" a="1"/>
  <c r="H153" i="1" s="1"/>
  <c r="I153" i="1" s="1"/>
  <c r="H154" i="1" a="1"/>
  <c r="H154" i="1" s="1"/>
  <c r="I154" i="1" s="1"/>
  <c r="H155" i="1" a="1"/>
  <c r="H155" i="1" s="1"/>
  <c r="I155" i="1" s="1"/>
  <c r="H156" i="1" a="1"/>
  <c r="H156" i="1" s="1"/>
  <c r="I156" i="1" s="1"/>
  <c r="H157" i="1" a="1"/>
  <c r="H157" i="1" s="1"/>
  <c r="I157" i="1" s="1"/>
  <c r="H158" i="1" a="1"/>
  <c r="H158" i="1" s="1"/>
  <c r="I158" i="1" s="1"/>
  <c r="H159" i="1" a="1"/>
  <c r="H159" i="1" s="1"/>
  <c r="I159" i="1" s="1"/>
  <c r="H160" i="1" a="1"/>
  <c r="H160" i="1" s="1"/>
  <c r="I160" i="1" s="1"/>
  <c r="H161" i="1" a="1"/>
  <c r="H161" i="1" s="1"/>
  <c r="I161" i="1" s="1"/>
  <c r="H162" i="1" a="1"/>
  <c r="H162" i="1" s="1"/>
  <c r="I162" i="1" s="1"/>
  <c r="H163" i="1" a="1"/>
  <c r="H163" i="1" s="1"/>
  <c r="I163" i="1" s="1"/>
  <c r="H164" i="1" a="1"/>
  <c r="H164" i="1" s="1"/>
  <c r="I164" i="1" s="1"/>
  <c r="H165" i="1" a="1"/>
  <c r="H165" i="1" s="1"/>
  <c r="I165" i="1" s="1"/>
  <c r="H166" i="1" a="1"/>
  <c r="H166" i="1" s="1"/>
  <c r="I166" i="1" s="1"/>
  <c r="H167" i="1" a="1"/>
  <c r="H167" i="1" s="1"/>
  <c r="I167" i="1" s="1"/>
  <c r="H168" i="1" a="1"/>
  <c r="H168" i="1" s="1"/>
  <c r="I168" i="1" s="1"/>
  <c r="H169" i="1" a="1"/>
  <c r="H169" i="1" s="1"/>
  <c r="I169" i="1" s="1"/>
  <c r="H170" i="1" a="1"/>
  <c r="H170" i="1" s="1"/>
  <c r="I170" i="1" s="1"/>
  <c r="H171" i="1" a="1"/>
  <c r="H171" i="1" s="1"/>
  <c r="I171" i="1" s="1"/>
  <c r="H172" i="1" a="1"/>
  <c r="H172" i="1" s="1"/>
  <c r="I172" i="1" s="1"/>
  <c r="H173" i="1" a="1"/>
  <c r="H173" i="1" s="1"/>
  <c r="I173" i="1" s="1"/>
  <c r="H174" i="1" a="1"/>
  <c r="H174" i="1" s="1"/>
  <c r="I174" i="1" s="1"/>
  <c r="H175" i="1" a="1"/>
  <c r="H175" i="1" s="1"/>
  <c r="I175" i="1" s="1"/>
  <c r="H176" i="1" a="1"/>
  <c r="H176" i="1" s="1"/>
  <c r="I176" i="1" s="1"/>
  <c r="H177" i="1" a="1"/>
  <c r="H177" i="1" s="1"/>
  <c r="I177" i="1" s="1"/>
  <c r="H178" i="1" a="1"/>
  <c r="H178" i="1" s="1"/>
  <c r="I178" i="1" s="1"/>
  <c r="H179" i="1" a="1"/>
  <c r="H179" i="1" s="1"/>
  <c r="I179" i="1" s="1"/>
  <c r="H180" i="1" a="1"/>
  <c r="H180" i="1" s="1"/>
  <c r="I180" i="1" s="1"/>
  <c r="H181" i="1" a="1"/>
  <c r="H181" i="1" s="1"/>
  <c r="I181" i="1" s="1"/>
  <c r="H182" i="1" a="1"/>
  <c r="H182" i="1" s="1"/>
  <c r="I182" i="1" s="1"/>
  <c r="H183" i="1" a="1"/>
  <c r="H183" i="1" s="1"/>
  <c r="I183" i="1" s="1"/>
  <c r="H184" i="1" a="1"/>
  <c r="H184" i="1" s="1"/>
  <c r="I184" i="1" s="1"/>
  <c r="H185" i="1" a="1"/>
  <c r="H185" i="1" s="1"/>
  <c r="I185" i="1" s="1"/>
  <c r="H186" i="1" a="1"/>
  <c r="H186" i="1" s="1"/>
  <c r="I186" i="1" s="1"/>
  <c r="H187" i="1" a="1"/>
  <c r="H187" i="1" s="1"/>
  <c r="I187" i="1" s="1"/>
  <c r="H188" i="1" a="1"/>
  <c r="H188" i="1" s="1"/>
  <c r="I188" i="1" s="1"/>
  <c r="H189" i="1" a="1"/>
  <c r="H189" i="1" s="1"/>
  <c r="I189" i="1" s="1"/>
  <c r="H190" i="1" a="1"/>
  <c r="H190" i="1" s="1"/>
  <c r="I190" i="1" s="1"/>
  <c r="H191" i="1" a="1"/>
  <c r="H191" i="1" s="1"/>
  <c r="I191" i="1" s="1"/>
  <c r="H192" i="1" a="1"/>
  <c r="H192" i="1" s="1"/>
  <c r="I192" i="1" s="1"/>
  <c r="H193" i="1" a="1"/>
  <c r="H193" i="1" s="1"/>
  <c r="I193" i="1" s="1"/>
  <c r="H194" i="1" a="1"/>
  <c r="H194" i="1" s="1"/>
  <c r="I194" i="1" s="1"/>
  <c r="H195" i="1" a="1"/>
  <c r="H195" i="1" s="1"/>
  <c r="I195" i="1" s="1"/>
  <c r="H196" i="1" a="1"/>
  <c r="H196" i="1" s="1"/>
  <c r="I196" i="1" s="1"/>
  <c r="H197" i="1" a="1"/>
  <c r="H197" i="1" s="1"/>
  <c r="I197" i="1" s="1"/>
  <c r="H198" i="1" a="1"/>
  <c r="H198" i="1" s="1"/>
  <c r="I198" i="1" s="1"/>
  <c r="H199" i="1" a="1"/>
  <c r="H199" i="1" s="1"/>
  <c r="I199" i="1" s="1"/>
  <c r="H200" i="1" a="1"/>
  <c r="H200" i="1" s="1"/>
  <c r="I200" i="1" s="1"/>
  <c r="H201" i="1" a="1"/>
  <c r="H201" i="1" s="1"/>
  <c r="I201" i="1" s="1"/>
  <c r="H202" i="1" a="1"/>
  <c r="H202" i="1" s="1"/>
  <c r="I202" i="1" s="1"/>
  <c r="H203" i="1" a="1"/>
  <c r="H203" i="1" s="1"/>
  <c r="I203" i="1" s="1"/>
  <c r="H204" i="1" a="1"/>
  <c r="H204" i="1" s="1"/>
  <c r="I204" i="1" s="1"/>
  <c r="H205" i="1" a="1"/>
  <c r="H205" i="1" s="1"/>
  <c r="I205" i="1" s="1"/>
  <c r="H206" i="1" a="1"/>
  <c r="H206" i="1" s="1"/>
  <c r="I206" i="1" s="1"/>
  <c r="H207" i="1" a="1"/>
  <c r="H207" i="1" s="1"/>
  <c r="I207" i="1" s="1"/>
  <c r="H208" i="1" a="1"/>
  <c r="H208" i="1" s="1"/>
  <c r="I208" i="1" s="1"/>
  <c r="H209" i="1" a="1"/>
  <c r="H209" i="1" s="1"/>
  <c r="I209" i="1" s="1"/>
  <c r="H210" i="1" a="1"/>
  <c r="H210" i="1" s="1"/>
  <c r="I210" i="1" s="1"/>
  <c r="H211" i="1" a="1"/>
  <c r="H211" i="1" s="1"/>
  <c r="I211" i="1" s="1"/>
  <c r="H212" i="1" a="1"/>
  <c r="H212" i="1" s="1"/>
  <c r="I212" i="1" s="1"/>
  <c r="H213" i="1" a="1"/>
  <c r="H213" i="1" s="1"/>
  <c r="I213" i="1" s="1"/>
  <c r="H214" i="1" a="1"/>
  <c r="H214" i="1" s="1"/>
  <c r="I214" i="1" s="1"/>
  <c r="H215" i="1" a="1"/>
  <c r="H215" i="1" s="1"/>
  <c r="I215" i="1" s="1"/>
  <c r="H216" i="1" a="1"/>
  <c r="H216" i="1" s="1"/>
  <c r="I216" i="1" s="1"/>
  <c r="H217" i="1" a="1"/>
  <c r="H217" i="1" s="1"/>
  <c r="I217" i="1" s="1"/>
  <c r="H218" i="1" a="1"/>
  <c r="H218" i="1" s="1"/>
  <c r="I218" i="1" s="1"/>
  <c r="H219" i="1" a="1"/>
  <c r="H219" i="1" s="1"/>
  <c r="I219" i="1" s="1"/>
  <c r="H220" i="1" a="1"/>
  <c r="H220" i="1" s="1"/>
  <c r="I220" i="1" s="1"/>
  <c r="H221" i="1" a="1"/>
  <c r="H221" i="1" s="1"/>
  <c r="I221" i="1" s="1"/>
  <c r="H222" i="1" a="1"/>
  <c r="H222" i="1" s="1"/>
  <c r="I222" i="1" s="1"/>
  <c r="H223" i="1" a="1"/>
  <c r="H223" i="1" s="1"/>
  <c r="I223" i="1" s="1"/>
  <c r="H224" i="1" a="1"/>
  <c r="H224" i="1" s="1"/>
  <c r="I224" i="1" s="1"/>
  <c r="H225" i="1" a="1"/>
  <c r="H225" i="1" s="1"/>
  <c r="I225" i="1" s="1"/>
  <c r="H226" i="1" a="1"/>
  <c r="H226" i="1" s="1"/>
  <c r="I226" i="1" s="1"/>
  <c r="H227" i="1" a="1"/>
  <c r="H227" i="1" s="1"/>
  <c r="I227" i="1" s="1"/>
  <c r="H228" i="1" a="1"/>
  <c r="H228" i="1" s="1"/>
  <c r="I228" i="1" s="1"/>
  <c r="H229" i="1" a="1"/>
  <c r="H229" i="1" s="1"/>
  <c r="I229" i="1" s="1"/>
  <c r="H230" i="1" a="1"/>
  <c r="H230" i="1" s="1"/>
  <c r="I230" i="1" s="1"/>
  <c r="H231" i="1" a="1"/>
  <c r="H231" i="1" s="1"/>
  <c r="I231" i="1" s="1"/>
  <c r="H232" i="1" a="1"/>
  <c r="H232" i="1" s="1"/>
  <c r="I232" i="1" s="1"/>
  <c r="H233" i="1" a="1"/>
  <c r="H233" i="1" s="1"/>
  <c r="I233" i="1" s="1"/>
  <c r="H234" i="1" a="1"/>
  <c r="H234" i="1" s="1"/>
  <c r="I234" i="1" s="1"/>
  <c r="H235" i="1" a="1"/>
  <c r="H235" i="1" s="1"/>
  <c r="I235" i="1" s="1"/>
  <c r="H236" i="1" a="1"/>
  <c r="H236" i="1" s="1"/>
  <c r="I236" i="1" s="1"/>
  <c r="H237" i="1" a="1"/>
  <c r="H237" i="1" s="1"/>
  <c r="I237" i="1" s="1"/>
  <c r="H238" i="1" a="1"/>
  <c r="H238" i="1" s="1"/>
  <c r="I238" i="1" s="1"/>
  <c r="H239" i="1" a="1"/>
  <c r="H239" i="1" s="1"/>
  <c r="I239" i="1" s="1"/>
  <c r="H240" i="1" a="1"/>
  <c r="H240" i="1" s="1"/>
  <c r="I240" i="1" s="1"/>
  <c r="H241" i="1" a="1"/>
  <c r="H241" i="1" s="1"/>
  <c r="I241" i="1" s="1"/>
  <c r="H242" i="1" a="1"/>
  <c r="H242" i="1" s="1"/>
  <c r="I242" i="1" s="1"/>
  <c r="H243" i="1" a="1"/>
  <c r="H243" i="1" s="1"/>
  <c r="I243" i="1" s="1"/>
  <c r="H244" i="1" a="1"/>
  <c r="H244" i="1" s="1"/>
  <c r="I244" i="1" s="1"/>
  <c r="H245" i="1" a="1"/>
  <c r="H245" i="1" s="1"/>
  <c r="I245" i="1" s="1"/>
  <c r="H246" i="1" a="1"/>
  <c r="H246" i="1" s="1"/>
  <c r="I246" i="1" s="1"/>
  <c r="H247" i="1" a="1"/>
  <c r="H247" i="1" s="1"/>
  <c r="I247" i="1" s="1"/>
  <c r="H248" i="1" a="1"/>
  <c r="H248" i="1" s="1"/>
  <c r="I248" i="1" s="1"/>
  <c r="H249" i="1" a="1"/>
  <c r="H249" i="1" s="1"/>
  <c r="I249" i="1" s="1"/>
  <c r="H250" i="1" a="1"/>
  <c r="H250" i="1" s="1"/>
  <c r="I250" i="1" s="1"/>
  <c r="H251" i="1" a="1"/>
  <c r="H251" i="1" s="1"/>
  <c r="I251" i="1" s="1"/>
  <c r="H252" i="1" a="1"/>
  <c r="H252" i="1" s="1"/>
  <c r="I252" i="1" s="1"/>
  <c r="H253" i="1" a="1"/>
  <c r="H253" i="1" s="1"/>
  <c r="I253" i="1" s="1"/>
  <c r="H254" i="1" a="1"/>
  <c r="H254" i="1" s="1"/>
  <c r="I254" i="1" s="1"/>
  <c r="H255" i="1" a="1"/>
  <c r="H255" i="1" s="1"/>
  <c r="I255" i="1" s="1"/>
  <c r="H256" i="1" a="1"/>
  <c r="H256" i="1" s="1"/>
  <c r="I256" i="1" s="1"/>
  <c r="H257" i="1" a="1"/>
  <c r="H257" i="1" s="1"/>
  <c r="I257" i="1" s="1"/>
  <c r="H258" i="1" a="1"/>
  <c r="H258" i="1" s="1"/>
  <c r="I258" i="1" s="1"/>
  <c r="H259" i="1" a="1"/>
  <c r="H259" i="1" s="1"/>
  <c r="I259" i="1" s="1"/>
  <c r="H260" i="1" a="1"/>
  <c r="H260" i="1" s="1"/>
  <c r="I260" i="1" s="1"/>
  <c r="H261" i="1" a="1"/>
  <c r="H261" i="1" s="1"/>
  <c r="I261" i="1" s="1"/>
  <c r="H262" i="1" a="1"/>
  <c r="H262" i="1" s="1"/>
  <c r="I262" i="1" s="1"/>
  <c r="H263" i="1" a="1"/>
  <c r="H263" i="1" s="1"/>
  <c r="I263" i="1" s="1"/>
  <c r="H264" i="1" a="1"/>
  <c r="H264" i="1" s="1"/>
  <c r="I264" i="1" s="1"/>
  <c r="H265" i="1" a="1"/>
  <c r="H265" i="1" s="1"/>
  <c r="I265" i="1" s="1"/>
  <c r="H266" i="1" a="1"/>
  <c r="H266" i="1" s="1"/>
  <c r="I266" i="1" s="1"/>
  <c r="H267" i="1" a="1"/>
  <c r="H267" i="1" s="1"/>
  <c r="I267" i="1" s="1"/>
  <c r="H268" i="1" a="1"/>
  <c r="H268" i="1" s="1"/>
  <c r="I268" i="1" s="1"/>
  <c r="H269" i="1" a="1"/>
  <c r="H269" i="1" s="1"/>
  <c r="I269" i="1" s="1"/>
  <c r="H270" i="1" a="1"/>
  <c r="H270" i="1" s="1"/>
  <c r="I270" i="1" s="1"/>
  <c r="H271" i="1" a="1"/>
  <c r="H271" i="1" s="1"/>
  <c r="I271" i="1" s="1"/>
  <c r="H272" i="1" a="1"/>
  <c r="H272" i="1" s="1"/>
  <c r="I272" i="1" s="1"/>
  <c r="H273" i="1" a="1"/>
  <c r="H273" i="1" s="1"/>
  <c r="I273" i="1" s="1"/>
  <c r="H274" i="1" a="1"/>
  <c r="H274" i="1" s="1"/>
  <c r="I274" i="1" s="1"/>
  <c r="H275" i="1" a="1"/>
  <c r="H275" i="1" s="1"/>
  <c r="I275" i="1" s="1"/>
  <c r="H276" i="1" a="1"/>
  <c r="H276" i="1" s="1"/>
  <c r="I276" i="1" s="1"/>
  <c r="H277" i="1" a="1"/>
  <c r="H277" i="1" s="1"/>
  <c r="I277" i="1" s="1"/>
  <c r="H278" i="1" a="1"/>
  <c r="H278" i="1" s="1"/>
  <c r="I278" i="1" s="1"/>
  <c r="H279" i="1" a="1"/>
  <c r="H279" i="1" s="1"/>
  <c r="I279" i="1" s="1"/>
  <c r="H280" i="1" a="1"/>
  <c r="H280" i="1" s="1"/>
  <c r="I280" i="1" s="1"/>
  <c r="H281" i="1" a="1"/>
  <c r="H281" i="1" s="1"/>
  <c r="I281" i="1" s="1"/>
  <c r="H282" i="1" a="1"/>
  <c r="H282" i="1" s="1"/>
  <c r="I282" i="1" s="1"/>
  <c r="H283" i="1" a="1"/>
  <c r="H283" i="1" s="1"/>
  <c r="I283" i="1" s="1"/>
  <c r="H284" i="1" a="1"/>
  <c r="H284" i="1" s="1"/>
  <c r="I284" i="1" s="1"/>
  <c r="H285" i="1" a="1"/>
  <c r="H285" i="1" s="1"/>
  <c r="I285" i="1" s="1"/>
  <c r="H286" i="1" a="1"/>
  <c r="H286" i="1" s="1"/>
  <c r="I286" i="1" s="1"/>
  <c r="H287" i="1" a="1"/>
  <c r="H287" i="1" s="1"/>
  <c r="I287" i="1" s="1"/>
  <c r="H288" i="1" a="1"/>
  <c r="H288" i="1" s="1"/>
  <c r="I288" i="1" s="1"/>
  <c r="H289" i="1" a="1"/>
  <c r="H289" i="1" s="1"/>
  <c r="I289" i="1" s="1"/>
  <c r="H290" i="1" a="1"/>
  <c r="H290" i="1" s="1"/>
  <c r="I290" i="1" s="1"/>
  <c r="H291" i="1" a="1"/>
  <c r="H291" i="1" s="1"/>
  <c r="I291" i="1" s="1"/>
  <c r="J7" i="1" a="1"/>
  <c r="J7" i="1" s="1"/>
  <c r="K7" i="1" s="1"/>
  <c r="J8" i="1" a="1"/>
  <c r="J8" i="1" s="1"/>
  <c r="K8" i="1" s="1"/>
  <c r="J9" i="1" a="1"/>
  <c r="J9" i="1" s="1"/>
  <c r="K9" i="1" s="1"/>
  <c r="J10" i="1" a="1"/>
  <c r="J10" i="1" s="1"/>
  <c r="K10" i="1" s="1"/>
  <c r="J11" i="1" a="1"/>
  <c r="J11" i="1" s="1"/>
  <c r="K11" i="1" s="1"/>
  <c r="J12" i="1" a="1"/>
  <c r="J12" i="1" s="1"/>
  <c r="K12" i="1" s="1"/>
  <c r="J13" i="1" a="1"/>
  <c r="J13" i="1" s="1"/>
  <c r="K13" i="1" s="1"/>
  <c r="J14" i="1" a="1"/>
  <c r="J14" i="1" s="1"/>
  <c r="K14" i="1" s="1"/>
  <c r="J15" i="1" a="1"/>
  <c r="J15" i="1" s="1"/>
  <c r="K15" i="1" s="1"/>
  <c r="J16" i="1" a="1"/>
  <c r="J16" i="1" s="1"/>
  <c r="K16" i="1" s="1"/>
  <c r="J17" i="1" a="1"/>
  <c r="J17" i="1" s="1"/>
  <c r="K17" i="1" s="1"/>
  <c r="J18" i="1" a="1"/>
  <c r="J18" i="1" s="1"/>
  <c r="K18" i="1" s="1"/>
  <c r="J19" i="1" a="1"/>
  <c r="J19" i="1" s="1"/>
  <c r="K19" i="1" s="1"/>
  <c r="J20" i="1" a="1"/>
  <c r="J20" i="1" s="1"/>
  <c r="K20" i="1" s="1"/>
  <c r="J21" i="1" a="1"/>
  <c r="J21" i="1" s="1"/>
  <c r="K21" i="1" s="1"/>
  <c r="J22" i="1" a="1"/>
  <c r="J22" i="1" s="1"/>
  <c r="K22" i="1" s="1"/>
  <c r="J23" i="1" a="1"/>
  <c r="J23" i="1" s="1"/>
  <c r="K23" i="1" s="1"/>
  <c r="J24" i="1" a="1"/>
  <c r="J24" i="1" s="1"/>
  <c r="K24" i="1" s="1"/>
  <c r="J25" i="1" a="1"/>
  <c r="J25" i="1" s="1"/>
  <c r="K25" i="1" s="1"/>
  <c r="J26" i="1" a="1"/>
  <c r="J26" i="1" s="1"/>
  <c r="K26" i="1" s="1"/>
  <c r="J27" i="1" a="1"/>
  <c r="J27" i="1" s="1"/>
  <c r="K27" i="1" s="1"/>
  <c r="J28" i="1" a="1"/>
  <c r="J28" i="1" s="1"/>
  <c r="K28" i="1" s="1"/>
  <c r="J29" i="1" a="1"/>
  <c r="J29" i="1" s="1"/>
  <c r="K29" i="1" s="1"/>
  <c r="J30" i="1" a="1"/>
  <c r="J30" i="1" s="1"/>
  <c r="K30" i="1" s="1"/>
  <c r="J31" i="1" a="1"/>
  <c r="J31" i="1" s="1"/>
  <c r="K31" i="1" s="1"/>
  <c r="J32" i="1" a="1"/>
  <c r="J32" i="1" s="1"/>
  <c r="K32" i="1" s="1"/>
  <c r="J33" i="1" a="1"/>
  <c r="J33" i="1" s="1"/>
  <c r="K33" i="1" s="1"/>
  <c r="J34" i="1" a="1"/>
  <c r="J34" i="1" s="1"/>
  <c r="K34" i="1" s="1"/>
  <c r="J35" i="1" a="1"/>
  <c r="J35" i="1" s="1"/>
  <c r="K35" i="1" s="1"/>
  <c r="J36" i="1" a="1"/>
  <c r="J36" i="1" s="1"/>
  <c r="K36" i="1" s="1"/>
  <c r="J37" i="1" a="1"/>
  <c r="J37" i="1" s="1"/>
  <c r="K37" i="1" s="1"/>
  <c r="J38" i="1" a="1"/>
  <c r="J38" i="1" s="1"/>
  <c r="K38" i="1" s="1"/>
  <c r="J39" i="1" a="1"/>
  <c r="J39" i="1" s="1"/>
  <c r="K39" i="1" s="1"/>
  <c r="J40" i="1" a="1"/>
  <c r="J40" i="1" s="1"/>
  <c r="K40" i="1" s="1"/>
  <c r="J41" i="1" a="1"/>
  <c r="J41" i="1" s="1"/>
  <c r="K41" i="1" s="1"/>
  <c r="J42" i="1" a="1"/>
  <c r="J42" i="1" s="1"/>
  <c r="K42" i="1" s="1"/>
  <c r="J43" i="1" a="1"/>
  <c r="J43" i="1" s="1"/>
  <c r="K43" i="1" s="1"/>
  <c r="J44" i="1" a="1"/>
  <c r="J44" i="1" s="1"/>
  <c r="K44" i="1" s="1"/>
  <c r="J45" i="1" a="1"/>
  <c r="J45" i="1" s="1"/>
  <c r="K45" i="1" s="1"/>
  <c r="J46" i="1" a="1"/>
  <c r="J46" i="1" s="1"/>
  <c r="K46" i="1" s="1"/>
  <c r="J47" i="1" a="1"/>
  <c r="J47" i="1" s="1"/>
  <c r="K47" i="1" s="1"/>
  <c r="J48" i="1" a="1"/>
  <c r="J48" i="1" s="1"/>
  <c r="K48" i="1" s="1"/>
  <c r="J49" i="1" a="1"/>
  <c r="J49" i="1" s="1"/>
  <c r="K49" i="1" s="1"/>
  <c r="J50" i="1" a="1"/>
  <c r="J50" i="1" s="1"/>
  <c r="K50" i="1" s="1"/>
  <c r="J51" i="1" a="1"/>
  <c r="J51" i="1" s="1"/>
  <c r="K51" i="1" s="1"/>
  <c r="J52" i="1" a="1"/>
  <c r="J52" i="1" s="1"/>
  <c r="K52" i="1" s="1"/>
  <c r="J53" i="1" a="1"/>
  <c r="J53" i="1" s="1"/>
  <c r="K53" i="1" s="1"/>
  <c r="J54" i="1" a="1"/>
  <c r="J54" i="1" s="1"/>
  <c r="K54" i="1" s="1"/>
  <c r="J55" i="1" a="1"/>
  <c r="J55" i="1" s="1"/>
  <c r="K55" i="1" s="1"/>
  <c r="J56" i="1" a="1"/>
  <c r="J56" i="1" s="1"/>
  <c r="K56" i="1" s="1"/>
  <c r="J57" i="1" a="1"/>
  <c r="J57" i="1" s="1"/>
  <c r="K57" i="1" s="1"/>
  <c r="J58" i="1" a="1"/>
  <c r="J58" i="1" s="1"/>
  <c r="K58" i="1" s="1"/>
  <c r="J59" i="1" a="1"/>
  <c r="J59" i="1" s="1"/>
  <c r="K59" i="1" s="1"/>
  <c r="J60" i="1" a="1"/>
  <c r="J60" i="1" s="1"/>
  <c r="K60" i="1" s="1"/>
  <c r="J61" i="1" a="1"/>
  <c r="J61" i="1" s="1"/>
  <c r="K61" i="1" s="1"/>
  <c r="J62" i="1" a="1"/>
  <c r="J62" i="1" s="1"/>
  <c r="K62" i="1" s="1"/>
  <c r="J63" i="1" a="1"/>
  <c r="J63" i="1" s="1"/>
  <c r="K63" i="1" s="1"/>
  <c r="J64" i="1" a="1"/>
  <c r="J64" i="1" s="1"/>
  <c r="K64" i="1" s="1"/>
  <c r="J65" i="1" a="1"/>
  <c r="J65" i="1" s="1"/>
  <c r="K65" i="1" s="1"/>
  <c r="J66" i="1" a="1"/>
  <c r="J66" i="1" s="1"/>
  <c r="K66" i="1" s="1"/>
  <c r="J67" i="1" a="1"/>
  <c r="J67" i="1" s="1"/>
  <c r="K67" i="1" s="1"/>
  <c r="J68" i="1" a="1"/>
  <c r="J68" i="1" s="1"/>
  <c r="K68" i="1" s="1"/>
  <c r="J69" i="1" a="1"/>
  <c r="J69" i="1" s="1"/>
  <c r="K69" i="1" s="1"/>
  <c r="J70" i="1" a="1"/>
  <c r="J70" i="1" s="1"/>
  <c r="K70" i="1" s="1"/>
  <c r="J71" i="1" a="1"/>
  <c r="J71" i="1" s="1"/>
  <c r="K71" i="1" s="1"/>
  <c r="J72" i="1" a="1"/>
  <c r="J72" i="1" s="1"/>
  <c r="K72" i="1" s="1"/>
  <c r="J73" i="1" a="1"/>
  <c r="J73" i="1" s="1"/>
  <c r="K73" i="1" s="1"/>
  <c r="J74" i="1" a="1"/>
  <c r="J74" i="1" s="1"/>
  <c r="K74" i="1" s="1"/>
  <c r="J75" i="1" a="1"/>
  <c r="J75" i="1" s="1"/>
  <c r="K75" i="1" s="1"/>
  <c r="J76" i="1" a="1"/>
  <c r="J76" i="1" s="1"/>
  <c r="K76" i="1" s="1"/>
  <c r="J77" i="1" a="1"/>
  <c r="J77" i="1" s="1"/>
  <c r="K77" i="1" s="1"/>
  <c r="J78" i="1" a="1"/>
  <c r="J78" i="1" s="1"/>
  <c r="K78" i="1" s="1"/>
  <c r="J79" i="1" a="1"/>
  <c r="J79" i="1" s="1"/>
  <c r="K79" i="1" s="1"/>
  <c r="J80" i="1" a="1"/>
  <c r="J80" i="1" s="1"/>
  <c r="K80" i="1" s="1"/>
  <c r="J81" i="1" a="1"/>
  <c r="J81" i="1" s="1"/>
  <c r="K81" i="1" s="1"/>
  <c r="J82" i="1" a="1"/>
  <c r="J82" i="1" s="1"/>
  <c r="K82" i="1" s="1"/>
  <c r="J83" i="1" a="1"/>
  <c r="J83" i="1" s="1"/>
  <c r="K83" i="1" s="1"/>
  <c r="J84" i="1" a="1"/>
  <c r="J84" i="1" s="1"/>
  <c r="K84" i="1" s="1"/>
  <c r="J85" i="1" a="1"/>
  <c r="J85" i="1" s="1"/>
  <c r="K85" i="1" s="1"/>
  <c r="J86" i="1" a="1"/>
  <c r="J86" i="1" s="1"/>
  <c r="K86" i="1" s="1"/>
  <c r="J87" i="1" a="1"/>
  <c r="J87" i="1" s="1"/>
  <c r="K87" i="1" s="1"/>
  <c r="J88" i="1" a="1"/>
  <c r="J88" i="1" s="1"/>
  <c r="K88" i="1" s="1"/>
  <c r="J89" i="1" a="1"/>
  <c r="J89" i="1" s="1"/>
  <c r="K89" i="1" s="1"/>
  <c r="J90" i="1" a="1"/>
  <c r="J90" i="1" s="1"/>
  <c r="K90" i="1" s="1"/>
  <c r="J91" i="1" a="1"/>
  <c r="J91" i="1" s="1"/>
  <c r="K91" i="1" s="1"/>
  <c r="J92" i="1" a="1"/>
  <c r="J92" i="1" s="1"/>
  <c r="K92" i="1" s="1"/>
  <c r="J93" i="1" a="1"/>
  <c r="J93" i="1" s="1"/>
  <c r="K93" i="1" s="1"/>
  <c r="J94" i="1" a="1"/>
  <c r="J94" i="1" s="1"/>
  <c r="K94" i="1" s="1"/>
  <c r="J95" i="1" a="1"/>
  <c r="J95" i="1" s="1"/>
  <c r="K95" i="1" s="1"/>
  <c r="J96" i="1" a="1"/>
  <c r="J96" i="1" s="1"/>
  <c r="K96" i="1" s="1"/>
  <c r="J97" i="1" a="1"/>
  <c r="J97" i="1" s="1"/>
  <c r="K97" i="1" s="1"/>
  <c r="J98" i="1" a="1"/>
  <c r="J98" i="1" s="1"/>
  <c r="K98" i="1" s="1"/>
  <c r="J99" i="1" a="1"/>
  <c r="J99" i="1" s="1"/>
  <c r="K99" i="1" s="1"/>
  <c r="J100" i="1" a="1"/>
  <c r="J100" i="1" s="1"/>
  <c r="K100" i="1" s="1"/>
  <c r="J101" i="1" a="1"/>
  <c r="J101" i="1" s="1"/>
  <c r="K101" i="1" s="1"/>
  <c r="J102" i="1" a="1"/>
  <c r="J102" i="1" s="1"/>
  <c r="K102" i="1" s="1"/>
  <c r="J103" i="1" a="1"/>
  <c r="J103" i="1" s="1"/>
  <c r="K103" i="1" s="1"/>
  <c r="J104" i="1" a="1"/>
  <c r="J104" i="1" s="1"/>
  <c r="K104" i="1" s="1"/>
  <c r="J105" i="1" a="1"/>
  <c r="J105" i="1" s="1"/>
  <c r="K105" i="1" s="1"/>
  <c r="J106" i="1" a="1"/>
  <c r="J106" i="1" s="1"/>
  <c r="K106" i="1" s="1"/>
  <c r="J107" i="1" a="1"/>
  <c r="J107" i="1" s="1"/>
  <c r="K107" i="1" s="1"/>
  <c r="J108" i="1" a="1"/>
  <c r="J108" i="1" s="1"/>
  <c r="K108" i="1" s="1"/>
  <c r="J109" i="1" a="1"/>
  <c r="J109" i="1" s="1"/>
  <c r="K109" i="1" s="1"/>
  <c r="J110" i="1" a="1"/>
  <c r="J110" i="1" s="1"/>
  <c r="K110" i="1" s="1"/>
  <c r="J111" i="1" a="1"/>
  <c r="J111" i="1" s="1"/>
  <c r="K111" i="1" s="1"/>
  <c r="J112" i="1" a="1"/>
  <c r="J112" i="1" s="1"/>
  <c r="K112" i="1" s="1"/>
  <c r="J113" i="1" a="1"/>
  <c r="J113" i="1" s="1"/>
  <c r="K113" i="1" s="1"/>
  <c r="J114" i="1" a="1"/>
  <c r="J114" i="1" s="1"/>
  <c r="K114" i="1" s="1"/>
  <c r="J115" i="1" a="1"/>
  <c r="J115" i="1" s="1"/>
  <c r="K115" i="1" s="1"/>
  <c r="J116" i="1" a="1"/>
  <c r="J116" i="1" s="1"/>
  <c r="K116" i="1" s="1"/>
  <c r="J117" i="1" a="1"/>
  <c r="J117" i="1" s="1"/>
  <c r="K117" i="1" s="1"/>
  <c r="J118" i="1" a="1"/>
  <c r="J118" i="1" s="1"/>
  <c r="K118" i="1" s="1"/>
  <c r="J119" i="1" a="1"/>
  <c r="J119" i="1" s="1"/>
  <c r="K119" i="1" s="1"/>
  <c r="J120" i="1" a="1"/>
  <c r="J120" i="1" s="1"/>
  <c r="K120" i="1" s="1"/>
  <c r="J121" i="1" a="1"/>
  <c r="J121" i="1" s="1"/>
  <c r="K121" i="1" s="1"/>
  <c r="J122" i="1" a="1"/>
  <c r="J122" i="1" s="1"/>
  <c r="K122" i="1" s="1"/>
  <c r="J123" i="1" a="1"/>
  <c r="J123" i="1" s="1"/>
  <c r="K123" i="1" s="1"/>
  <c r="J124" i="1" a="1"/>
  <c r="J124" i="1" s="1"/>
  <c r="K124" i="1" s="1"/>
  <c r="J125" i="1" a="1"/>
  <c r="J125" i="1" s="1"/>
  <c r="K125" i="1" s="1"/>
  <c r="J126" i="1" a="1"/>
  <c r="J126" i="1" s="1"/>
  <c r="K126" i="1" s="1"/>
  <c r="J127" i="1" a="1"/>
  <c r="J127" i="1" s="1"/>
  <c r="K127" i="1" s="1"/>
  <c r="J128" i="1" a="1"/>
  <c r="J128" i="1" s="1"/>
  <c r="K128" i="1" s="1"/>
  <c r="J129" i="1" a="1"/>
  <c r="J129" i="1" s="1"/>
  <c r="K129" i="1" s="1"/>
  <c r="J130" i="1" a="1"/>
  <c r="J130" i="1" s="1"/>
  <c r="K130" i="1" s="1"/>
  <c r="J131" i="1" a="1"/>
  <c r="J131" i="1" s="1"/>
  <c r="K131" i="1" s="1"/>
  <c r="J132" i="1" a="1"/>
  <c r="J132" i="1" s="1"/>
  <c r="K132" i="1" s="1"/>
  <c r="J133" i="1" a="1"/>
  <c r="J133" i="1" s="1"/>
  <c r="K133" i="1" s="1"/>
  <c r="J134" i="1" a="1"/>
  <c r="J134" i="1" s="1"/>
  <c r="K134" i="1" s="1"/>
  <c r="J135" i="1" a="1"/>
  <c r="J135" i="1" s="1"/>
  <c r="K135" i="1" s="1"/>
  <c r="J136" i="1" a="1"/>
  <c r="J136" i="1" s="1"/>
  <c r="K136" i="1" s="1"/>
  <c r="J137" i="1" a="1"/>
  <c r="J137" i="1" s="1"/>
  <c r="K137" i="1" s="1"/>
  <c r="J138" i="1" a="1"/>
  <c r="J138" i="1" s="1"/>
  <c r="K138" i="1" s="1"/>
  <c r="J139" i="1" a="1"/>
  <c r="J139" i="1" s="1"/>
  <c r="K139" i="1" s="1"/>
  <c r="J140" i="1" a="1"/>
  <c r="J140" i="1" s="1"/>
  <c r="K140" i="1" s="1"/>
  <c r="J141" i="1" a="1"/>
  <c r="J141" i="1" s="1"/>
  <c r="K141" i="1" s="1"/>
  <c r="J142" i="1" a="1"/>
  <c r="J142" i="1" s="1"/>
  <c r="K142" i="1" s="1"/>
  <c r="J143" i="1" a="1"/>
  <c r="J143" i="1" s="1"/>
  <c r="K143" i="1" s="1"/>
  <c r="J144" i="1" a="1"/>
  <c r="J144" i="1" s="1"/>
  <c r="K144" i="1" s="1"/>
  <c r="J145" i="1" a="1"/>
  <c r="J145" i="1" s="1"/>
  <c r="K145" i="1" s="1"/>
  <c r="J146" i="1" a="1"/>
  <c r="J146" i="1" s="1"/>
  <c r="K146" i="1" s="1"/>
  <c r="J147" i="1" a="1"/>
  <c r="J147" i="1" s="1"/>
  <c r="K147" i="1" s="1"/>
  <c r="J148" i="1" a="1"/>
  <c r="J148" i="1" s="1"/>
  <c r="K148" i="1" s="1"/>
  <c r="J149" i="1" a="1"/>
  <c r="J149" i="1" s="1"/>
  <c r="K149" i="1" s="1"/>
  <c r="J150" i="1" a="1"/>
  <c r="J150" i="1" s="1"/>
  <c r="K150" i="1" s="1"/>
  <c r="J151" i="1" a="1"/>
  <c r="J151" i="1" s="1"/>
  <c r="K151" i="1" s="1"/>
  <c r="J152" i="1" a="1"/>
  <c r="J152" i="1" s="1"/>
  <c r="K152" i="1" s="1"/>
  <c r="J153" i="1" a="1"/>
  <c r="J153" i="1" s="1"/>
  <c r="K153" i="1" s="1"/>
  <c r="J154" i="1" a="1"/>
  <c r="J154" i="1" s="1"/>
  <c r="K154" i="1" s="1"/>
  <c r="J155" i="1" a="1"/>
  <c r="J155" i="1" s="1"/>
  <c r="K155" i="1" s="1"/>
  <c r="J156" i="1" a="1"/>
  <c r="J156" i="1" s="1"/>
  <c r="K156" i="1" s="1"/>
  <c r="J157" i="1" a="1"/>
  <c r="J157" i="1" s="1"/>
  <c r="K157" i="1" s="1"/>
  <c r="J158" i="1" a="1"/>
  <c r="J158" i="1" s="1"/>
  <c r="K158" i="1" s="1"/>
  <c r="J159" i="1" a="1"/>
  <c r="J159" i="1" s="1"/>
  <c r="K159" i="1" s="1"/>
  <c r="J160" i="1" a="1"/>
  <c r="J160" i="1" s="1"/>
  <c r="K160" i="1" s="1"/>
  <c r="J161" i="1" a="1"/>
  <c r="J161" i="1" s="1"/>
  <c r="K161" i="1" s="1"/>
  <c r="J162" i="1" a="1"/>
  <c r="J162" i="1" s="1"/>
  <c r="K162" i="1" s="1"/>
  <c r="J163" i="1" a="1"/>
  <c r="J163" i="1" s="1"/>
  <c r="K163" i="1" s="1"/>
  <c r="J164" i="1" a="1"/>
  <c r="J164" i="1" s="1"/>
  <c r="K164" i="1" s="1"/>
  <c r="J165" i="1" a="1"/>
  <c r="J165" i="1" s="1"/>
  <c r="K165" i="1" s="1"/>
  <c r="J166" i="1" a="1"/>
  <c r="J166" i="1" s="1"/>
  <c r="K166" i="1" s="1"/>
  <c r="J167" i="1" a="1"/>
  <c r="J167" i="1" s="1"/>
  <c r="K167" i="1" s="1"/>
  <c r="J168" i="1" a="1"/>
  <c r="J168" i="1" s="1"/>
  <c r="K168" i="1" s="1"/>
  <c r="J169" i="1" a="1"/>
  <c r="J169" i="1" s="1"/>
  <c r="K169" i="1" s="1"/>
  <c r="J170" i="1" a="1"/>
  <c r="J170" i="1" s="1"/>
  <c r="K170" i="1" s="1"/>
  <c r="J171" i="1" a="1"/>
  <c r="J171" i="1" s="1"/>
  <c r="K171" i="1" s="1"/>
  <c r="J172" i="1" a="1"/>
  <c r="J172" i="1" s="1"/>
  <c r="K172" i="1" s="1"/>
  <c r="J173" i="1" a="1"/>
  <c r="J173" i="1" s="1"/>
  <c r="K173" i="1" s="1"/>
  <c r="J174" i="1" a="1"/>
  <c r="J174" i="1" s="1"/>
  <c r="K174" i="1" s="1"/>
  <c r="J175" i="1" a="1"/>
  <c r="J175" i="1" s="1"/>
  <c r="K175" i="1" s="1"/>
  <c r="J176" i="1" a="1"/>
  <c r="J176" i="1" s="1"/>
  <c r="K176" i="1" s="1"/>
  <c r="J177" i="1" a="1"/>
  <c r="J177" i="1" s="1"/>
  <c r="K177" i="1" s="1"/>
  <c r="J178" i="1" a="1"/>
  <c r="J178" i="1" s="1"/>
  <c r="K178" i="1" s="1"/>
  <c r="J179" i="1" a="1"/>
  <c r="J179" i="1" s="1"/>
  <c r="K179" i="1" s="1"/>
  <c r="J180" i="1" a="1"/>
  <c r="J180" i="1" s="1"/>
  <c r="K180" i="1" s="1"/>
  <c r="J181" i="1" a="1"/>
  <c r="J181" i="1" s="1"/>
  <c r="K181" i="1" s="1"/>
  <c r="J182" i="1" a="1"/>
  <c r="J182" i="1" s="1"/>
  <c r="K182" i="1" s="1"/>
  <c r="J183" i="1" a="1"/>
  <c r="J183" i="1" s="1"/>
  <c r="K183" i="1" s="1"/>
  <c r="J184" i="1" a="1"/>
  <c r="J184" i="1" s="1"/>
  <c r="K184" i="1" s="1"/>
  <c r="J185" i="1" a="1"/>
  <c r="J185" i="1" s="1"/>
  <c r="K185" i="1" s="1"/>
  <c r="J186" i="1" a="1"/>
  <c r="J186" i="1" s="1"/>
  <c r="K186" i="1" s="1"/>
  <c r="J187" i="1" a="1"/>
  <c r="J187" i="1" s="1"/>
  <c r="K187" i="1" s="1"/>
  <c r="J188" i="1" a="1"/>
  <c r="J188" i="1" s="1"/>
  <c r="K188" i="1" s="1"/>
  <c r="J189" i="1" a="1"/>
  <c r="J189" i="1" s="1"/>
  <c r="K189" i="1" s="1"/>
  <c r="J190" i="1" a="1"/>
  <c r="J190" i="1" s="1"/>
  <c r="K190" i="1" s="1"/>
  <c r="J191" i="1" a="1"/>
  <c r="J191" i="1" s="1"/>
  <c r="K191" i="1" s="1"/>
  <c r="J192" i="1" a="1"/>
  <c r="J192" i="1" s="1"/>
  <c r="K192" i="1" s="1"/>
  <c r="J193" i="1" a="1"/>
  <c r="J193" i="1" s="1"/>
  <c r="K193" i="1" s="1"/>
  <c r="J194" i="1" a="1"/>
  <c r="J194" i="1" s="1"/>
  <c r="K194" i="1" s="1"/>
  <c r="J195" i="1" a="1"/>
  <c r="J195" i="1" s="1"/>
  <c r="K195" i="1" s="1"/>
  <c r="J196" i="1" a="1"/>
  <c r="J196" i="1" s="1"/>
  <c r="K196" i="1" s="1"/>
  <c r="J197" i="1" a="1"/>
  <c r="J197" i="1" s="1"/>
  <c r="K197" i="1" s="1"/>
  <c r="J198" i="1" a="1"/>
  <c r="J198" i="1" s="1"/>
  <c r="K198" i="1" s="1"/>
  <c r="J199" i="1" a="1"/>
  <c r="J199" i="1" s="1"/>
  <c r="K199" i="1" s="1"/>
  <c r="J200" i="1" a="1"/>
  <c r="J200" i="1" s="1"/>
  <c r="K200" i="1" s="1"/>
  <c r="J201" i="1" a="1"/>
  <c r="J201" i="1" s="1"/>
  <c r="K201" i="1" s="1"/>
  <c r="J202" i="1" a="1"/>
  <c r="J202" i="1" s="1"/>
  <c r="K202" i="1" s="1"/>
  <c r="J203" i="1" a="1"/>
  <c r="J203" i="1" s="1"/>
  <c r="K203" i="1" s="1"/>
  <c r="J204" i="1" a="1"/>
  <c r="J204" i="1" s="1"/>
  <c r="K204" i="1" s="1"/>
  <c r="J205" i="1" a="1"/>
  <c r="J205" i="1" s="1"/>
  <c r="K205" i="1" s="1"/>
  <c r="J206" i="1" a="1"/>
  <c r="J206" i="1" s="1"/>
  <c r="K206" i="1" s="1"/>
  <c r="J207" i="1" a="1"/>
  <c r="J207" i="1" s="1"/>
  <c r="K207" i="1" s="1"/>
  <c r="J208" i="1" a="1"/>
  <c r="J208" i="1" s="1"/>
  <c r="K208" i="1" s="1"/>
  <c r="J209" i="1" a="1"/>
  <c r="J209" i="1" s="1"/>
  <c r="K209" i="1" s="1"/>
  <c r="J210" i="1" a="1"/>
  <c r="J210" i="1" s="1"/>
  <c r="K210" i="1" s="1"/>
  <c r="J211" i="1" a="1"/>
  <c r="J211" i="1" s="1"/>
  <c r="K211" i="1" s="1"/>
  <c r="J212" i="1" a="1"/>
  <c r="J212" i="1" s="1"/>
  <c r="K212" i="1" s="1"/>
  <c r="J213" i="1" a="1"/>
  <c r="J213" i="1" s="1"/>
  <c r="K213" i="1" s="1"/>
  <c r="J214" i="1" a="1"/>
  <c r="J214" i="1" s="1"/>
  <c r="K214" i="1" s="1"/>
  <c r="J215" i="1" a="1"/>
  <c r="J215" i="1" s="1"/>
  <c r="K215" i="1" s="1"/>
  <c r="J216" i="1" a="1"/>
  <c r="J216" i="1" s="1"/>
  <c r="K216" i="1" s="1"/>
  <c r="J217" i="1" a="1"/>
  <c r="J217" i="1" s="1"/>
  <c r="K217" i="1" s="1"/>
  <c r="J218" i="1" a="1"/>
  <c r="J218" i="1" s="1"/>
  <c r="K218" i="1" s="1"/>
  <c r="J219" i="1" a="1"/>
  <c r="J219" i="1" s="1"/>
  <c r="K219" i="1" s="1"/>
  <c r="J220" i="1" a="1"/>
  <c r="J220" i="1" s="1"/>
  <c r="K220" i="1" s="1"/>
  <c r="J221" i="1" a="1"/>
  <c r="J221" i="1" s="1"/>
  <c r="K221" i="1" s="1"/>
  <c r="J222" i="1" a="1"/>
  <c r="J222" i="1" s="1"/>
  <c r="K222" i="1" s="1"/>
  <c r="J223" i="1" a="1"/>
  <c r="J223" i="1" s="1"/>
  <c r="K223" i="1" s="1"/>
  <c r="J224" i="1" a="1"/>
  <c r="J224" i="1" s="1"/>
  <c r="K224" i="1" s="1"/>
  <c r="J225" i="1" a="1"/>
  <c r="J225" i="1" s="1"/>
  <c r="K225" i="1" s="1"/>
  <c r="J226" i="1" a="1"/>
  <c r="J226" i="1" s="1"/>
  <c r="K226" i="1" s="1"/>
  <c r="J227" i="1" a="1"/>
  <c r="J227" i="1" s="1"/>
  <c r="K227" i="1" s="1"/>
  <c r="J228" i="1" a="1"/>
  <c r="J228" i="1" s="1"/>
  <c r="K228" i="1" s="1"/>
  <c r="J229" i="1" a="1"/>
  <c r="J229" i="1" s="1"/>
  <c r="K229" i="1" s="1"/>
  <c r="J230" i="1" a="1"/>
  <c r="J230" i="1" s="1"/>
  <c r="K230" i="1" s="1"/>
  <c r="J231" i="1" a="1"/>
  <c r="J231" i="1" s="1"/>
  <c r="K231" i="1" s="1"/>
  <c r="J232" i="1" a="1"/>
  <c r="J232" i="1" s="1"/>
  <c r="K232" i="1" s="1"/>
  <c r="J233" i="1" a="1"/>
  <c r="J233" i="1" s="1"/>
  <c r="K233" i="1" s="1"/>
  <c r="J234" i="1" a="1"/>
  <c r="J234" i="1" s="1"/>
  <c r="K234" i="1" s="1"/>
  <c r="J235" i="1" a="1"/>
  <c r="J235" i="1" s="1"/>
  <c r="K235" i="1" s="1"/>
  <c r="J236" i="1" a="1"/>
  <c r="J236" i="1" s="1"/>
  <c r="K236" i="1" s="1"/>
  <c r="J237" i="1" a="1"/>
  <c r="J237" i="1" s="1"/>
  <c r="K237" i="1" s="1"/>
  <c r="J238" i="1" a="1"/>
  <c r="J238" i="1" s="1"/>
  <c r="K238" i="1" s="1"/>
  <c r="J239" i="1" a="1"/>
  <c r="J239" i="1" s="1"/>
  <c r="K239" i="1" s="1"/>
  <c r="J240" i="1" a="1"/>
  <c r="J240" i="1" s="1"/>
  <c r="K240" i="1" s="1"/>
  <c r="J241" i="1" a="1"/>
  <c r="J241" i="1" s="1"/>
  <c r="K241" i="1" s="1"/>
  <c r="J242" i="1" a="1"/>
  <c r="J242" i="1" s="1"/>
  <c r="K242" i="1" s="1"/>
  <c r="J243" i="1" a="1"/>
  <c r="J243" i="1" s="1"/>
  <c r="K243" i="1" s="1"/>
  <c r="J244" i="1" a="1"/>
  <c r="J244" i="1" s="1"/>
  <c r="K244" i="1" s="1"/>
  <c r="J245" i="1" a="1"/>
  <c r="J245" i="1" s="1"/>
  <c r="K245" i="1" s="1"/>
  <c r="J246" i="1" a="1"/>
  <c r="J246" i="1" s="1"/>
  <c r="K246" i="1" s="1"/>
  <c r="J247" i="1" a="1"/>
  <c r="J247" i="1" s="1"/>
  <c r="K247" i="1" s="1"/>
  <c r="J248" i="1" a="1"/>
  <c r="J248" i="1" s="1"/>
  <c r="K248" i="1" s="1"/>
  <c r="J249" i="1" a="1"/>
  <c r="J249" i="1" s="1"/>
  <c r="K249" i="1" s="1"/>
  <c r="J250" i="1" a="1"/>
  <c r="J250" i="1" s="1"/>
  <c r="K250" i="1" s="1"/>
  <c r="J251" i="1" a="1"/>
  <c r="J251" i="1" s="1"/>
  <c r="K251" i="1" s="1"/>
  <c r="J252" i="1" a="1"/>
  <c r="J252" i="1" s="1"/>
  <c r="K252" i="1" s="1"/>
  <c r="J253" i="1" a="1"/>
  <c r="J253" i="1" s="1"/>
  <c r="K253" i="1" s="1"/>
  <c r="J254" i="1" a="1"/>
  <c r="J254" i="1" s="1"/>
  <c r="K254" i="1" s="1"/>
  <c r="J255" i="1" a="1"/>
  <c r="J255" i="1" s="1"/>
  <c r="K255" i="1" s="1"/>
  <c r="J256" i="1" a="1"/>
  <c r="J256" i="1" s="1"/>
  <c r="K256" i="1" s="1"/>
  <c r="J257" i="1" a="1"/>
  <c r="J257" i="1" s="1"/>
  <c r="K257" i="1" s="1"/>
  <c r="J258" i="1" a="1"/>
  <c r="J258" i="1" s="1"/>
  <c r="K258" i="1" s="1"/>
  <c r="J259" i="1" a="1"/>
  <c r="J259" i="1" s="1"/>
  <c r="K259" i="1" s="1"/>
  <c r="J260" i="1" a="1"/>
  <c r="J260" i="1" s="1"/>
  <c r="K260" i="1" s="1"/>
  <c r="J261" i="1" a="1"/>
  <c r="J261" i="1" s="1"/>
  <c r="K261" i="1" s="1"/>
  <c r="J262" i="1" a="1"/>
  <c r="J262" i="1" s="1"/>
  <c r="K262" i="1" s="1"/>
  <c r="J263" i="1" a="1"/>
  <c r="J263" i="1" s="1"/>
  <c r="K263" i="1" s="1"/>
  <c r="J264" i="1" a="1"/>
  <c r="J264" i="1" s="1"/>
  <c r="K264" i="1" s="1"/>
  <c r="J265" i="1" a="1"/>
  <c r="J265" i="1" s="1"/>
  <c r="K265" i="1" s="1"/>
  <c r="J266" i="1" a="1"/>
  <c r="J266" i="1" s="1"/>
  <c r="K266" i="1" s="1"/>
  <c r="J267" i="1" a="1"/>
  <c r="J267" i="1" s="1"/>
  <c r="K267" i="1" s="1"/>
  <c r="J268" i="1" a="1"/>
  <c r="J268" i="1" s="1"/>
  <c r="K268" i="1" s="1"/>
  <c r="J269" i="1" a="1"/>
  <c r="J269" i="1" s="1"/>
  <c r="K269" i="1" s="1"/>
  <c r="J270" i="1" a="1"/>
  <c r="J270" i="1" s="1"/>
  <c r="K270" i="1" s="1"/>
  <c r="J271" i="1" a="1"/>
  <c r="J271" i="1" s="1"/>
  <c r="K271" i="1" s="1"/>
  <c r="J272" i="1" a="1"/>
  <c r="J272" i="1" s="1"/>
  <c r="K272" i="1" s="1"/>
  <c r="J273" i="1" a="1"/>
  <c r="J273" i="1" s="1"/>
  <c r="K273" i="1" s="1"/>
  <c r="J274" i="1" a="1"/>
  <c r="J274" i="1" s="1"/>
  <c r="K274" i="1" s="1"/>
  <c r="J275" i="1" a="1"/>
  <c r="J275" i="1" s="1"/>
  <c r="K275" i="1" s="1"/>
  <c r="J276" i="1" a="1"/>
  <c r="J276" i="1" s="1"/>
  <c r="K276" i="1" s="1"/>
  <c r="J277" i="1" a="1"/>
  <c r="J277" i="1" s="1"/>
  <c r="K277" i="1" s="1"/>
  <c r="J278" i="1" a="1"/>
  <c r="J278" i="1" s="1"/>
  <c r="K278" i="1" s="1"/>
  <c r="J279" i="1" a="1"/>
  <c r="J279" i="1" s="1"/>
  <c r="K279" i="1" s="1"/>
  <c r="J280" i="1" a="1"/>
  <c r="J280" i="1" s="1"/>
  <c r="K280" i="1" s="1"/>
  <c r="J281" i="1" a="1"/>
  <c r="J281" i="1" s="1"/>
  <c r="K281" i="1" s="1"/>
  <c r="J282" i="1" a="1"/>
  <c r="J282" i="1" s="1"/>
  <c r="K282" i="1" s="1"/>
  <c r="J283" i="1" a="1"/>
  <c r="J283" i="1" s="1"/>
  <c r="K283" i="1" s="1"/>
  <c r="J284" i="1" a="1"/>
  <c r="J284" i="1" s="1"/>
  <c r="K284" i="1" s="1"/>
  <c r="J285" i="1" a="1"/>
  <c r="J285" i="1" s="1"/>
  <c r="K285" i="1" s="1"/>
  <c r="J286" i="1" a="1"/>
  <c r="J286" i="1" s="1"/>
  <c r="K286" i="1" s="1"/>
  <c r="J287" i="1" a="1"/>
  <c r="J287" i="1" s="1"/>
  <c r="K287" i="1" s="1"/>
  <c r="J288" i="1" a="1"/>
  <c r="J288" i="1" s="1"/>
  <c r="K288" i="1" s="1"/>
  <c r="J289" i="1" a="1"/>
  <c r="J289" i="1" s="1"/>
  <c r="K289" i="1" s="1"/>
  <c r="J290" i="1" a="1"/>
  <c r="J290" i="1" s="1"/>
  <c r="K290" i="1" s="1"/>
  <c r="J291" i="1" a="1"/>
  <c r="J291" i="1" s="1"/>
  <c r="K29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95" i="1" a="1"/>
  <c r="U95" i="1" s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101" i="1" a="1"/>
  <c r="U101" i="1" s="1"/>
  <c r="U102" i="1" a="1"/>
  <c r="U102" i="1" s="1"/>
  <c r="U103" i="1" a="1"/>
  <c r="U103" i="1" s="1"/>
  <c r="U104" i="1" a="1"/>
  <c r="U104" i="1" s="1"/>
  <c r="U105" i="1" a="1"/>
  <c r="U105" i="1" s="1"/>
  <c r="U106" i="1" a="1"/>
  <c r="U106" i="1" s="1"/>
  <c r="U107" i="1" a="1"/>
  <c r="U107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39" i="1" a="1"/>
  <c r="U139" i="1" s="1"/>
  <c r="U140" i="1" a="1"/>
  <c r="U140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7" i="1" a="1"/>
  <c r="U7" i="1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B95" i="1"/>
  <c r="B96" i="1"/>
  <c r="B97" i="1"/>
  <c r="D97" i="1" s="1"/>
  <c r="V97" i="1" s="1"/>
  <c r="B7" i="1"/>
  <c r="D7" i="1" s="1"/>
  <c r="V7" i="1" s="1"/>
  <c r="B98" i="1"/>
  <c r="B99" i="1"/>
  <c r="D99" i="1" s="1"/>
  <c r="V99" i="1" s="1"/>
  <c r="B100" i="1"/>
  <c r="B253" i="1"/>
  <c r="B254" i="1"/>
  <c r="B8" i="1"/>
  <c r="B255" i="1"/>
  <c r="B101" i="1"/>
  <c r="B102" i="1"/>
  <c r="D102" i="1" s="1"/>
  <c r="V102" i="1" s="1"/>
  <c r="B103" i="1"/>
  <c r="B104" i="1"/>
  <c r="B105" i="1"/>
  <c r="D105" i="1" s="1"/>
  <c r="V105" i="1" s="1"/>
  <c r="B256" i="1"/>
  <c r="B9" i="1"/>
  <c r="D9" i="1" s="1"/>
  <c r="V9" i="1" s="1"/>
  <c r="B257" i="1"/>
  <c r="B10" i="1"/>
  <c r="D10" i="1" s="1"/>
  <c r="V10" i="1" s="1"/>
  <c r="B11" i="1"/>
  <c r="D11" i="1" s="1"/>
  <c r="V11" i="1" s="1"/>
  <c r="B106" i="1"/>
  <c r="B12" i="1"/>
  <c r="B107" i="1"/>
  <c r="D107" i="1" s="1"/>
  <c r="V107" i="1" s="1"/>
  <c r="B13" i="1"/>
  <c r="B108" i="1"/>
  <c r="D108" i="1" s="1"/>
  <c r="V108" i="1" s="1"/>
  <c r="B109" i="1"/>
  <c r="B14" i="1"/>
  <c r="D14" i="1" s="1"/>
  <c r="V14" i="1" s="1"/>
  <c r="B15" i="1"/>
  <c r="B16" i="1"/>
  <c r="B110" i="1"/>
  <c r="D110" i="1" s="1"/>
  <c r="V110" i="1" s="1"/>
  <c r="B111" i="1"/>
  <c r="B258" i="1"/>
  <c r="B112" i="1"/>
  <c r="B17" i="1"/>
  <c r="D17" i="1" s="1"/>
  <c r="V17" i="1" s="1"/>
  <c r="B18" i="1"/>
  <c r="D18" i="1" s="1"/>
  <c r="V18" i="1" s="1"/>
  <c r="B113" i="1"/>
  <c r="D113" i="1" s="1"/>
  <c r="V113" i="1" s="1"/>
  <c r="B114" i="1"/>
  <c r="B259" i="1"/>
  <c r="D259" i="1" s="1"/>
  <c r="V259" i="1" s="1"/>
  <c r="B115" i="1"/>
  <c r="D115" i="1" s="1"/>
  <c r="V115" i="1" s="1"/>
  <c r="B19" i="1"/>
  <c r="D19" i="1" s="1"/>
  <c r="V19" i="1" s="1"/>
  <c r="B116" i="1"/>
  <c r="D116" i="1" s="1"/>
  <c r="V116" i="1" s="1"/>
  <c r="B20" i="1"/>
  <c r="B21" i="1"/>
  <c r="B260" i="1"/>
  <c r="B117" i="1"/>
  <c r="B118" i="1"/>
  <c r="D118" i="1" s="1"/>
  <c r="V118" i="1" s="1"/>
  <c r="B22" i="1"/>
  <c r="D22" i="1" s="1"/>
  <c r="V22" i="1" s="1"/>
  <c r="B23" i="1"/>
  <c r="B24" i="1"/>
  <c r="B119" i="1"/>
  <c r="B287" i="1"/>
  <c r="D287" i="1" s="1"/>
  <c r="V287" i="1" s="1"/>
  <c r="B25" i="1"/>
  <c r="D25" i="1" s="1"/>
  <c r="V25" i="1" s="1"/>
  <c r="B120" i="1"/>
  <c r="B121" i="1"/>
  <c r="D121" i="1" s="1"/>
  <c r="V121" i="1" s="1"/>
  <c r="B261" i="1"/>
  <c r="B122" i="1"/>
  <c r="B26" i="1"/>
  <c r="B123" i="1"/>
  <c r="D123" i="1" s="1"/>
  <c r="V123" i="1" s="1"/>
  <c r="B124" i="1"/>
  <c r="B125" i="1"/>
  <c r="B126" i="1"/>
  <c r="D126" i="1" s="1"/>
  <c r="V126" i="1" s="1"/>
  <c r="B27" i="1"/>
  <c r="D27" i="1" s="1"/>
  <c r="V27" i="1" s="1"/>
  <c r="B127" i="1"/>
  <c r="B128" i="1"/>
  <c r="B129" i="1"/>
  <c r="D129" i="1" s="1"/>
  <c r="V129" i="1" s="1"/>
  <c r="B262" i="1"/>
  <c r="D262" i="1" s="1"/>
  <c r="V262" i="1" s="1"/>
  <c r="B28" i="1"/>
  <c r="B29" i="1"/>
  <c r="B263" i="1"/>
  <c r="B30" i="1"/>
  <c r="D30" i="1" s="1"/>
  <c r="V30" i="1" s="1"/>
  <c r="B130" i="1"/>
  <c r="B264" i="1"/>
  <c r="B31" i="1"/>
  <c r="B32" i="1"/>
  <c r="B131" i="1"/>
  <c r="D131" i="1" s="1"/>
  <c r="V131" i="1" s="1"/>
  <c r="B132" i="1"/>
  <c r="B133" i="1"/>
  <c r="B134" i="1"/>
  <c r="D134" i="1" s="1"/>
  <c r="V134" i="1" s="1"/>
  <c r="B265" i="1"/>
  <c r="B33" i="1"/>
  <c r="D33" i="1" s="1"/>
  <c r="V33" i="1" s="1"/>
  <c r="B135" i="1"/>
  <c r="B136" i="1"/>
  <c r="B34" i="1"/>
  <c r="D34" i="1" s="1"/>
  <c r="V34" i="1" s="1"/>
  <c r="B137" i="1"/>
  <c r="D137" i="1" s="1"/>
  <c r="V137" i="1" s="1"/>
  <c r="B138" i="1"/>
  <c r="B139" i="1"/>
  <c r="D139" i="1" s="1"/>
  <c r="V139" i="1" s="1"/>
  <c r="B140" i="1"/>
  <c r="B35" i="1"/>
  <c r="D35" i="1" s="1"/>
  <c r="V35" i="1" s="1"/>
  <c r="B141" i="1"/>
  <c r="D141" i="1" s="1"/>
  <c r="B142" i="1"/>
  <c r="D142" i="1" s="1"/>
  <c r="V142" i="1" s="1"/>
  <c r="B36" i="1"/>
  <c r="B143" i="1"/>
  <c r="B37" i="1"/>
  <c r="B38" i="1"/>
  <c r="D38" i="1" s="1"/>
  <c r="V38" i="1" s="1"/>
  <c r="B144" i="1"/>
  <c r="B145" i="1"/>
  <c r="D145" i="1" s="1"/>
  <c r="V145" i="1" s="1"/>
  <c r="B146" i="1"/>
  <c r="B39" i="1"/>
  <c r="B40" i="1"/>
  <c r="B147" i="1"/>
  <c r="D147" i="1" s="1"/>
  <c r="V147" i="1" s="1"/>
  <c r="B148" i="1"/>
  <c r="B149" i="1"/>
  <c r="B41" i="1"/>
  <c r="D41" i="1" s="1"/>
  <c r="V41" i="1" s="1"/>
  <c r="B266" i="1"/>
  <c r="B150" i="1"/>
  <c r="D150" i="1" s="1"/>
  <c r="V150" i="1" s="1"/>
  <c r="B151" i="1"/>
  <c r="B42" i="1"/>
  <c r="D42" i="1" s="1"/>
  <c r="V42" i="1" s="1"/>
  <c r="B152" i="1"/>
  <c r="D152" i="1" s="1"/>
  <c r="V152" i="1" s="1"/>
  <c r="B43" i="1"/>
  <c r="D43" i="1" s="1"/>
  <c r="V43" i="1" s="1"/>
  <c r="B153" i="1"/>
  <c r="D153" i="1" s="1"/>
  <c r="V153" i="1" s="1"/>
  <c r="B44" i="1"/>
  <c r="B154" i="1"/>
  <c r="B155" i="1"/>
  <c r="D155" i="1" s="1"/>
  <c r="V155" i="1" s="1"/>
  <c r="B156" i="1"/>
  <c r="B157" i="1"/>
  <c r="B45" i="1"/>
  <c r="B46" i="1"/>
  <c r="D46" i="1" s="1"/>
  <c r="V46" i="1" s="1"/>
  <c r="B47" i="1"/>
  <c r="B48" i="1"/>
  <c r="B158" i="1"/>
  <c r="D158" i="1" s="1"/>
  <c r="V158" i="1" s="1"/>
  <c r="B159" i="1"/>
  <c r="B160" i="1"/>
  <c r="B267" i="1"/>
  <c r="B161" i="1"/>
  <c r="D161" i="1" s="1"/>
  <c r="V161" i="1" s="1"/>
  <c r="B162" i="1"/>
  <c r="B163" i="1"/>
  <c r="D163" i="1" s="1"/>
  <c r="V163" i="1" s="1"/>
  <c r="B49" i="1"/>
  <c r="D49" i="1" s="1"/>
  <c r="V49" i="1" s="1"/>
  <c r="B164" i="1"/>
  <c r="D164" i="1" s="1"/>
  <c r="V164" i="1" s="1"/>
  <c r="B50" i="1"/>
  <c r="B165" i="1"/>
  <c r="B166" i="1"/>
  <c r="D166" i="1" s="1"/>
  <c r="V166" i="1" s="1"/>
  <c r="B167" i="1"/>
  <c r="B51" i="1"/>
  <c r="D51" i="1" s="1"/>
  <c r="V51" i="1" s="1"/>
  <c r="B168" i="1"/>
  <c r="B268" i="1"/>
  <c r="B269" i="1"/>
  <c r="B169" i="1"/>
  <c r="D169" i="1" s="1"/>
  <c r="V169" i="1" s="1"/>
  <c r="B170" i="1"/>
  <c r="B52" i="1"/>
  <c r="B171" i="1"/>
  <c r="D171" i="1" s="1"/>
  <c r="V171" i="1" s="1"/>
  <c r="B172" i="1"/>
  <c r="B53" i="1"/>
  <c r="B173" i="1"/>
  <c r="B270" i="1"/>
  <c r="B174" i="1"/>
  <c r="D174" i="1" s="1"/>
  <c r="V174" i="1" s="1"/>
  <c r="B175" i="1"/>
  <c r="B176" i="1"/>
  <c r="B271" i="1"/>
  <c r="B177" i="1"/>
  <c r="D177" i="1" s="1"/>
  <c r="V177" i="1" s="1"/>
  <c r="B178" i="1"/>
  <c r="D178" i="1" s="1"/>
  <c r="V178" i="1" s="1"/>
  <c r="B272" i="1"/>
  <c r="B179" i="1"/>
  <c r="D179" i="1" s="1"/>
  <c r="V179" i="1" s="1"/>
  <c r="B54" i="1"/>
  <c r="D54" i="1" s="1"/>
  <c r="V54" i="1" s="1"/>
  <c r="B180" i="1"/>
  <c r="B181" i="1"/>
  <c r="B55" i="1"/>
  <c r="B182" i="1"/>
  <c r="D182" i="1" s="1"/>
  <c r="V182" i="1" s="1"/>
  <c r="B183" i="1"/>
  <c r="B184" i="1"/>
  <c r="B56" i="1"/>
  <c r="B185" i="1"/>
  <c r="D185" i="1" s="1"/>
  <c r="V185" i="1" s="1"/>
  <c r="B57" i="1"/>
  <c r="D57" i="1" s="1"/>
  <c r="V57" i="1" s="1"/>
  <c r="B186" i="1"/>
  <c r="B288" i="1"/>
  <c r="D288" i="1" s="1"/>
  <c r="V288" i="1" s="1"/>
  <c r="B58" i="1"/>
  <c r="B187" i="1"/>
  <c r="D187" i="1" s="1"/>
  <c r="V187" i="1" s="1"/>
  <c r="B188" i="1"/>
  <c r="B273" i="1"/>
  <c r="B189" i="1"/>
  <c r="D189" i="1" s="1"/>
  <c r="B190" i="1"/>
  <c r="D190" i="1" s="1"/>
  <c r="V190" i="1" s="1"/>
  <c r="B191" i="1"/>
  <c r="D191" i="1" s="1"/>
  <c r="V191" i="1" s="1"/>
  <c r="B274" i="1"/>
  <c r="B59" i="1"/>
  <c r="D59" i="1" s="1"/>
  <c r="V59" i="1" s="1"/>
  <c r="B192" i="1"/>
  <c r="B60" i="1"/>
  <c r="B61" i="1"/>
  <c r="B193" i="1"/>
  <c r="D193" i="1" s="1"/>
  <c r="V193" i="1" s="1"/>
  <c r="B194" i="1"/>
  <c r="B62" i="1"/>
  <c r="D62" i="1" s="1"/>
  <c r="V62" i="1" s="1"/>
  <c r="B63" i="1"/>
  <c r="B195" i="1"/>
  <c r="D195" i="1" s="1"/>
  <c r="V195" i="1" s="1"/>
  <c r="B196" i="1"/>
  <c r="B64" i="1"/>
  <c r="B197" i="1"/>
  <c r="B198" i="1"/>
  <c r="D198" i="1" s="1"/>
  <c r="V198" i="1" s="1"/>
  <c r="B199" i="1"/>
  <c r="B275" i="1"/>
  <c r="D275" i="1" s="1"/>
  <c r="V275" i="1" s="1"/>
  <c r="B289" i="1"/>
  <c r="D289" i="1" s="1"/>
  <c r="V289" i="1" s="1"/>
  <c r="B200" i="1"/>
  <c r="B201" i="1"/>
  <c r="D201" i="1" s="1"/>
  <c r="V201" i="1" s="1"/>
  <c r="B65" i="1"/>
  <c r="D65" i="1" s="1"/>
  <c r="V65" i="1" s="1"/>
  <c r="B202" i="1"/>
  <c r="B203" i="1"/>
  <c r="D203" i="1" s="1"/>
  <c r="V203" i="1" s="1"/>
  <c r="B204" i="1"/>
  <c r="B205" i="1"/>
  <c r="B66" i="1"/>
  <c r="D66" i="1" s="1"/>
  <c r="V66" i="1" s="1"/>
  <c r="B276" i="1"/>
  <c r="B206" i="1"/>
  <c r="D206" i="1" s="1"/>
  <c r="V206" i="1" s="1"/>
  <c r="B67" i="1"/>
  <c r="D67" i="1" s="1"/>
  <c r="V67" i="1" s="1"/>
  <c r="B207" i="1"/>
  <c r="B208" i="1"/>
  <c r="B209" i="1"/>
  <c r="D209" i="1" s="1"/>
  <c r="V209" i="1" s="1"/>
  <c r="B210" i="1"/>
  <c r="B68" i="1"/>
  <c r="B277" i="1"/>
  <c r="B211" i="1"/>
  <c r="D211" i="1" s="1"/>
  <c r="V211" i="1" s="1"/>
  <c r="B212" i="1"/>
  <c r="B213" i="1"/>
  <c r="B214" i="1"/>
  <c r="D214" i="1" s="1"/>
  <c r="V214" i="1" s="1"/>
  <c r="B215" i="1"/>
  <c r="B216" i="1"/>
  <c r="B69" i="1"/>
  <c r="B217" i="1"/>
  <c r="D217" i="1" s="1"/>
  <c r="V217" i="1" s="1"/>
  <c r="B290" i="1"/>
  <c r="D290" i="1" s="1"/>
  <c r="V290" i="1" s="1"/>
  <c r="B218" i="1"/>
  <c r="B219" i="1"/>
  <c r="D219" i="1" s="1"/>
  <c r="V219" i="1" s="1"/>
  <c r="B220" i="1"/>
  <c r="D220" i="1" s="1"/>
  <c r="V220" i="1" s="1"/>
  <c r="B221" i="1"/>
  <c r="B278" i="1"/>
  <c r="D278" i="1" s="1"/>
  <c r="V278" i="1" s="1"/>
  <c r="B279" i="1"/>
  <c r="B70" i="1"/>
  <c r="D70" i="1" s="1"/>
  <c r="V70" i="1" s="1"/>
  <c r="B280" i="1"/>
  <c r="B222" i="1"/>
  <c r="D222" i="1" s="1"/>
  <c r="V222" i="1" s="1"/>
  <c r="B291" i="1"/>
  <c r="B223" i="1"/>
  <c r="B224" i="1"/>
  <c r="B71" i="1"/>
  <c r="D71" i="1" s="1"/>
  <c r="V71" i="1" s="1"/>
  <c r="B281" i="1"/>
  <c r="D281" i="1" s="1"/>
  <c r="V281" i="1" s="1"/>
  <c r="B225" i="1"/>
  <c r="D225" i="1" s="1"/>
  <c r="V225" i="1" s="1"/>
  <c r="B72" i="1"/>
  <c r="D72" i="1" s="1"/>
  <c r="V72" i="1" s="1"/>
  <c r="B226" i="1"/>
  <c r="B227" i="1"/>
  <c r="D227" i="1" s="1"/>
  <c r="V227" i="1" s="1"/>
  <c r="B228" i="1"/>
  <c r="D228" i="1" s="1"/>
  <c r="V228" i="1" s="1"/>
  <c r="B229" i="1"/>
  <c r="B230" i="1"/>
  <c r="D230" i="1" s="1"/>
  <c r="V230" i="1" s="1"/>
  <c r="B73" i="1"/>
  <c r="D73" i="1" s="1"/>
  <c r="V73" i="1" s="1"/>
  <c r="B74" i="1"/>
  <c r="B75" i="1"/>
  <c r="D75" i="1" s="1"/>
  <c r="V75" i="1" s="1"/>
  <c r="B76" i="1"/>
  <c r="B231" i="1"/>
  <c r="B77" i="1"/>
  <c r="D77" i="1" s="1"/>
  <c r="V77" i="1" s="1"/>
  <c r="B232" i="1"/>
  <c r="B78" i="1"/>
  <c r="D78" i="1" s="1"/>
  <c r="V78" i="1" s="1"/>
  <c r="B233" i="1"/>
  <c r="D233" i="1" s="1"/>
  <c r="V233" i="1" s="1"/>
  <c r="B234" i="1"/>
  <c r="B79" i="1"/>
  <c r="B235" i="1"/>
  <c r="D235" i="1" s="1"/>
  <c r="V235" i="1" s="1"/>
  <c r="B282" i="1"/>
  <c r="B283" i="1"/>
  <c r="D283" i="1" s="1"/>
  <c r="V283" i="1" s="1"/>
  <c r="B236" i="1"/>
  <c r="B80" i="1"/>
  <c r="B81" i="1"/>
  <c r="D81" i="1" s="1"/>
  <c r="V81" i="1" s="1"/>
  <c r="B82" i="1"/>
  <c r="B83" i="1"/>
  <c r="D83" i="1" s="1"/>
  <c r="V83" i="1" s="1"/>
  <c r="B237" i="1"/>
  <c r="B284" i="1"/>
  <c r="D284" i="1" s="1"/>
  <c r="V284" i="1" s="1"/>
  <c r="B238" i="1"/>
  <c r="D238" i="1" s="1"/>
  <c r="V238" i="1" s="1"/>
  <c r="B84" i="1"/>
  <c r="B239" i="1"/>
  <c r="D239" i="1" s="1"/>
  <c r="V239" i="1" s="1"/>
  <c r="B285" i="1"/>
  <c r="B240" i="1"/>
  <c r="B85" i="1"/>
  <c r="B86" i="1"/>
  <c r="D86" i="1" s="1"/>
  <c r="V86" i="1" s="1"/>
  <c r="B87" i="1"/>
  <c r="B88" i="1"/>
  <c r="B89" i="1"/>
  <c r="D89" i="1" s="1"/>
  <c r="V89" i="1" s="1"/>
  <c r="B241" i="1"/>
  <c r="D241" i="1" s="1"/>
  <c r="V241" i="1" s="1"/>
  <c r="B90" i="1"/>
  <c r="D90" i="1" s="1"/>
  <c r="V90" i="1" s="1"/>
  <c r="B242" i="1"/>
  <c r="B91" i="1"/>
  <c r="D91" i="1" s="1"/>
  <c r="V91" i="1" s="1"/>
  <c r="B243" i="1"/>
  <c r="D243" i="1" s="1"/>
  <c r="V243" i="1" s="1"/>
  <c r="B286" i="1"/>
  <c r="D286" i="1" s="1"/>
  <c r="V286" i="1" s="1"/>
  <c r="B92" i="1"/>
  <c r="D92" i="1" s="1"/>
  <c r="V92" i="1" s="1"/>
  <c r="B93" i="1"/>
  <c r="B94" i="1"/>
  <c r="D94" i="1" s="1"/>
  <c r="V94" i="1" s="1"/>
  <c r="B244" i="1"/>
  <c r="B245" i="1"/>
  <c r="B246" i="1"/>
  <c r="D246" i="1" s="1"/>
  <c r="V246" i="1" s="1"/>
  <c r="B247" i="1"/>
  <c r="B248" i="1"/>
  <c r="B249" i="1"/>
  <c r="D249" i="1" s="1"/>
  <c r="V249" i="1" s="1"/>
  <c r="B250" i="1"/>
  <c r="B251" i="1"/>
  <c r="D251" i="1" s="1"/>
  <c r="V251" i="1" s="1"/>
  <c r="B252" i="1"/>
  <c r="D32" i="1" l="1"/>
  <c r="V32" i="1" s="1"/>
  <c r="D96" i="1"/>
  <c r="V96" i="1" s="1"/>
  <c r="D146" i="1"/>
  <c r="V146" i="1" s="1"/>
  <c r="D26" i="1"/>
  <c r="V26" i="1" s="1"/>
  <c r="D24" i="1"/>
  <c r="V24" i="1" s="1"/>
  <c r="D112" i="1"/>
  <c r="V112" i="1" s="1"/>
  <c r="D8" i="1"/>
  <c r="V8" i="1" s="1"/>
  <c r="D248" i="1"/>
  <c r="V248" i="1" s="1"/>
  <c r="D87" i="1"/>
  <c r="V87" i="1" s="1"/>
  <c r="D282" i="1"/>
  <c r="V282" i="1" s="1"/>
  <c r="D291" i="1"/>
  <c r="V291" i="1" s="1"/>
  <c r="D202" i="1"/>
  <c r="V202" i="1" s="1"/>
  <c r="D273" i="1"/>
  <c r="V273" i="1" s="1"/>
  <c r="D56" i="1"/>
  <c r="V56" i="1" s="1"/>
  <c r="D270" i="1"/>
  <c r="V270" i="1" s="1"/>
  <c r="D154" i="1"/>
  <c r="V154" i="1" s="1"/>
  <c r="D266" i="1"/>
  <c r="V266" i="1" s="1"/>
  <c r="D264" i="1"/>
  <c r="V264" i="1" s="1"/>
  <c r="D128" i="1"/>
  <c r="V128" i="1" s="1"/>
  <c r="D122" i="1"/>
  <c r="V122" i="1" s="1"/>
  <c r="D23" i="1"/>
  <c r="V23" i="1" s="1"/>
  <c r="D256" i="1"/>
  <c r="V256" i="1" s="1"/>
  <c r="D254" i="1"/>
  <c r="V254" i="1" s="1"/>
  <c r="D88" i="1"/>
  <c r="V88" i="1" s="1"/>
  <c r="D208" i="1"/>
  <c r="V208" i="1" s="1"/>
  <c r="D50" i="1"/>
  <c r="V50" i="1" s="1"/>
  <c r="D226" i="1"/>
  <c r="V226" i="1" s="1"/>
  <c r="D218" i="1"/>
  <c r="V218" i="1" s="1"/>
  <c r="D130" i="1"/>
  <c r="V130" i="1" s="1"/>
  <c r="D79" i="1"/>
  <c r="V79" i="1" s="1"/>
  <c r="D240" i="1"/>
  <c r="V240" i="1" s="1"/>
  <c r="D82" i="1"/>
  <c r="V82" i="1" s="1"/>
  <c r="D74" i="1"/>
  <c r="V74" i="1" s="1"/>
  <c r="D200" i="1"/>
  <c r="V200" i="1" s="1"/>
  <c r="D58" i="1"/>
  <c r="V58" i="1" s="1"/>
  <c r="D120" i="1"/>
  <c r="V120" i="1" s="1"/>
  <c r="D16" i="1"/>
  <c r="V16" i="1" s="1"/>
  <c r="D76" i="1"/>
  <c r="V76" i="1" s="1"/>
  <c r="D212" i="1"/>
  <c r="V212" i="1" s="1"/>
  <c r="D64" i="1"/>
  <c r="V64" i="1" s="1"/>
  <c r="D60" i="1"/>
  <c r="V60" i="1" s="1"/>
  <c r="D188" i="1"/>
  <c r="V188" i="1" s="1"/>
  <c r="D184" i="1"/>
  <c r="V184" i="1" s="1"/>
  <c r="D272" i="1"/>
  <c r="V272" i="1" s="1"/>
  <c r="D268" i="1"/>
  <c r="V268" i="1" s="1"/>
  <c r="D48" i="1"/>
  <c r="V48" i="1" s="1"/>
  <c r="D44" i="1"/>
  <c r="V44" i="1" s="1"/>
  <c r="D144" i="1"/>
  <c r="V144" i="1" s="1"/>
  <c r="D140" i="1"/>
  <c r="V140" i="1" s="1"/>
  <c r="D265" i="1"/>
  <c r="V265" i="1" s="1"/>
  <c r="D280" i="1"/>
  <c r="V280" i="1" s="1"/>
  <c r="D196" i="1"/>
  <c r="V196" i="1" s="1"/>
  <c r="D192" i="1"/>
  <c r="V192" i="1" s="1"/>
  <c r="D168" i="1"/>
  <c r="V168" i="1" s="1"/>
  <c r="D12" i="1"/>
  <c r="V12" i="1" s="1"/>
  <c r="D104" i="1"/>
  <c r="V104" i="1" s="1"/>
  <c r="D100" i="1"/>
  <c r="V100" i="1" s="1"/>
  <c r="D172" i="1"/>
  <c r="V172" i="1" s="1"/>
  <c r="D148" i="1"/>
  <c r="V148" i="1" s="1"/>
  <c r="D244" i="1"/>
  <c r="V244" i="1" s="1"/>
  <c r="D132" i="1"/>
  <c r="V132" i="1" s="1"/>
  <c r="D80" i="1"/>
  <c r="V80" i="1" s="1"/>
  <c r="D216" i="1"/>
  <c r="V216" i="1" s="1"/>
  <c r="D176" i="1"/>
  <c r="V176" i="1" s="1"/>
  <c r="D52" i="1"/>
  <c r="V52" i="1" s="1"/>
  <c r="D40" i="1"/>
  <c r="V40" i="1" s="1"/>
  <c r="D36" i="1"/>
  <c r="V36" i="1" s="1"/>
  <c r="D28" i="1"/>
  <c r="V28" i="1" s="1"/>
  <c r="D124" i="1"/>
  <c r="V124" i="1" s="1"/>
  <c r="D252" i="1"/>
  <c r="V252" i="1" s="1"/>
  <c r="D68" i="1"/>
  <c r="V68" i="1" s="1"/>
  <c r="D84" i="1"/>
  <c r="V84" i="1" s="1"/>
  <c r="D236" i="1"/>
  <c r="V236" i="1" s="1"/>
  <c r="D232" i="1"/>
  <c r="V232" i="1" s="1"/>
  <c r="D224" i="1"/>
  <c r="V224" i="1" s="1"/>
  <c r="D204" i="1"/>
  <c r="V204" i="1" s="1"/>
  <c r="D180" i="1"/>
  <c r="V180" i="1" s="1"/>
  <c r="D160" i="1"/>
  <c r="V160" i="1" s="1"/>
  <c r="D156" i="1"/>
  <c r="V156" i="1" s="1"/>
  <c r="D136" i="1"/>
  <c r="V136" i="1" s="1"/>
  <c r="D20" i="1"/>
  <c r="V20" i="1" s="1"/>
  <c r="D245" i="1"/>
  <c r="V245" i="1" s="1"/>
  <c r="D277" i="1"/>
  <c r="V277" i="1" s="1"/>
  <c r="D285" i="1"/>
  <c r="V285" i="1" s="1"/>
  <c r="D69" i="1"/>
  <c r="V69" i="1" s="1"/>
  <c r="D125" i="1"/>
  <c r="V125" i="1" s="1"/>
  <c r="D93" i="1"/>
  <c r="V93" i="1" s="1"/>
  <c r="D229" i="1"/>
  <c r="V229" i="1" s="1"/>
  <c r="D221" i="1"/>
  <c r="V221" i="1" s="1"/>
  <c r="D165" i="1"/>
  <c r="V165" i="1" s="1"/>
  <c r="D109" i="1"/>
  <c r="V109" i="1" s="1"/>
  <c r="D257" i="1"/>
  <c r="V257" i="1" s="1"/>
  <c r="D213" i="1"/>
  <c r="V213" i="1" s="1"/>
  <c r="D197" i="1"/>
  <c r="V197" i="1" s="1"/>
  <c r="D61" i="1"/>
  <c r="V61" i="1" s="1"/>
  <c r="D269" i="1"/>
  <c r="V269" i="1" s="1"/>
  <c r="D258" i="1"/>
  <c r="V258" i="1" s="1"/>
  <c r="D13" i="1"/>
  <c r="V13" i="1" s="1"/>
  <c r="D173" i="1"/>
  <c r="V173" i="1" s="1"/>
  <c r="D261" i="1"/>
  <c r="V261" i="1" s="1"/>
  <c r="D253" i="1"/>
  <c r="V253" i="1" s="1"/>
  <c r="D149" i="1"/>
  <c r="V149" i="1" s="1"/>
  <c r="D37" i="1"/>
  <c r="V37" i="1" s="1"/>
  <c r="D133" i="1"/>
  <c r="V133" i="1" s="1"/>
  <c r="D117" i="1"/>
  <c r="V117" i="1" s="1"/>
  <c r="D85" i="1"/>
  <c r="V85" i="1" s="1"/>
  <c r="D53" i="1"/>
  <c r="V53" i="1" s="1"/>
  <c r="D45" i="1"/>
  <c r="V45" i="1" s="1"/>
  <c r="D237" i="1"/>
  <c r="V237" i="1" s="1"/>
  <c r="D29" i="1"/>
  <c r="V29" i="1" s="1"/>
  <c r="D210" i="1"/>
  <c r="V210" i="1" s="1"/>
  <c r="D205" i="1"/>
  <c r="V205" i="1" s="1"/>
  <c r="D186" i="1"/>
  <c r="V186" i="1" s="1"/>
  <c r="D181" i="1"/>
  <c r="V181" i="1" s="1"/>
  <c r="D267" i="1"/>
  <c r="V267" i="1" s="1"/>
  <c r="D157" i="1"/>
  <c r="V157" i="1" s="1"/>
  <c r="D21" i="1"/>
  <c r="D101" i="1"/>
  <c r="V101" i="1" s="1"/>
  <c r="D231" i="1"/>
  <c r="V231" i="1" s="1"/>
  <c r="D47" i="1"/>
  <c r="V47" i="1" s="1"/>
  <c r="D279" i="1"/>
  <c r="V279" i="1" s="1"/>
  <c r="D63" i="1"/>
  <c r="V63" i="1" s="1"/>
  <c r="D274" i="1"/>
  <c r="V274" i="1" s="1"/>
  <c r="D55" i="1"/>
  <c r="V55" i="1" s="1"/>
  <c r="D271" i="1"/>
  <c r="V271" i="1" s="1"/>
  <c r="D167" i="1"/>
  <c r="V167" i="1" s="1"/>
  <c r="D143" i="1"/>
  <c r="V143" i="1" s="1"/>
  <c r="D260" i="1"/>
  <c r="V260" i="1" s="1"/>
  <c r="D15" i="1"/>
  <c r="V15" i="1" s="1"/>
  <c r="D98" i="1"/>
  <c r="V98" i="1" s="1"/>
  <c r="D250" i="1"/>
  <c r="V250" i="1" s="1"/>
  <c r="D215" i="1"/>
  <c r="V215" i="1" s="1"/>
  <c r="D199" i="1"/>
  <c r="V199" i="1" s="1"/>
  <c r="D194" i="1"/>
  <c r="V194" i="1" s="1"/>
  <c r="D175" i="1"/>
  <c r="V175" i="1" s="1"/>
  <c r="D170" i="1"/>
  <c r="V170" i="1" s="1"/>
  <c r="D151" i="1"/>
  <c r="V151" i="1" s="1"/>
  <c r="D39" i="1"/>
  <c r="V39" i="1" s="1"/>
  <c r="D119" i="1"/>
  <c r="V119" i="1" s="1"/>
  <c r="D255" i="1"/>
  <c r="V255" i="1" s="1"/>
  <c r="D223" i="1"/>
  <c r="V223" i="1" s="1"/>
  <c r="D159" i="1"/>
  <c r="V159" i="1" s="1"/>
  <c r="D135" i="1"/>
  <c r="V135" i="1" s="1"/>
  <c r="D31" i="1"/>
  <c r="V31" i="1" s="1"/>
  <c r="D95" i="1"/>
  <c r="V95" i="1" s="1"/>
  <c r="D247" i="1"/>
  <c r="V247" i="1" s="1"/>
  <c r="D127" i="1"/>
  <c r="V127" i="1" s="1"/>
  <c r="D111" i="1"/>
  <c r="V111" i="1" s="1"/>
  <c r="D207" i="1"/>
  <c r="V207" i="1" s="1"/>
  <c r="D183" i="1"/>
  <c r="V183" i="1" s="1"/>
  <c r="D242" i="1"/>
  <c r="V242" i="1" s="1"/>
  <c r="D234" i="1"/>
  <c r="V234" i="1" s="1"/>
  <c r="D276" i="1"/>
  <c r="V276" i="1" s="1"/>
  <c r="D162" i="1"/>
  <c r="V162" i="1" s="1"/>
  <c r="D138" i="1"/>
  <c r="V138" i="1" s="1"/>
  <c r="D263" i="1"/>
  <c r="V263" i="1" s="1"/>
  <c r="D114" i="1"/>
  <c r="V114" i="1" s="1"/>
  <c r="D106" i="1"/>
  <c r="V106" i="1" s="1"/>
  <c r="D103" i="1"/>
  <c r="V103" i="1" s="1"/>
  <c r="D5" i="1" l="1"/>
  <c r="V21" i="1"/>
  <c r="V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<sst xmlns="http://schemas.openxmlformats.org/spreadsheetml/2006/main" count="596" uniqueCount="335">
  <si>
    <t>Part 1</t>
  </si>
  <si>
    <t>Part 2</t>
  </si>
  <si>
    <t>IYR:</t>
  </si>
  <si>
    <t>BYR:</t>
  </si>
  <si>
    <t>EYR:</t>
  </si>
  <si>
    <t>HGT:</t>
  </si>
  <si>
    <t>HCL:</t>
  </si>
  <si>
    <t>ECL</t>
  </si>
  <si>
    <t>ECL:</t>
  </si>
  <si>
    <t>PID:</t>
  </si>
  <si>
    <t>CID:</t>
  </si>
  <si>
    <t xml:space="preserve">iyr:2013 ecl:brn hcl:#623a2f cid:246 byr:1948 pid:122719649 hgt:160cm eyr:2026 </t>
  </si>
  <si>
    <t xml:space="preserve">iyr:2012 hcl:#b6652a hgt:160cm pid:223041037 eyr:2029 byr:1920 ecl:oth cid:212 </t>
  </si>
  <si>
    <t xml:space="preserve">pid:166619054 cid:125 hcl:#cfa07d hgt:164cm byr:1946 ecl:brn iyr:2014 eyr:2023 </t>
  </si>
  <si>
    <t xml:space="preserve">cid:253 pid:9096156879 hcl:9911e5 byr:2007 iyr:2019 eyr:2033 hgt:181cm ecl:blu </t>
  </si>
  <si>
    <t xml:space="preserve">ecl:oth pid:180428876 iyr:2019 byr:2001 eyr:2024 hgt:172cm hcl:#7d3b0c cid:81 </t>
  </si>
  <si>
    <t xml:space="preserve">pid:377737133 hgt:160cm byr:1958 hcl:#866857 ecl:oth iyr:2015 eyr:2022 cid:350 </t>
  </si>
  <si>
    <t xml:space="preserve">byr:1956 iyr:2018 hcl:#b6652a eyr:2024 ecl:blu cid:343 hgt:152cm pid:192659885 </t>
  </si>
  <si>
    <t xml:space="preserve">ecl:grn byr:1945 eyr:2028 hcl:#cfa07d iyr:2012 cid:108 pid:388941584 hgt:171cm </t>
  </si>
  <si>
    <t xml:space="preserve">pid:962215061 ecl:brn iyr:2019 eyr:2025 cid:163 hcl:#cfa07d byr:1958 hgt:187in </t>
  </si>
  <si>
    <t xml:space="preserve">ecl:amb byr:1989 pid:118257086 iyr:2019 cid:320 hgt:158cm eyr:2027 hcl:#733820 </t>
  </si>
  <si>
    <t xml:space="preserve">eyr:2021 cid:105 iyr:2013 byr:1995 ecl:grn hgt:181cm pid:733189859 hcl:#b6652a </t>
  </si>
  <si>
    <t xml:space="preserve">hcl:#6b5442 eyr:2028 iyr:2013 byr:1958 hgt:169cm ecl:gry pid:651263830 cid:51 </t>
  </si>
  <si>
    <t xml:space="preserve">ecl:gry hcl:#fffffd hgt:172cm byr:1944 eyr:2021 iyr:2013 cid:58 pid:554670072 </t>
  </si>
  <si>
    <t xml:space="preserve">cid:124 byr:1935 eyr:2020 ecl:blu hcl:#a97842 pid:666776663 iyr:2010 hgt:68in </t>
  </si>
  <si>
    <t xml:space="preserve">byr:1943 pid:139343878 hgt:181cm hcl:#733820 cid:206 iyr:2018 ecl:brn eyr:2029 </t>
  </si>
  <si>
    <t xml:space="preserve">iyr:2015 hcl:#b6652a pid:905439259 byr:1962 cid:209 ecl:brn hgt:150cm eyr:2024 </t>
  </si>
  <si>
    <t xml:space="preserve">iyr:2016 ecl:amb pid:855119486 cid:77 hgt:192cm byr:1947 eyr:2021 hcl:#888785 </t>
  </si>
  <si>
    <t xml:space="preserve">hcl:#341e13 iyr:2011 hgt:157cm eyr:2030 pid:103806645 cid:90 ecl:grn byr:1976 </t>
  </si>
  <si>
    <t xml:space="preserve">hcl:#18171d cid:93 eyr:2027 iyr:2013 pid:821161144 ecl:brn byr:2002 hgt:170cm </t>
  </si>
  <si>
    <t xml:space="preserve">eyr:2023 iyr:2016 hcl:#18171d hgt:173cm cid:182 pid:979409688 ecl:brn byr:1972 </t>
  </si>
  <si>
    <t xml:space="preserve">pid:138485312 ecl:hzl hgt:151cm iyr:2010 hcl:#866857 byr:1936 cid:345 eyr:2021 </t>
  </si>
  <si>
    <t xml:space="preserve">hcl:#18171d iyr:2012 byr:1986 ecl:blu pid:836367740 hgt:191cm eyr:2024 cid:200 </t>
  </si>
  <si>
    <t xml:space="preserve">ecl:blu pid:909247319 iyr:2019 eyr:2026 byr:1958 hgt:170cm hcl:#b6652a cid:256 </t>
  </si>
  <si>
    <t xml:space="preserve">byr:1921 pid:414637667 hcl:#8d840f cid:291 iyr:2013 ecl:amb eyr:2029 hgt:172cm </t>
  </si>
  <si>
    <t xml:space="preserve">ecl:gry pid:812104470 byr:1938 hgt:70cm eyr:2028 cid:285 iyr:2016 hcl:#b6652a </t>
  </si>
  <si>
    <t xml:space="preserve">cid:99 hgt:152cm byr:1971 eyr:2020 hcl:#733820 ecl:gry iyr:2012 pid:020521112 </t>
  </si>
  <si>
    <t xml:space="preserve">hcl:#b6652a pid:179977662 iyr:2018 ecl:gry byr:1973 hgt:155cm cid:126 eyr:2030 </t>
  </si>
  <si>
    <t xml:space="preserve">pid:601712917 ecl:hzl eyr:2001 cid:70 hgt:162cm hcl:#6b5442 iyr:2018 byr:1959 </t>
  </si>
  <si>
    <t xml:space="preserve">hgt:193cm ecl:amb eyr:2023 iyr:2020 byr:1933 cid:50 hcl:#efcc98 pid:482745318 </t>
  </si>
  <si>
    <t xml:space="preserve">eyr:2027 pid:904225608 iyr:2010 cid:57 hgt:161cm hcl:#83ee3c ecl:gry byr:2001 </t>
  </si>
  <si>
    <t xml:space="preserve">hcl:#a97842 byr:1964 eyr:2027 ecl:oth hgt:186cm iyr:2010 cid:226 pid:632344779 </t>
  </si>
  <si>
    <t xml:space="preserve">pid:135449714 cid:348 iyr:2019 hcl:#602927 ecl:oth eyr:2029 hgt:184cm byr:1992 </t>
  </si>
  <si>
    <t xml:space="preserve">pid:664990234 hcl:#efcc98 cid:185 iyr:2018 ecl:brn hgt:192cm byr:1942 eyr:2029 </t>
  </si>
  <si>
    <t xml:space="preserve">eyr:2027 hgt:163cm pid:760854338 cid:228 byr:1958 iyr:2014 hcl:#efcc98 ecl:gry </t>
  </si>
  <si>
    <t xml:space="preserve">cid:315 iyr:2011 hgt:151cm hcl:#ffb5f9 pid:427813663 byr:1999 ecl:brn eyr:2025 </t>
  </si>
  <si>
    <t xml:space="preserve">ecl:oth hgt:165cm byr:1982 pid:172329608 hcl:#733820 iyr:2019 eyr:2020 cid:347 </t>
  </si>
  <si>
    <t xml:space="preserve">ecl:gry iyr:2011 hcl:#a97842 byr:1942 pid:789953865 cid:172 hgt:180cm eyr:2027 </t>
  </si>
  <si>
    <t xml:space="preserve">byr:2011 iyr:2015 ecl:oth hcl:85d233 cid:207 eyr:2020 hgt:138 pid:6169876 </t>
  </si>
  <si>
    <t xml:space="preserve">byr:1989 iyr:2019 ecl:gry pid:397990288 hcl:#602927 hgt:67in eyr:2030 cid:259 </t>
  </si>
  <si>
    <t xml:space="preserve">hcl:#866857 iyr:2018 ecl:blu byr:1938 cid:227 eyr:2028 hgt:171cm pid:779192850 </t>
  </si>
  <si>
    <t xml:space="preserve">byr:1974 hcl:#cfa07d eyr:2026 hgt:59in cid:51 iyr:2019 ecl:oth pid:091591737 </t>
  </si>
  <si>
    <t xml:space="preserve">byr:1952 cid:301 pid:804465935 hgt:152cm eyr:2025 hcl:#888785 iyr:2013 ecl:hzl </t>
  </si>
  <si>
    <t xml:space="preserve">byr:1971 pid:998912876 eyr:2022 iyr:2012 hcl:#cfa07d cid:338 ecl:brn hgt:183cm </t>
  </si>
  <si>
    <t xml:space="preserve">pid:012740434 iyr:2019 byr:1998 hgt:172cm eyr:2028 cid:102 hcl:#866857 ecl:amb </t>
  </si>
  <si>
    <t xml:space="preserve">byr:1968 hcl:#623a2f ecl:brn cid:210 hgt:155cm iyr:2017 pid:216618180 eyr:2024 </t>
  </si>
  <si>
    <t xml:space="preserve">ecl:hzl iyr:2012 eyr:2027 pid:663644982 hgt:175cm cid:56 byr:1980 hcl:#ceb3a1 </t>
  </si>
  <si>
    <t xml:space="preserve">eyr:2040 hgt:161cm byr:2018 ecl:blu iyr:2022 hcl:#866857 cid:252 pid:286344655 </t>
  </si>
  <si>
    <t xml:space="preserve">iyr:2017 pid:388674097 byr:1950 ecl:grn cid:338 hgt:159cm hcl:#6b5442 eyr:2025 </t>
  </si>
  <si>
    <t xml:space="preserve">pid:389292752 eyr:2027 cid:335 hgt:65in byr:1974 hcl:#6b5442 ecl:oth iyr:2019 </t>
  </si>
  <si>
    <t xml:space="preserve">byr:1960 cid:309 ecl:utc iyr:2012 hgt:172cm pid:395100903 eyr:2030 hcl:#cfa07d </t>
  </si>
  <si>
    <t xml:space="preserve">pid:143359781 hcl:#a97842 byr:1996 hgt:184cm eyr:2020 cid:319 ecl:blu iyr:2020 </t>
  </si>
  <si>
    <t xml:space="preserve">iyr:2016 hgt:153cm hcl:#6d55cd eyr:2026 ecl:hzl byr:1943 pid:257485710 cid:165 </t>
  </si>
  <si>
    <t xml:space="preserve">cid:124 ecl:utc hgt:77 hcl:#866857 byr:1979 iyr:2013 pid:92518200 eyr:1968 </t>
  </si>
  <si>
    <t xml:space="preserve">pid:#adbcd3 ecl:zzz eyr:2025 cid:129 byr:2028 hcl:z hgt:166cm iyr:2011 </t>
  </si>
  <si>
    <t xml:space="preserve">cid:131 hgt:169cm iyr:2020 byr:1994 eyr:2021 ecl:amb hcl:#c0946f pid:243158461 </t>
  </si>
  <si>
    <t xml:space="preserve">eyr:2025 hcl:#7d6ede byr:1988 hgt:150cm ecl:hzl cid:267 pid:794369607 iyr:2012 </t>
  </si>
  <si>
    <t xml:space="preserve">pid:538963835 ecl:oth byr:1958 hgt:173cm eyr:2027 cid:63 iyr:2018 hcl:#602927 </t>
  </si>
  <si>
    <t xml:space="preserve">cid:111 pid:473064654 byr:1948 ecl:brn iyr:2013 hcl:#16fa7a eyr:2024 hgt:184cm </t>
  </si>
  <si>
    <t xml:space="preserve">ecl:oth cid:81 hcl:#ceb3a1 eyr:2021 iyr:2020 byr:1959 hgt:62in pid:634019849 </t>
  </si>
  <si>
    <t xml:space="preserve">pid:425216058 hcl:#7d3b0c hgt:67in ecl:blu eyr:2022 iyr:2016 byr:1936 cid:182 </t>
  </si>
  <si>
    <t xml:space="preserve">byr:1986 eyr:2023 ecl:hzl hcl:#c0946f hgt:152cm pid:750393977 cid:308 iyr:2015 </t>
  </si>
  <si>
    <t xml:space="preserve">eyr:2021 pid:146888876 byr:1962 iyr:2010 cid:63 ecl:amb hgt:188cm hcl:#a97842 </t>
  </si>
  <si>
    <t xml:space="preserve">cid:164 iyr:2014 byr:1948 hgt:163cm pid:701930596 ecl:gry eyr:2020 hcl:#733820 </t>
  </si>
  <si>
    <t xml:space="preserve">iyr:2015 pid:317156655 cid:144 hgt:151cm hcl:#623a2f ecl:brn byr:1966 eyr:2021 </t>
  </si>
  <si>
    <t xml:space="preserve">ecl:amb hcl:#733820 byr:1997 iyr:2015 cid:269 hgt:96 eyr:2022 pid:475968048 </t>
  </si>
  <si>
    <t xml:space="preserve">byr:1974 eyr:2022 hcl:#afb1a8 ecl:oth hgt:159cm cid:252 pid:619988658 iyr:2018 </t>
  </si>
  <si>
    <t xml:space="preserve">ecl:#9c38d0 hgt:161in hcl:099d45 byr:2015 eyr:1994 pid:2730108307 iyr:2024 cid:229 </t>
  </si>
  <si>
    <t xml:space="preserve">hgt:184cm ecl:grn byr:1938 pid:996091727 cid:115 hcl:#866857 iyr:2020 eyr:2020 </t>
  </si>
  <si>
    <t xml:space="preserve">pid:883396674 iyr:2019 eyr:2023 ecl:blu byr:1979 hcl:#733820 cid:125 hgt:181cm </t>
  </si>
  <si>
    <t xml:space="preserve">hgt:190cm cid:325 hcl:#866857 eyr:2027 ecl:gry iyr:2013 pid:317703100 byr:1968 </t>
  </si>
  <si>
    <t xml:space="preserve">byr:1956 hcl:#cfa07d eyr:2025 pid:728272575 hgt:162cm cid:291 ecl:blu iyr:2020 </t>
  </si>
  <si>
    <t xml:space="preserve">iyr:2018 hcl:#007101 ecl:brn byr:1947 cid:265 hgt:159cm pid:288707610 eyr:2024 </t>
  </si>
  <si>
    <t xml:space="preserve">pid:125685599 byr:1995 ecl:blu cid:57 hgt:172cm iyr:2020 hcl:#b6652a eyr:2024 </t>
  </si>
  <si>
    <t xml:space="preserve">pid:528940525 hcl:#18171d iyr:2014 eyr:2029 cid:181 byr:1967 ecl:gry hgt:64in </t>
  </si>
  <si>
    <t xml:space="preserve">hgt:71in iyr:2019 hcl:#cfa07d eyr:2029 pid:785691813 byr:1996 ecl:hzl cid:335 </t>
  </si>
  <si>
    <t xml:space="preserve">byr:2015 pid:174cm hgt:79 hcl:z iyr:1970 cid:66 eyr:1993 ecl:lzr </t>
  </si>
  <si>
    <t xml:space="preserve">hgt:188cm eyr:2025 cid:107 ecl:grn pid:286480470 hcl:#623a2f byr:1967 iyr:2015 </t>
  </si>
  <si>
    <t xml:space="preserve">cid:282 pid:697942299 hgt:185cm eyr:2026 hcl:#7d3b0c iyr:2017 byr:2002 ecl:amb </t>
  </si>
  <si>
    <t xml:space="preserve">eyr:2021 hgt:165cm cid:207 iyr:2010 ecl:gry byr:1929 hcl:#733820 pid:442632632 </t>
  </si>
  <si>
    <t xml:space="preserve">pid:69132960 cid:84 hgt:107 eyr:2023 ecl:gmt iyr:2016 hcl:z byr:2020 </t>
  </si>
  <si>
    <t xml:space="preserve">eyr:2027 pid:281765118 hcl:#ceb3a1 hgt:193cm byr:1955 ecl:gry cid:321 iyr:2010 </t>
  </si>
  <si>
    <t xml:space="preserve">ecl:brn hgt:71in cid:189 byr:1962 eyr:2023 iyr:2018 pid:780797141 hcl:#866857 </t>
  </si>
  <si>
    <t xml:space="preserve">pid:984503466 ecl:amb hgt:192cm byr:1942 hcl:#dcc50d iyr:2020 eyr:2030 cid:250 </t>
  </si>
  <si>
    <t xml:space="preserve">byr:2000 ecl:amb cid:199 eyr:2027 iyr:2020 pid:785585164 hcl:#888785 hgt:164cm </t>
  </si>
  <si>
    <t xml:space="preserve">ecl:grn byr:1970 cid:339 iyr:2011 hcl:#a97842 pid:952307953 eyr:2027 hgt:159cm </t>
  </si>
  <si>
    <t xml:space="preserve">eyr:2028 hcl:#733820 pid:767003752 byr:1935 hgt:167cm iyr:2016 ecl:oth cid:215 </t>
  </si>
  <si>
    <t xml:space="preserve">cid:125 ecl:amb iyr:2019 hcl:#18171d eyr:2022 hgt:163cm pid:239764055 byr:1954 </t>
  </si>
  <si>
    <t xml:space="preserve">ecl:gry iyr:2019 hcl:#cfa07d byr:1929 pid:221011852 cid:274 eyr:2026 hgt:158cm </t>
  </si>
  <si>
    <t xml:space="preserve">eyr:1988 iyr:2015 ecl:gry hgt:153in pid:173cm hcl:0c6261 byr:1966 </t>
  </si>
  <si>
    <t xml:space="preserve">hcl:#733820 hgt:166cm eyr:2025 pid:79215921 byr:1952 iyr:2014 ecl:blu </t>
  </si>
  <si>
    <t xml:space="preserve">eyr:2022 hgt:165cm hcl:#733820 iyr:2013 pid:073015801 ecl:oth cid:101 </t>
  </si>
  <si>
    <t xml:space="preserve">eyr:2028 pid:229371724 hgt:154cm hcl:#ceb3a1 byr:2000 ecl:hzl iyr:2017 </t>
  </si>
  <si>
    <t xml:space="preserve">eyr:2029 ecl:amb byr:1980 hgt:177cm pid:914628384 hcl:#623a2f iyr:2013 </t>
  </si>
  <si>
    <t xml:space="preserve">iyr:2019 eyr:2026 hcl:#efcc98 pid:475316185 byr:1945 hgt:76in ecl:amb </t>
  </si>
  <si>
    <t xml:space="preserve">pid:465404256 hcl:#7a54af ecl:blu hgt:180cm iyr:2018 eyr:2024 byr:1933 </t>
  </si>
  <si>
    <t xml:space="preserve">hcl:#18171d iyr:2018 hgt:185cm byr:1929 eyr:2024 ecl:oth pid:#b0990a </t>
  </si>
  <si>
    <t xml:space="preserve">byr:2017 hcl:#cfa07d pid:184cm hgt:187in ecl:#e97c0d iyr:2022 eyr:2013 </t>
  </si>
  <si>
    <t xml:space="preserve">hgt:176cm iyr:2019 eyr:2024 ecl:brn byr:1943 pid:532967054 hcl:007b47 </t>
  </si>
  <si>
    <t xml:space="preserve">pid:171225044 hcl:#888785 byr:1992 ecl:amb iyr:2012 eyr:2030 hgt:180cm </t>
  </si>
  <si>
    <t xml:space="preserve">hgt:167cm byr:2007 eyr:2030 iyr:1961 ecl:lzr hcl:#cfa07d pid:#e254d8 </t>
  </si>
  <si>
    <t xml:space="preserve">hgt:188cm eyr:2025 ecl:brn hcl:#efcc98 iyr:2015 pid:321192707 byr:1996 </t>
  </si>
  <si>
    <t xml:space="preserve">hgt:163cm iyr:2012 byr:1952 eyr:2022 hcl:#efcc98 ecl:grn pid:337866006 </t>
  </si>
  <si>
    <t xml:space="preserve">cid:134 byr:1941 eyr:2027 ecl:oth iyr:2012 pid:303690324 hcl:#7d3b0c </t>
  </si>
  <si>
    <t xml:space="preserve">pid:813286578 iyr:2019 eyr:2031 hcl:#341e13 hgt:161cm byr:1950 ecl:oth </t>
  </si>
  <si>
    <t xml:space="preserve">byr:1976 ecl:blu eyr:2024 hcl:#fffffd hgt:153cm pid:552154655 iyr:2019 </t>
  </si>
  <si>
    <t xml:space="preserve">hgt:178cm byr:2007 hcl:#7f431f pid:7365694093 eyr:2037 ecl:blu iyr:2018 </t>
  </si>
  <si>
    <t xml:space="preserve">iyr:2018 cid:59 eyr:2027 ecl:blu hgt:174cm pid:269821917 byr:1971 </t>
  </si>
  <si>
    <t xml:space="preserve">byr:1936 eyr:2025 ecl:hzl hcl:#b6652a iyr:2019 pid:670202082 hgt:186cm </t>
  </si>
  <si>
    <t xml:space="preserve">iyr:2015 eyr:2022 pid:630105579 hcl:#7d3b0c byr:1935 ecl:gry hgt:153cm </t>
  </si>
  <si>
    <t xml:space="preserve">byr:1983 eyr:2022 iyr:2012 hgt:176cm ecl:brn pid:201965494 hcl:#dd8296 </t>
  </si>
  <si>
    <t xml:space="preserve">iyr:2012 ecl:amb hgt:170cm pid:221200950 eyr:2028 hcl:#733820 cid:274 </t>
  </si>
  <si>
    <t xml:space="preserve">eyr:2020 pid:167438086 iyr:2020 hcl:#fffffd hgt:178cm byr:1996 ecl:blu </t>
  </si>
  <si>
    <t xml:space="preserve">hcl:#fffffd byr:1957 cid:284 eyr:2026 pid:031705251 iyr:2019 hgt:166cm </t>
  </si>
  <si>
    <t xml:space="preserve">hgt:181cm byr:1972 iyr:2018 hcl:#fffffd pid:745667222 eyr:2023 ecl:hzl </t>
  </si>
  <si>
    <t xml:space="preserve">hcl:#602927 byr:1996 ecl:blu pid:503245375 hgt:166cm eyr:2028 iyr:2018 </t>
  </si>
  <si>
    <t xml:space="preserve">cid:179 iyr:2012 hgt:182cm eyr:2024 pid:451186596 hcl:#6b5442 ecl:blu </t>
  </si>
  <si>
    <t xml:space="preserve">iyr:2014 eyr:2027 byr:1977 ecl:brn hgt:171cm hcl:#b6652a pid:124307431 </t>
  </si>
  <si>
    <t xml:space="preserve">byr:1929 pid:048990845 ecl:hzl hgt:193cm cid:159 hcl:#b6652a eyr:2028 </t>
  </si>
  <si>
    <t xml:space="preserve">ecl:gry hgt:181cm iyr:1934 byr:1970 eyr:2015 pid:5818817055 cid:98 </t>
  </si>
  <si>
    <t xml:space="preserve">hgt:179cm iyr:2014 eyr:2030 pid:397317466 byr:1967 hcl:#a97842 ecl:grn </t>
  </si>
  <si>
    <t xml:space="preserve">ecl:oth pid:687490850 eyr:2028 hcl:#9bd268 hgt:157cm iyr:2012 byr:1994 </t>
  </si>
  <si>
    <t xml:space="preserve">byr:1933 pid:575158994 hgt:192cm iyr:2017 eyr:2022 hcl:#602927 ecl:gry </t>
  </si>
  <si>
    <t xml:space="preserve">iyr:2012 hcl:#7d3b0c ecl:oth eyr:2023 pid:615952261 byr:1959 hgt:152cm </t>
  </si>
  <si>
    <t xml:space="preserve">byr:1961 iyr:2020 eyr:2025 pid:675731511 hgt:71in ecl:blu hcl:#623a2f </t>
  </si>
  <si>
    <t xml:space="preserve">pid:803066169 hgt:157cm iyr:2014 hcl:#b6652a eyr:2025 ecl:brn byr:1981 </t>
  </si>
  <si>
    <t xml:space="preserve">hcl:fafcd9 eyr:2021 hgt:76in pid:359286290 cid:207 iyr:2018 ecl:grt </t>
  </si>
  <si>
    <t xml:space="preserve">pid:179471060 byr:1966 ecl:amb hcl:#18171d eyr:2029 iyr:2015 hgt:190cm </t>
  </si>
  <si>
    <t xml:space="preserve">hcl:#efcc98 ecl:gry byr:1942 eyr:2026 iyr:2011 hgt:158cm pid:721512314 </t>
  </si>
  <si>
    <t xml:space="preserve">byr:2012 eyr:1955 hcl:z iyr:1981 pid:#66167e hgt:175in ecl:grt </t>
  </si>
  <si>
    <t xml:space="preserve">hgt:154cm cid:301 iyr:2010 hcl:#7d3b0c pid:573851812 ecl:grn eyr:2030 </t>
  </si>
  <si>
    <t xml:space="preserve">hgt:183cm byr:1996 eyr:2023 hcl:#866857 iyr:2018 pid:259910953 ecl:brn </t>
  </si>
  <si>
    <t xml:space="preserve">pid:751991211 hcl:z iyr:2015 eyr:2024 byr:1939 ecl:oth hgt:161cm </t>
  </si>
  <si>
    <t xml:space="preserve">eyr:2026 byr:1947 ecl:grn iyr:2018 cid:248 hcl:#ef5900 hgt:66in </t>
  </si>
  <si>
    <t xml:space="preserve">iyr:2028 eyr:1994 pid:9211015765 ecl:amb hcl:cd429d byr:2013 hgt:176cm </t>
  </si>
  <si>
    <t xml:space="preserve">byr:2014 pid:619629999 ecl:oth hgt:159cm eyr:2027 iyr:2018 hcl:#b6652a </t>
  </si>
  <si>
    <t xml:space="preserve">hcl:#b6652a eyr:2028 byr:1921 ecl:blu pid:866536313 hgt:185cm iyr:2020 </t>
  </si>
  <si>
    <t xml:space="preserve">byr:1968 pid:120450875 iyr:2018 hgt:165cm ecl:grn eyr:2022 hcl:#7d3b0c </t>
  </si>
  <si>
    <t xml:space="preserve">eyr:2027 byr:1929 hgt:181cm hcl:#fffffd iyr:2019 pid:369478657 ecl:blu </t>
  </si>
  <si>
    <t xml:space="preserve">hgt:177cm eyr:2021 iyr:2016 ecl:gry byr:1938 hcl:#602927 pid:034365656 </t>
  </si>
  <si>
    <t xml:space="preserve">iyr:2020 hcl:#866857 eyr:2028 pid:183612456 ecl:#9e25d3 hgt:159cm byr:1934 </t>
  </si>
  <si>
    <t xml:space="preserve">iyr:2014 hcl:#18171d hgt:157cm ecl:amb eyr:2025 byr:1957 pid:347369874 </t>
  </si>
  <si>
    <t xml:space="preserve">pid:013801431 byr:1999 hgt:181cm eyr:2029 ecl:amb iyr:2010 hcl:#b6652a </t>
  </si>
  <si>
    <t xml:space="preserve">hgt:153 eyr:2030 byr:2022 hcl:z cid:84 ecl:hzl iyr:2020 </t>
  </si>
  <si>
    <t xml:space="preserve">eyr:2026 byr:1996 iyr:2018 ecl:grn hgt:158cm pid:026432567 hcl:#602927 </t>
  </si>
  <si>
    <t xml:space="preserve">iyr:2014 ecl:hzl byr:1964 eyr:2020 hgt:184cm pid:031793197 hcl:#fffffd </t>
  </si>
  <si>
    <t xml:space="preserve">byr:2014 iyr:2011 hgt:179cm hcl:z eyr:2020 ecl:grt cid:134 </t>
  </si>
  <si>
    <t xml:space="preserve">hgt:179cm pid:975853536 iyr:2018 byr:1989 hcl:#602927 eyr:2021 ecl:amb </t>
  </si>
  <si>
    <t xml:space="preserve">ecl:hzl eyr:2029 hcl:#efcc98 hgt:188cm iyr:2018 cid:143 byr:1973 </t>
  </si>
  <si>
    <t xml:space="preserve">hcl:#ceb3a1 pid:762609805 byr:1962 hgt:150cm iyr:2016 eyr:2024 ecl:oth </t>
  </si>
  <si>
    <t xml:space="preserve">iyr:2012 pid:181821528 byr:1922 ecl:gry hcl:#a97842 hgt:169cm eyr:2028 </t>
  </si>
  <si>
    <t xml:space="preserve">eyr:2029 pid:776605704 byr:1964 hgt:175cm hcl:#623a2f ecl:grn iyr:2011 </t>
  </si>
  <si>
    <t xml:space="preserve">hcl:6a32f0 eyr:2027 iyr:2014 ecl:amb byr:1933 cid:185 hgt:75cm </t>
  </si>
  <si>
    <t xml:space="preserve">byr:1945 hcl:#b6652a hgt:163cm ecl:brn eyr:2025 iyr:2015 pid:829875350 </t>
  </si>
  <si>
    <t xml:space="preserve">byr:1940 hgt:174cm iyr:2014 pid:9989523268 ecl:gry eyr:2026 hcl:#efcc98 </t>
  </si>
  <si>
    <t xml:space="preserve">pid:091142801 hcl:#c0946f byr:1983 ecl:blu iyr:2017 hgt:183cm eyr:2027 </t>
  </si>
  <si>
    <t xml:space="preserve">ecl:oth iyr:2011 hgt:158cm byr:1950 pid:902512428 hcl:#623a2f eyr:2028 </t>
  </si>
  <si>
    <t xml:space="preserve">eyr:2020 iyr:2020 ecl:oth byr:1938 hcl:#d5eb7e pid:829945241 hgt:171cm </t>
  </si>
  <si>
    <t xml:space="preserve">ecl:amb hcl:#7d3b0c pid:331124964 iyr:2013 byr:1945 hgt:189cm eyr:2028 </t>
  </si>
  <si>
    <t xml:space="preserve">hcl:#866857 eyr:2027 hgt:181cm byr:1954 ecl:blu iyr:2010 pid:211721858 </t>
  </si>
  <si>
    <t xml:space="preserve">byr:1984 pid:876360762 hgt:72cm eyr:2040 hcl:a60c15 iyr:1948 ecl:lzr </t>
  </si>
  <si>
    <t xml:space="preserve">hgt:167cm byr:1930 ecl:oth pid:740024142 eyr:2024 hcl:#341e13 iyr:2018 </t>
  </si>
  <si>
    <t xml:space="preserve">byr:1966 pid:131332466 hgt:174cm ecl:amb hcl:#733820 iyr:2013 eyr:2023 </t>
  </si>
  <si>
    <t xml:space="preserve">cid:327 eyr:2023 byr:1954 hgt:192cm iyr:2012 pid:413357852 ecl:blu </t>
  </si>
  <si>
    <t xml:space="preserve">iyr:2014 ecl:hzl hgt:154cm byr:1962 pid:904474869 hcl:#6b5442 eyr:2023 </t>
  </si>
  <si>
    <t xml:space="preserve">eyr:2020 iyr:2012 hgt:190cm byr:1993 hcl:#a97842 ecl:amb pid:418635216 </t>
  </si>
  <si>
    <t xml:space="preserve">pid:845398140 byr:1933 iyr:2016 ecl:oth eyr:2024 hcl:#cfa07d hgt:169cm </t>
  </si>
  <si>
    <t xml:space="preserve">hcl:#6b5442 eyr:2027 hgt:191cm iyr:2012 pid:642929864 ecl:amb byr:1934 </t>
  </si>
  <si>
    <t xml:space="preserve">eyr:2030 byr:1938 hgt:188cm iyr:2018 pid:652645847 hcl:#b6652a ecl:grn </t>
  </si>
  <si>
    <t xml:space="preserve">pid:157056211 iyr:2010 hcl:#cfa07d ecl:gry eyr:2024 byr:1961 hgt:177cm </t>
  </si>
  <si>
    <t xml:space="preserve">eyr:2020 hcl:#60945e ecl:brn iyr:2011 pid:688090869 hgt:171cm byr:1941 </t>
  </si>
  <si>
    <t xml:space="preserve">byr:1996 hcl:#733820 pid:142902538 eyr:2023 iyr:2012 ecl:oth hgt:166cm </t>
  </si>
  <si>
    <t xml:space="preserve">hgt:62in cid:125 eyr:2022 hcl:#b6652a iyr:2011 ecl:amb pid:220826562 </t>
  </si>
  <si>
    <t xml:space="preserve">iyr:2030 hgt:78 eyr:1966 byr:2008 cid:260 ecl:grt hcl:5d2e21 </t>
  </si>
  <si>
    <t xml:space="preserve">hgt:92 eyr:2031 cid:52 pid:169cm hcl:2695be iyr:1987 byr:2011 </t>
  </si>
  <si>
    <t xml:space="preserve">pid:396358436 hcl:#ceb3a1 byr:1976 eyr:2025 iyr:2012 ecl:brn hgt:174cm </t>
  </si>
  <si>
    <t xml:space="preserve">ecl:amb iyr:2010 hcl:#602927 hgt:164cm byr:1966 pid:749383114 eyr:2026 </t>
  </si>
  <si>
    <t xml:space="preserve">pid:656206688 hgt:175cm hcl:#6b5442 byr:1961 eyr:2028 ecl:amb iyr:2010 </t>
  </si>
  <si>
    <t xml:space="preserve">hgt:179cm eyr:2028 byr:1958 pid:095076581 ecl:gry hcl:#733820 iyr:2017 </t>
  </si>
  <si>
    <t xml:space="preserve">eyr:2021 cid:98 pid:387957353 byr:1941 hgt:192cm hcl:#efcc98 ecl:brn </t>
  </si>
  <si>
    <t xml:space="preserve">eyr:2025 iyr:2013 hgt:154cm hcl:#b6652a ecl:oth byr:1979 pid:976151938 </t>
  </si>
  <si>
    <t xml:space="preserve">hcl:#ceb3a1 ecl:blu byr:1937 hgt:152cm iyr:2020 eyr:2026 pid:032844291 </t>
  </si>
  <si>
    <t xml:space="preserve">hcl:#fffffd byr:1937 pid:122104515 ecl:hzl iyr:2018 eyr:2027 hgt:163cm </t>
  </si>
  <si>
    <t xml:space="preserve">pid:897642631 iyr:2015 byr:1941 hcl:#733820 ecl:brn eyr:2020 hgt:179cm </t>
  </si>
  <si>
    <t xml:space="preserve">hcl:#7d3b0c ecl:grn eyr:2029 pid:232785519 cid:258 iyr:2013 byr:1999 </t>
  </si>
  <si>
    <t xml:space="preserve">hgt:152cm ecl:gry hcl:#18171d eyr:2020 byr:1971 iyr:2020 pid:211826434 </t>
  </si>
  <si>
    <t xml:space="preserve">hcl:#888785 eyr:2022 pid:233642738 byr:1959 hgt:191cm ecl:blu iyr:2010 </t>
  </si>
  <si>
    <t xml:space="preserve">hcl:#18171d byr:1980 ecl:oth hgt:153cm eyr:2028 iyr:2020 pid:629055498 </t>
  </si>
  <si>
    <t xml:space="preserve">hcl:#b6652a hgt:152 ecl:blu pid:175cm iyr:2015 byr:1941 eyr:1961 </t>
  </si>
  <si>
    <t xml:space="preserve">hcl:#866857 hgt:163cm byr:1925 iyr:2011 ecl:oth eyr:2023 cid:163 </t>
  </si>
  <si>
    <t xml:space="preserve">ecl:grn pid:411555227 byr:1974 eyr:2020 hgt:153cm iyr:2015 hcl:#a97842 </t>
  </si>
  <si>
    <t xml:space="preserve">iyr:2016 hgt:170cm byr:1993 pid:487807940 hcl:#efcc98 eyr:2024 ecl:gry </t>
  </si>
  <si>
    <t xml:space="preserve">hcl:#a97842 pid:891517350 iyr:2012 byr:1937 ecl:amb eyr:2030 hgt:171cm </t>
  </si>
  <si>
    <t xml:space="preserve">cid:330 ecl:gry hgt:163cm eyr:2021 hcl:#733820 byr:1991 pid:109734880 </t>
  </si>
  <si>
    <t xml:space="preserve">hgt:158cm hcl:#623a2f byr:1950 eyr:2020 ecl:gry pid:708073090 iyr:2018 </t>
  </si>
  <si>
    <t xml:space="preserve">hgt:158cm iyr:2017 eyr:2027 ecl:brn pid:840573419 hcl:#18171d byr:1968 </t>
  </si>
  <si>
    <t xml:space="preserve">hgt:180cm pid:651174767 iyr:2013 byr:1948 eyr:2022 hcl:#efcc98 ecl:grn </t>
  </si>
  <si>
    <t xml:space="preserve">eyr:2021 ecl:grn cid:95 hcl:#733820 iyr:2016 hgt:174cm byr:1931 </t>
  </si>
  <si>
    <t xml:space="preserve">hcl:90e96c eyr:1948 ecl:zzz byr:1984 pid:8325286529 hgt:59in cid:180 </t>
  </si>
  <si>
    <t xml:space="preserve">cid:293 hgt:193cm ecl:oth hcl:#602927 eyr:2021 byr:1959 iyr:2016 </t>
  </si>
  <si>
    <t xml:space="preserve">hcl:#733820 iyr:1964 hgt:190cm pid:121828083 byr:2028 ecl:blu eyr:2030 </t>
  </si>
  <si>
    <t xml:space="preserve">hgt:152cm byr:2004 hcl:z eyr:2038 ecl:#e92725 iyr:2023 pid:55783937 </t>
  </si>
  <si>
    <t xml:space="preserve">ecl:grn eyr:2023 hcl:#7d3b0c byr:1940 iyr:2017 pid:312213917 hgt:166cm </t>
  </si>
  <si>
    <t xml:space="preserve">ecl:grn pid:293691668 byr:1949 hgt:60in eyr:2021 hcl:#efcc98 iyr:2017 </t>
  </si>
  <si>
    <t xml:space="preserve">iyr:2018 hgt:156cm ecl:oth hcl:#ceb3a1 pid:622764582 eyr:2020 cid:124 </t>
  </si>
  <si>
    <t xml:space="preserve">hgt:157cm hcl:#18171d eyr:2022 byr:1936 iyr:2014 pid:478341738 ecl:amb </t>
  </si>
  <si>
    <t xml:space="preserve">ecl:brn eyr:2026 pid:553753060 hgt:186cm iyr:2019 hcl:#623a2f byr:1991 </t>
  </si>
  <si>
    <t xml:space="preserve">iyr:2018 ecl:blu hcl:#cfa07d hgt:162cm byr:1924 pid:721804049 eyr:2023 </t>
  </si>
  <si>
    <t xml:space="preserve">byr:1970 hgt:181cm eyr:2027 ecl:hzl pid:171cm iyr:2012 hcl:#5f4282 </t>
  </si>
  <si>
    <t xml:space="preserve">cid:52 ecl:blu iyr:2011 pid:027908077 hcl:#b6652a hgt:158cm byr:1986 </t>
  </si>
  <si>
    <t xml:space="preserve">pid:160cm hcl:91324c eyr:2034 iyr:2015 byr:2021 hgt:175in ecl:brn </t>
  </si>
  <si>
    <t xml:space="preserve">byr:1951 hcl:#fffffd pid:456803587 hgt:157cm ecl:blu iyr:2010 eyr:2020 </t>
  </si>
  <si>
    <t xml:space="preserve">byr:1993 hgt:167cm ecl:amb iyr:2010 hcl:#3da943 pid:340209998 eyr:2021 </t>
  </si>
  <si>
    <t xml:space="preserve">byr:1968 eyr:2021 pid:915482982 hcl:#84a907 iyr:2020 hgt:176cm ecl:grn </t>
  </si>
  <si>
    <t xml:space="preserve">hgt:190 ecl:oth hcl:#6b5442 byr:2023 pid:5211866539 iyr:2028 cid:276 </t>
  </si>
  <si>
    <t xml:space="preserve">hcl:#ceb3a1 hgt:177cm byr:1966 pid:#9f5b93 iyr:2002 eyr:1958 ecl:oth </t>
  </si>
  <si>
    <t xml:space="preserve">iyr:2009 pid:618443261 byr:1989 hcl:#23ef8c eyr:2026 hgt:167cm ecl:grn </t>
  </si>
  <si>
    <t xml:space="preserve">eyr:2026 hcl:#c0946f hgt:165cm iyr:2016 byr:1921 ecl:blu pid:490419824 </t>
  </si>
  <si>
    <t xml:space="preserve">hgt:150cm hcl:#b6652a ecl:brn byr:1937 iyr:2013 pid:824096447 eyr:2027 </t>
  </si>
  <si>
    <t xml:space="preserve">ecl:hzl byr:1942 cid:294 hgt:191cm pid:768437232 eyr:2024 hcl:#623a2f </t>
  </si>
  <si>
    <t xml:space="preserve">ecl:oth eyr:2029 hgt:175cm pid:548668762 byr:1982 iyr:2020 hcl:#c0946f </t>
  </si>
  <si>
    <t xml:space="preserve">ecl:gry hcl:#18171d hgt:166 pid:#3f6172 iyr:1978 eyr:2031 byr:2021 </t>
  </si>
  <si>
    <t xml:space="preserve">byr:1933 hcl:#c0946f ecl:gry eyr:2028 pid:594772420 hgt:167cm iyr:2020 </t>
  </si>
  <si>
    <t xml:space="preserve">cid:332 hcl:#623a2f iyr:2018 pid:706055429 byr:1971 eyr:2022 ecl:gry </t>
  </si>
  <si>
    <t xml:space="preserve">hgt:187cm hcl:#888785 pid:224041851 eyr:2029 ecl:blu iyr:2012 byr:1991 </t>
  </si>
  <si>
    <t xml:space="preserve">hcl:#866857 ecl:gry pid:652638412 eyr:2025 iyr:2015 hgt:158cm byr:1953 </t>
  </si>
  <si>
    <t xml:space="preserve">hgt:189cm byr:1980 hcl:#97fd64 ecl:grn iyr:2013 pid:181599378 eyr:2029 </t>
  </si>
  <si>
    <t xml:space="preserve">hgt:62cm pid:2407695078 eyr:2039 byr:2014 iyr:1930 hcl:z ecl:grt </t>
  </si>
  <si>
    <t xml:space="preserve">hgt:65cm ecl:hzl byr:1994 eyr:2004 hcl:z cid:130 pid:863191800 </t>
  </si>
  <si>
    <t xml:space="preserve">ecl:gry byr:1961 iyr:2010 eyr:2022 pid:591409441 cid:314 hcl:#341e13 </t>
  </si>
  <si>
    <t xml:space="preserve">ecl:oth iyr:2013 byr:1947 pid:532607157 hcl:#7d3b0c eyr:2030 hgt:191cm </t>
  </si>
  <si>
    <t xml:space="preserve">eyr:2027 hcl:#7d3b0c cid:287 pid:319840760 iyr:2017 hgt:179cm ecl:gry </t>
  </si>
  <si>
    <t xml:space="preserve">iyr:2015 eyr:2027 hgt:173cm byr:1983 pid:500176757 ecl:amb hcl:#7d3b0c </t>
  </si>
  <si>
    <t xml:space="preserve">iyr:2014 hcl:#18171d pid:044482202 ecl:oth hgt:163cm eyr:2021 byr:1982 </t>
  </si>
  <si>
    <t xml:space="preserve">eyr:2035 ecl:#5525a9 cid:123 byr:2009 pid:15381071 iyr:2028 hcl:#b6652a </t>
  </si>
  <si>
    <t xml:space="preserve">hcl:#7d3b0c eyr:2028 hgt:178cm ecl:gry iyr:2011 byr:1923 pid:960277768 </t>
  </si>
  <si>
    <t xml:space="preserve">iyr:2015 pid:619005249 ecl:brn byr:1955 eyr:2028 hgt:183cm hcl:#a97842 </t>
  </si>
  <si>
    <t xml:space="preserve">hcl:ff4451 iyr:2022 byr:1972 ecl:#86cbc5 pid:29044223 eyr:1985 hgt:62cm </t>
  </si>
  <si>
    <t xml:space="preserve">hcl:#a97842 iyr:2016 hgt:159cm byr:1998 ecl:hzl eyr:2020 cid:207 </t>
  </si>
  <si>
    <t xml:space="preserve">pid:051242790 iyr:2024 byr:1975 hcl:#602927 ecl:grn hgt:160cm eyr:2014 </t>
  </si>
  <si>
    <t xml:space="preserve">ecl:#0b3ea5 hcl:z pid:#122ff0 byr:2007 hgt:178 iyr:2013 eyr:1950 </t>
  </si>
  <si>
    <t xml:space="preserve">hgt:171cm hcl:#cfa07d pid:674448249 ecl:hzl eyr:2026 cid:297 byr:1928 </t>
  </si>
  <si>
    <t xml:space="preserve">ecl:hzl eyr:2021 hcl:#b6652a pid:856617617 byr:1949 hgt:153cm iyr:2015 </t>
  </si>
  <si>
    <t xml:space="preserve">hgt:164cm ecl:gry eyr:2025 pid:147932207 iyr:2011 byr:1984 hcl:#fffffd </t>
  </si>
  <si>
    <t xml:space="preserve">eyr:2027 hcl:#7d3b0c pid:377701492 ecl:gry byr:1971 hgt:174cm iyr:2023 </t>
  </si>
  <si>
    <t xml:space="preserve">byr:2001 hcl:#4784a2 hgt:161cm iyr:2014 eyr:2025 pid:955262336 ecl:amb </t>
  </si>
  <si>
    <t xml:space="preserve">iyr:2013 hcl:#ceb3a1 hgt:151cm eyr:2030 byr:1943 ecl:grn </t>
  </si>
  <si>
    <t xml:space="preserve">pid:371759305 iyr:2018 hcl:#623a2f eyr:2026 byr:1984 hgt:174cm </t>
  </si>
  <si>
    <t xml:space="preserve">iyr:2010 pid:184800910 ecl:amb cid:108 eyr:2028 hcl:#cfa07d </t>
  </si>
  <si>
    <t xml:space="preserve">pid:775975903 hgt:163cm byr:1966 eyr:2023 ecl:amb iyr:2010 </t>
  </si>
  <si>
    <t xml:space="preserve">byr:1969 pid:689216275 iyr:1934 eyr:2031 ecl:#e5bc14 hcl:#fffffd </t>
  </si>
  <si>
    <t xml:space="preserve">ecl:#c1ae72 pid:458692331 hcl:#b6652a eyr:1966 byr:1951 iyr:2023 </t>
  </si>
  <si>
    <t xml:space="preserve">eyr:2025 pid:109518209 iyr:2013 byr:1923 hgt:162cm ecl:oth </t>
  </si>
  <si>
    <t xml:space="preserve">byr:1958 ecl:gry hcl:#7d3b0c pid:000522430 eyr:2020 hgt:168cm </t>
  </si>
  <si>
    <t xml:space="preserve">pid:114742677 ecl:amb hgt:160cm byr:1975 eyr:2030 hcl:#866857 </t>
  </si>
  <si>
    <t xml:space="preserve">hgt:59in byr:1966 ecl:oth iyr:2016 eyr:2029 hcl:#866857 </t>
  </si>
  <si>
    <t xml:space="preserve">byr:2010 iyr:2011 hcl:z ecl:grn hgt:152cm pid:6079261766 </t>
  </si>
  <si>
    <t xml:space="preserve">eyr:2027 hcl:#efcc98 iyr:2010 hgt:191cm ecl:brn byr:1933 </t>
  </si>
  <si>
    <t xml:space="preserve">byr:1959 iyr:2002 hcl:#ceb3a1 eyr:2027 ecl:#633ff4 pid:815877728 </t>
  </si>
  <si>
    <t xml:space="preserve">ecl:oth eyr:2024 hcl:#8bc738 hgt:167cm iyr:2014 pid:729168992 </t>
  </si>
  <si>
    <t xml:space="preserve">eyr:2024 cid:205 byr:2000 iyr:2020 hgt:173cm ecl:gry </t>
  </si>
  <si>
    <t xml:space="preserve">iyr:2011 ecl:lzr byr:1998 hgt:182cm eyr:2029 hcl:z </t>
  </si>
  <si>
    <t xml:space="preserve">eyr:1985 pid:#fde6c1 hcl:z byr:2017 iyr:2027 hgt:163cm </t>
  </si>
  <si>
    <t xml:space="preserve">iyr:2016 ecl:hzl hgt:171cm hcl:#888785 pid:390140479 byr:1976 </t>
  </si>
  <si>
    <t xml:space="preserve">iyr:2015 hcl:#cfa07d ecl:grn eyr:2029 pid:163012663 hgt:150cm </t>
  </si>
  <si>
    <t xml:space="preserve">eyr:2023 hgt:188cm byr:1964 hcl:#7d3b0c ecl:gry iyr:2017 </t>
  </si>
  <si>
    <t xml:space="preserve">ecl:grn hgt:72in byr:1991 eyr:2020 pid:281076310 hcl:#6b5442 </t>
  </si>
  <si>
    <t xml:space="preserve">byr:1987 pid:052848077 hcl:#341e13 iyr:2015 hgt:172cm eyr:2022 </t>
  </si>
  <si>
    <t xml:space="preserve">hcl:#866857 eyr:2022 pid:979633771 ecl:hzl iyr:2014 byr:1963 </t>
  </si>
  <si>
    <t xml:space="preserve">ecl:brn iyr:1934 eyr:2021 hgt:62 hcl:z pid:720470429 </t>
  </si>
  <si>
    <t xml:space="preserve">ecl:#c93c79 byr:2021 iyr:2021 hgt:69cm pid:#fa092e eyr:2040 </t>
  </si>
  <si>
    <t xml:space="preserve">pid:861542171 hcl:#866857 ecl:brn iyr:2010 byr:1975 eyr:2020 </t>
  </si>
  <si>
    <t xml:space="preserve">hcl:#888785 eyr:2025 iyr:2017 hgt:187cm pid:856993600 ecl:oth </t>
  </si>
  <si>
    <t xml:space="preserve">hgt:186 hcl:z eyr:2025 byr:2013 pid:6869591443 ecl:oth </t>
  </si>
  <si>
    <t xml:space="preserve">ecl:hzl pid:161653223 eyr:2026 iyr:2017 byr:1980 hcl:#18171d </t>
  </si>
  <si>
    <t xml:space="preserve">byr:1985 hgt:186cm eyr:2022 ecl:gry pid:050842095 iyr:2014 </t>
  </si>
  <si>
    <t xml:space="preserve">iyr:2020 ecl:hzl hcl:#efcc98 byr:1983 hgt:174cm eyr:2028 </t>
  </si>
  <si>
    <t xml:space="preserve">eyr:2029 byr:1924 iyr:2013 pid:662719101 ecl:amb cid:77 </t>
  </si>
  <si>
    <t xml:space="preserve">byr:1976 ecl:brn iyr:2020 eyr:2023 hgt:154cm pid:964286153 </t>
  </si>
  <si>
    <t xml:space="preserve">ecl:gry hcl:#7d3b0c iyr:2019 eyr:2020 hgt:187cm pid:617117265 </t>
  </si>
  <si>
    <t xml:space="preserve">hcl:#623a2f iyr:2013 eyr:2023 hgt:164cm byr:1956 ecl:oth </t>
  </si>
  <si>
    <t xml:space="preserve">eyr:2019 byr:2019 hgt:167in iyr:2014 ecl:gmt </t>
  </si>
  <si>
    <t xml:space="preserve">iyr:2017 hgt:118 ecl:#f0f31e eyr:2028 hcl:z </t>
  </si>
  <si>
    <t xml:space="preserve">ecl:blu pid:669045673 iyr:2015 hgt:164cm hcl:#866857 </t>
  </si>
  <si>
    <t xml:space="preserve">ecl:#663e48 pid:9157891148 hgt:66cm iyr:1989 byr:1932 </t>
  </si>
  <si>
    <t xml:space="preserve">ecl:oth hcl:#fffffd iyr:2018 eyr:2022 pid:953490888 </t>
  </si>
  <si>
    <t>ignore</t>
  </si>
  <si>
    <t>#a-f</t>
  </si>
  <si>
    <t>units</t>
  </si>
  <si>
    <t>cm</t>
  </si>
  <si>
    <t>in</t>
  </si>
  <si>
    <t>amb</t>
  </si>
  <si>
    <t>blu</t>
  </si>
  <si>
    <t>brn</t>
  </si>
  <si>
    <t>gry</t>
  </si>
  <si>
    <t>grn</t>
  </si>
  <si>
    <t>hzl</t>
  </si>
  <si>
    <t>oth</t>
  </si>
  <si>
    <t>TRUE</t>
  </si>
  <si>
    <t>VALID??</t>
  </si>
  <si>
    <t>Digits</t>
  </si>
  <si>
    <t>Min Year</t>
  </si>
  <si>
    <t>Max Year</t>
  </si>
  <si>
    <t>Hex</t>
  </si>
  <si>
    <t>Min</t>
  </si>
  <si>
    <t>Max</t>
  </si>
  <si>
    <t>Eye Color Table</t>
  </si>
  <si>
    <t>see Eye Color Table</t>
  </si>
  <si>
    <t>Final Check</t>
  </si>
  <si>
    <t>BYR Test</t>
  </si>
  <si>
    <t>IYR Test</t>
  </si>
  <si>
    <t>EYR Test</t>
  </si>
  <si>
    <t>HGT Test</t>
  </si>
  <si>
    <t>HCL Test</t>
  </si>
  <si>
    <t>ECL Test</t>
  </si>
  <si>
    <t>PID Test</t>
  </si>
  <si>
    <t>How many colons?</t>
  </si>
  <si>
    <t>Data</t>
  </si>
  <si>
    <t>Valid?</t>
  </si>
  <si>
    <t>Sorted by largest</t>
  </si>
  <si>
    <t>(not required)</t>
  </si>
  <si>
    <t>Static</t>
  </si>
  <si>
    <t>6+1 for # = 7</t>
  </si>
  <si>
    <t>Valid Total</t>
  </si>
  <si>
    <t>Has CID? (char 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</si>
</sst>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NumberFormat="1" applyFill="1"/>
    <xf numFmtId="0" fontId="1" fillId="0" borderId="1" xfId="0" applyFont="1" applyBorder="1"/>
  </cellXfs>
  <cellStyles count="1">
    <cellStyle name="Normal" xfId="0" builtinId="0"/>
  </cellStyles>
  <dxfs count="20"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34CD8-1146-4507-A652-535AB83BAAFF}" name="Table2" displayName="Table2" ref="A6:D291">
  <autoFilter ref="A6:D291" xr:uid="{2EEB66F0-4534-4799-83CC-F7FDDCDE1A70}"/>
  <sortState xmlns:xlrd2="http://schemas.microsoft.com/office/spreadsheetml/2017/richdata2" ref="A7:C291">
    <sortCondition descending="1" ref="B6:B291"/>
  </sortState>
  <tableColumns count="4">
    <tableColumn id="1" xr3:uid="{2B0E8668-B731-4347-BB1A-649528356A67}" name="Data" totalsRowLabel="Total"/>
    <tableColumn id="2" xr3:uid="{06831BE2-DD55-465F-9150-6D6A49DC8BEF}" name="How many colons?">
      <calculatedColumnFormula>LEN(A7)-LEN(SUBSTITUTE(A7,":",""))</calculatedColumnFormula>
    </tableColumn>
    <tableColumn id="3" xr3:uid="{A756334C-7353-43FB-97D2-2CB674DEBC87}" name="Has CID? (char position)" dataDxfId="19">
      <calculatedColumnFormula>IFERROR(SEARCH("cid",A7),FALSE)</calculatedColumnFormula>
    </tableColumn>
    <tableColumn id="4" xr3:uid="{B00DD426-A58C-4D47-A8F4-DDBC5D066612}" name="Valid?" totalsRowFunction="sum" dataDxfId="18">
      <calculatedColumnFormula>IF(OR(Table2[[#This Row],[How many colons?]]=8,AND(Table2[[#This Row],[How many colons?]]=7,Table2[[#This Row],[Has CID? (char position)]]=FALSE)),1,0)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5A6E29-5CE1-4BEF-A249-09163787DDBF}" name="Table3" displayName="Table3" ref="F6:V291" totalsRowShown="0" dataDxfId="17">
  <autoFilter ref="F6:V291" xr:uid="{95E68960-34D0-43C3-A152-CD044D7B8491}"/>
  <tableColumns count="17">
    <tableColumn id="1" xr3:uid="{A2EC4A20-1DE0-4661-8542-5905F46714AC}" name="BYR:" dataDxfId="16">
      <calculatedColumnFormula array="1">IFERROR(MID(Table2[[#This Row],[Data]:[Data]],SEARCH(F$6,Table2[[#This Row],[Data]:[Data]])+4,SEARCH(" ",Table2[[#This Row],[Data]:[Data]],SEARCH(F$6,Table2[[#This Row],[Data]:[Data]]))-SEARCH(F$6,Table2[[#This Row],[Data]:[Data]])-4),FALSE)</calculatedColumnFormula>
    </tableColumn>
    <tableColumn id="9" xr3:uid="{451830AE-4A04-43DD-8211-1005A3937D38}" name="BYR Test" dataDxfId="15">
      <calculatedColumnFormula>IF(AND(LEN(Table3[[#This Row],[BYR:]])=$G$3,(Table3[[#This Row],[BYR:]]*1)&gt;=$G$4,(Table3[[#This Row],[BYR:]]*1)&lt;=$G$5),TRUE,FALSE)</calculatedColumnFormula>
    </tableColumn>
    <tableColumn id="2" xr3:uid="{66F47153-789A-4360-9FB1-DD40E767522D}" name="IYR:" dataDxfId="14">
      <calculatedColumnFormula array="1">IFERROR(MID(Table2[[#This Row],[Data]:[Data]],SEARCH(H$6,Table2[[#This Row],[Data]:[Data]])+4,SEARCH(" ",Table2[[#This Row],[Data]:[Data]],SEARCH(H$6,Table2[[#This Row],[Data]:[Data]]))-SEARCH(H$6,Table2[[#This Row],[Data]:[Data]])-4),FALSE)</calculatedColumnFormula>
    </tableColumn>
    <tableColumn id="10" xr3:uid="{2CF4F264-D07A-4F7C-AD4D-66A7964F57FD}" name="IYR Test" dataDxfId="13">
      <calculatedColumnFormula>IF(AND(LEN(Table3[[#This Row],[IYR:]])=$I$3,(Table3[[#This Row],[IYR:]]*1)&gt;=$I$4,(Table3[[#This Row],[IYR:]]*1)&lt;=$I$5),TRUE,FALSE)</calculatedColumnFormula>
    </tableColumn>
    <tableColumn id="3" xr3:uid="{5C487095-616A-48E8-833A-0D0BBA9A30B3}" name="EYR:" dataDxfId="12">
      <calculatedColumnFormula array="1">IFERROR(MID(Table2[[#This Row],[Data]:[Data]],SEARCH(J$6,Table2[[#This Row],[Data]:[Data]])+4,SEARCH(" ",Table2[[#This Row],[Data]:[Data]],SEARCH(J$6,Table2[[#This Row],[Data]:[Data]]))-SEARCH(J$6,Table2[[#This Row],[Data]:[Data]])-4),FALSE)</calculatedColumnFormula>
    </tableColumn>
    <tableColumn id="11" xr3:uid="{FB20879C-D62B-4953-BBE2-13FD80032851}" name="EYR Test" dataDxfId="11">
      <calculatedColumnFormula>IF(AND(LEN(Table3[[#This Row],[EYR:]])=$K$3,(Table3[[#This Row],[EYR:]]*1)&gt;=$K$4,(Table3[[#This Row],[EYR:]]*1)&lt;=$K$5),TRUE,FALSE)</calculatedColumnFormula>
    </tableColumn>
    <tableColumn id="4" xr3:uid="{ADC1A716-FC4E-4667-AE28-40FE20CB9F21}" name="HGT:" dataDxfId="10"/>
    <tableColumn id="16" xr3:uid="{6F9F1BF7-2F87-4494-96A6-A13D4768FBB1}" name="units" dataDxfId="9"/>
    <tableColumn id="12" xr3:uid="{F8FC5443-5D9B-4E14-BA21-F21F8B1FC2DB}" name="HGT Test" dataDxfId="8">
      <calculatedColumnFormula>IF(ISBLANK(Table3[[#This Row],[units]]),FALSE,IF(Table3[[#This Row],[units]]="cm",IF(AND(Table3[[#This Row],[HGT:]]&gt;=$N$4,Table3[[#This Row],[HGT:]]&lt;=$N$5),TRUE,FALSE),IF(AND(Table3[[#This Row],[HGT:]]&gt;=$N$2,Table3[[#This Row],[HGT:]]&lt;=$N$3),TRUE,FALSE)))</calculatedColumnFormula>
    </tableColumn>
    <tableColumn id="5" xr3:uid="{C431824E-699F-4D7F-8A8F-CAEC5D0C28D2}" name="HCL:" dataDxfId="7">
      <calculatedColumnFormula array="1">IFERROR(MID(Table2[[#This Row],[Data]:[Data]],SEARCH(O$6,Table2[[#This Row],[Data]:[Data]])+4,SEARCH(" ",Table2[[#This Row],[Data]:[Data]],SEARCH(O$6,Table2[[#This Row],[Data]:[Data]]))-SEARCH(O$6,Table2[[#This Row],[Data]:[Data]])-4),FALSE)</calculatedColumnFormula>
    </tableColumn>
    <tableColumn id="13" xr3:uid="{CF7EB72A-52F3-4B03-BE02-B83925AA74E1}" name="HCL Test" dataDxfId="6">
      <calculatedColumnFormula>IF(AND(LEFT(Table3[[#This Row],[HCL:]],1)="#",LEN(Table3[[#This Row],[HCL:]])=$P$3),ISNUMBER(HEX2DEC(RIGHT(Table3[[#This Row],[HCL:]],6))),FALSE)</calculatedColumnFormula>
    </tableColumn>
    <tableColumn id="6" xr3:uid="{00CAD23A-ECDE-4F2B-952B-183A247A264D}" name="ECL:" dataDxfId="5">
      <calculatedColumnFormula array="1">IFERROR(MID(Table2[[#This Row],[Data]:[Data]],SEARCH(Q$6,Table2[[#This Row],[Data]:[Data]])+4,SEARCH(" ",Table2[[#This Row],[Data]:[Data]],SEARCH(Q$6,Table2[[#This Row],[Data]:[Data]]))-SEARCH(Q$6,Table2[[#This Row],[Data]:[Data]])-4),FALSE)</calculatedColumnFormula>
    </tableColumn>
    <tableColumn id="14" xr3:uid="{DCF0679E-7005-40CB-AD6E-7CC3216A56E9}" name="ECL Test" dataDxfId="4">
      <calculatedColumnFormula>IFERROR(VLOOKUP(Table3[[#This Row],[ECL:]],Table4[],2,0),FALSE)</calculatedColumnFormula>
    </tableColumn>
    <tableColumn id="7" xr3:uid="{1DA2D438-744F-49BF-BDE6-ADDF7505B2CC}" name="PID:" dataDxfId="3">
      <calculatedColumnFormula array="1">IFERROR(MID(Table2[[#This Row],[Data]:[Data]],SEARCH(S$6,Table2[[#This Row],[Data]:[Data]])+4,SEARCH(" ",Table2[[#This Row],[Data]:[Data]],SEARCH(S$6,Table2[[#This Row],[Data]:[Data]]))-SEARCH(S$6,Table2[[#This Row],[Data]:[Data]])-4),FALSE)</calculatedColumnFormula>
    </tableColumn>
    <tableColumn id="15" xr3:uid="{D28C2A80-3A60-4AA5-AB8C-50E48FFA9D42}" name="PID Test" dataDxfId="2">
      <calculatedColumnFormula>IF(LEN(Table3[[#This Row],[PID:]])=$T$3,TRUE,FALSE)</calculatedColumnFormula>
    </tableColumn>
    <tableColumn id="8" xr3:uid="{5230B659-173F-4AED-814C-6D532948213F}" name="CID:" dataDxfId="1">
      <calculatedColumnFormula array="1">MID(Table2[[#This Row],[Data]:[Data]],SEARCH(U$6,Table2[[#This Row],[Data]:[Data]])+4,SEARCH(" ",Table2[[#This Row],[Data]:[Data]],SEARCH(U$6,Table2[[#This Row],[Data]:[Data]]))-SEARCH(U$6,Table2[[#This Row],[Data]:[Data]])-4)</calculatedColumnFormula>
    </tableColumn>
    <tableColumn id="17" xr3:uid="{54261D9C-09F0-432E-A797-F5BCCCECD6C4}" name="VALID??" dataDxfId="0">
      <calculatedColumnFormula>IF(AND(G7,I7,K7,N7,P7,R7,T7,Table2[[#This Row],[Valid?]]=1),1,0)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97453C-D2B3-445F-A216-08466832CE84}" name="Table4" displayName="Table4" ref="X6:Y13" totalsRowShown="0">
  <autoFilter ref="X6:Y13" xr:uid="{059E1BA1-255E-4D99-9E25-937977DBB00E}"/>
  <tableColumns count="2">
    <tableColumn id="1" xr3:uid="{BDED0E50-2DEB-4DC4-8723-C01867D1EE34}" name="ECL"/>
    <tableColumn id="2" xr3:uid="{4653307D-088C-4688-97F6-FDAF0A16D99E}" name="TR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5143-314B-4BBD-842A-E0FC2173C4A9}">
  <dimension ref="A1:Y291"/>
  <sheetViews>
    <sheetView showGridLines="0" tabSelected="1" workbookViewId="0"/>
  </sheetViews>
  <sheetFormatPr defaultRowHeight="14.4" x14ac:dyDescent="0.3"/>
  <cols>
    <col min="1" max="1" width="75" bestFit="1" customWidth="1"/>
    <col min="2" max="2" width="20" bestFit="1" customWidth="1"/>
    <col min="3" max="3" width="10.88671875" bestFit="1" customWidth="1"/>
    <col min="4" max="4" width="10.44140625" bestFit="1" customWidth="1"/>
    <col min="6" max="6" width="9" bestFit="1" customWidth="1"/>
    <col min="7" max="7" width="16.44140625" bestFit="1" customWidth="1"/>
    <col min="8" max="8" width="6.6640625" bestFit="1" customWidth="1"/>
    <col min="9" max="9" width="11.109375" bestFit="1" customWidth="1"/>
    <col min="10" max="10" width="7.109375" bestFit="1" customWidth="1"/>
    <col min="11" max="11" width="11.109375" bestFit="1" customWidth="1"/>
    <col min="12" max="12" width="7.5546875" bestFit="1" customWidth="1"/>
    <col min="13" max="13" width="7.6640625" bestFit="1" customWidth="1"/>
    <col min="14" max="14" width="11.109375" bestFit="1" customWidth="1"/>
    <col min="15" max="15" width="8.5546875" bestFit="1" customWidth="1"/>
    <col min="16" max="16" width="11.109375" bestFit="1" customWidth="1"/>
    <col min="17" max="18" width="8.44140625" customWidth="1"/>
    <col min="19" max="19" width="11" bestFit="1" customWidth="1"/>
    <col min="20" max="20" width="11.109375" bestFit="1" customWidth="1"/>
    <col min="21" max="21" width="8.44140625" bestFit="1" customWidth="1"/>
    <col min="22" max="22" width="11" bestFit="1" customWidth="1"/>
    <col min="23" max="23" width="3.33203125" customWidth="1"/>
    <col min="26" max="26" width="2.44140625" customWidth="1"/>
  </cols>
  <sheetData>
    <row r="1" spans="1:25" x14ac:dyDescent="0.3">
      <c r="A1" t="s">
        <v>0</v>
      </c>
      <c r="F1" t="s">
        <v>1</v>
      </c>
      <c r="L1" t="s">
        <v>331</v>
      </c>
    </row>
    <row r="2" spans="1:25" x14ac:dyDescent="0.3">
      <c r="L2" t="s">
        <v>314</v>
      </c>
      <c r="M2" t="s">
        <v>300</v>
      </c>
      <c r="N2">
        <v>59</v>
      </c>
      <c r="P2" t="s">
        <v>332</v>
      </c>
    </row>
    <row r="3" spans="1:25" x14ac:dyDescent="0.3">
      <c r="F3" t="s">
        <v>310</v>
      </c>
      <c r="G3">
        <v>4</v>
      </c>
      <c r="I3">
        <v>4</v>
      </c>
      <c r="K3">
        <v>4</v>
      </c>
      <c r="L3" t="s">
        <v>315</v>
      </c>
      <c r="M3" t="s">
        <v>300</v>
      </c>
      <c r="N3">
        <v>76</v>
      </c>
      <c r="O3" t="s">
        <v>310</v>
      </c>
      <c r="P3">
        <v>7</v>
      </c>
      <c r="R3">
        <v>3</v>
      </c>
      <c r="T3">
        <v>9</v>
      </c>
    </row>
    <row r="4" spans="1:25" ht="15" thickBot="1" x14ac:dyDescent="0.35">
      <c r="B4" s="1" t="s">
        <v>329</v>
      </c>
      <c r="D4" t="s">
        <v>333</v>
      </c>
      <c r="F4" t="s">
        <v>311</v>
      </c>
      <c r="G4">
        <v>1920</v>
      </c>
      <c r="I4">
        <v>2010</v>
      </c>
      <c r="K4">
        <v>2020</v>
      </c>
      <c r="L4" t="s">
        <v>314</v>
      </c>
      <c r="M4" t="s">
        <v>299</v>
      </c>
      <c r="N4">
        <v>150</v>
      </c>
      <c r="O4" t="s">
        <v>313</v>
      </c>
      <c r="P4" t="s">
        <v>297</v>
      </c>
      <c r="R4" t="s">
        <v>317</v>
      </c>
      <c r="V4" t="s">
        <v>318</v>
      </c>
    </row>
    <row r="5" spans="1:25" ht="15" thickBot="1" x14ac:dyDescent="0.35">
      <c r="B5" t="s">
        <v>330</v>
      </c>
      <c r="D5" s="4">
        <f>SUM(Table2[Valid?])</f>
        <v>208</v>
      </c>
      <c r="F5" t="s">
        <v>312</v>
      </c>
      <c r="G5">
        <v>2002</v>
      </c>
      <c r="I5">
        <v>2020</v>
      </c>
      <c r="K5">
        <v>2030</v>
      </c>
      <c r="L5" t="s">
        <v>315</v>
      </c>
      <c r="M5" t="s">
        <v>299</v>
      </c>
      <c r="N5">
        <v>193</v>
      </c>
      <c r="U5" t="s">
        <v>296</v>
      </c>
      <c r="V5" s="4">
        <f>SUM(Table3[VALID??])</f>
        <v>167</v>
      </c>
      <c r="X5" t="s">
        <v>316</v>
      </c>
    </row>
    <row r="6" spans="1:25" x14ac:dyDescent="0.3">
      <c r="A6" t="s">
        <v>327</v>
      </c>
      <c r="B6" t="s">
        <v>326</v>
      </c>
      <c r="C6" t="s">
        <v>334</v>
      </c>
      <c r="D6" t="s">
        <v>328</v>
      </c>
      <c r="F6" t="s">
        <v>3</v>
      </c>
      <c r="G6" t="s">
        <v>319</v>
      </c>
      <c r="H6" t="s">
        <v>2</v>
      </c>
      <c r="I6" t="s">
        <v>320</v>
      </c>
      <c r="J6" t="s">
        <v>4</v>
      </c>
      <c r="K6" t="s">
        <v>321</v>
      </c>
      <c r="L6" t="s">
        <v>5</v>
      </c>
      <c r="M6" t="s">
        <v>298</v>
      </c>
      <c r="N6" t="s">
        <v>322</v>
      </c>
      <c r="O6" t="s">
        <v>6</v>
      </c>
      <c r="P6" t="s">
        <v>323</v>
      </c>
      <c r="Q6" t="s">
        <v>8</v>
      </c>
      <c r="R6" t="s">
        <v>324</v>
      </c>
      <c r="S6" t="s">
        <v>9</v>
      </c>
      <c r="T6" t="s">
        <v>325</v>
      </c>
      <c r="U6" t="s">
        <v>10</v>
      </c>
      <c r="V6" t="s">
        <v>309</v>
      </c>
      <c r="X6" t="s">
        <v>7</v>
      </c>
      <c r="Y6" t="s">
        <v>308</v>
      </c>
    </row>
    <row r="7" spans="1:25" x14ac:dyDescent="0.3">
      <c r="A7" t="s">
        <v>11</v>
      </c>
      <c r="B7">
        <f t="shared" ref="B7:B70" si="0">LEN(A7)-LEN(SUBSTITUTE(A7,":",""))</f>
        <v>8</v>
      </c>
      <c r="C7">
        <f t="shared" ref="C7:C70" si="1">IFERROR(SEARCH("cid",A7),FALSE)</f>
        <v>30</v>
      </c>
      <c r="D7">
        <f>IF(OR(Table2[[#This Row],[How many colons?]]=8,AND(Table2[[#This Row],[How many colons?]]=7,Table2[[#This Row],[Has CID? (char position)]]=FALSE)),1,0)</f>
        <v>1</v>
      </c>
      <c r="F7" s="2" t="str" cm="1">
        <f t="array" ref="F7">IFERROR(MID(Table2[[#This Row],[Data]:[Data]],SEARCH(F$6,Table2[[#This Row],[Data]:[Data]])+4,SEARCH(" ",Table2[[#This Row],[Data]:[Data]],SEARCH(F$6,Table2[[#This Row],[Data]:[Data]]))-SEARCH(F$6,Table2[[#This Row],[Data]:[Data]])-4),FALSE)</f>
        <v>1948</v>
      </c>
      <c r="G7" s="2" t="b">
        <f>IF(AND(LEN(Table3[[#This Row],[BYR:]])=$G$3,(Table3[[#This Row],[BYR:]]*1)&gt;=$G$4,(Table3[[#This Row],[BYR:]]*1)&lt;=$G$5),TRUE,FALSE)</f>
        <v>1</v>
      </c>
      <c r="H7" s="2" t="str" cm="1">
        <f t="array" ref="H7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7" s="2" t="b">
        <f>IF(AND(LEN(Table3[[#This Row],[IYR:]])=$I$3,(Table3[[#This Row],[IYR:]]*1)&gt;=$I$4,(Table3[[#This Row],[IYR:]]*1)&lt;=$I$5),TRUE,FALSE)</f>
        <v>1</v>
      </c>
      <c r="J7" s="2" t="str" cm="1">
        <f t="array" ref="J7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7" s="2" t="b">
        <f>IF(AND(LEN(Table3[[#This Row],[EYR:]])=$K$3,(Table3[[#This Row],[EYR:]]*1)&gt;=$K$4,(Table3[[#This Row],[EYR:]]*1)&lt;=$K$5),TRUE,FALSE)</f>
        <v>1</v>
      </c>
      <c r="L7" s="2">
        <v>160</v>
      </c>
      <c r="M7" s="2" t="s">
        <v>299</v>
      </c>
      <c r="N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7" s="2" t="str" cm="1">
        <f t="array" ref="O7">IFERROR(MID(Table2[[#This Row],[Data]:[Data]],SEARCH(O$6,Table2[[#This Row],[Data]:[Data]])+4,SEARCH(" ",Table2[[#This Row],[Data]:[Data]],SEARCH(O$6,Table2[[#This Row],[Data]:[Data]]))-SEARCH(O$6,Table2[[#This Row],[Data]:[Data]])-4),FALSE)</f>
        <v>#623a2f</v>
      </c>
      <c r="P7" s="2" t="b">
        <f>IF(AND(LEFT(Table3[[#This Row],[HCL:]],1)="#",LEN(Table3[[#This Row],[HCL:]])=$P$3),ISNUMBER(HEX2DEC(RIGHT(Table3[[#This Row],[HCL:]],6))),FALSE)</f>
        <v>1</v>
      </c>
      <c r="Q7" s="2" t="str" cm="1">
        <f t="array" ref="Q7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7" s="2" t="b">
        <f>IFERROR(VLOOKUP(Table3[[#This Row],[ECL:]],Table4[],2,0),FALSE)</f>
        <v>1</v>
      </c>
      <c r="S7" s="2" t="str" cm="1">
        <f t="array" ref="S7">IFERROR(MID(Table2[[#This Row],[Data]:[Data]],SEARCH(S$6,Table2[[#This Row],[Data]:[Data]])+4,SEARCH(" ",Table2[[#This Row],[Data]:[Data]],SEARCH(S$6,Table2[[#This Row],[Data]:[Data]]))-SEARCH(S$6,Table2[[#This Row],[Data]:[Data]])-4),FALSE)</f>
        <v>122719649</v>
      </c>
      <c r="T7" s="2" t="b">
        <f>IF(LEN(Table3[[#This Row],[PID:]])=$T$3,TRUE,FALSE)</f>
        <v>1</v>
      </c>
      <c r="U7" s="2" t="str" cm="1">
        <f t="array" ref="U7">MID(Table2[[#This Row],[Data]:[Data]],SEARCH(U$6,Table2[[#This Row],[Data]:[Data]])+4,SEARCH(" ",Table2[[#This Row],[Data]:[Data]],SEARCH(U$6,Table2[[#This Row],[Data]:[Data]]))-SEARCH(U$6,Table2[[#This Row],[Data]:[Data]])-4)</f>
        <v>246</v>
      </c>
      <c r="V7" s="3">
        <f>IF(AND(G7,I7,K7,N7,P7,R7,T7,Table2[[#This Row],[Valid?]]=1),1,0)</f>
        <v>1</v>
      </c>
      <c r="X7" t="s">
        <v>301</v>
      </c>
      <c r="Y7" t="b">
        <v>1</v>
      </c>
    </row>
    <row r="8" spans="1:25" x14ac:dyDescent="0.3">
      <c r="A8" t="s">
        <v>12</v>
      </c>
      <c r="B8">
        <f t="shared" si="0"/>
        <v>8</v>
      </c>
      <c r="C8">
        <f t="shared" si="1"/>
        <v>72</v>
      </c>
      <c r="D8">
        <f>IF(OR(Table2[[#This Row],[How many colons?]]=8,AND(Table2[[#This Row],[How many colons?]]=7,Table2[[#This Row],[Has CID? (char position)]]=FALSE)),1,0)</f>
        <v>1</v>
      </c>
      <c r="F8" s="2" t="str" cm="1">
        <f t="array" ref="F8">IFERROR(MID(Table2[[#This Row],[Data]:[Data]],SEARCH(F$6,Table2[[#This Row],[Data]:[Data]])+4,SEARCH(" ",Table2[[#This Row],[Data]:[Data]],SEARCH(F$6,Table2[[#This Row],[Data]:[Data]]))-SEARCH(F$6,Table2[[#This Row],[Data]:[Data]])-4),FALSE)</f>
        <v>1920</v>
      </c>
      <c r="G8" s="2" t="b">
        <f>IF(AND(LEN(Table3[[#This Row],[BYR:]])=$G$3,(Table3[[#This Row],[BYR:]]*1)&gt;=$G$4,(Table3[[#This Row],[BYR:]]*1)&lt;=$G$5),TRUE,FALSE)</f>
        <v>1</v>
      </c>
      <c r="H8" s="2" t="str" cm="1">
        <f t="array" ref="H8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8" s="2" t="b">
        <f>IF(AND(LEN(Table3[[#This Row],[IYR:]])=$I$3,(Table3[[#This Row],[IYR:]]*1)&gt;=$I$4,(Table3[[#This Row],[IYR:]]*1)&lt;=$I$5),TRUE,FALSE)</f>
        <v>1</v>
      </c>
      <c r="J8" s="2" t="str" cm="1">
        <f t="array" ref="J8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8" s="2" t="b">
        <f>IF(AND(LEN(Table3[[#This Row],[EYR:]])=$K$3,(Table3[[#This Row],[EYR:]]*1)&gt;=$K$4,(Table3[[#This Row],[EYR:]]*1)&lt;=$K$5),TRUE,FALSE)</f>
        <v>1</v>
      </c>
      <c r="L8" s="2">
        <v>160</v>
      </c>
      <c r="M8" s="2" t="s">
        <v>299</v>
      </c>
      <c r="N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8" s="2" t="str" cm="1">
        <f t="array" ref="O8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8" s="2" t="b">
        <f>IF(AND(LEFT(Table3[[#This Row],[HCL:]],1)="#",LEN(Table3[[#This Row],[HCL:]])=$P$3),ISNUMBER(HEX2DEC(RIGHT(Table3[[#This Row],[HCL:]],6))),FALSE)</f>
        <v>1</v>
      </c>
      <c r="Q8" s="2" t="str" cm="1">
        <f t="array" ref="Q8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8" s="2" t="b">
        <f>IFERROR(VLOOKUP(Table3[[#This Row],[ECL:]],Table4[],2,0),FALSE)</f>
        <v>1</v>
      </c>
      <c r="S8" s="2" t="str" cm="1">
        <f t="array" ref="S8">IFERROR(MID(Table2[[#This Row],[Data]:[Data]],SEARCH(S$6,Table2[[#This Row],[Data]:[Data]])+4,SEARCH(" ",Table2[[#This Row],[Data]:[Data]],SEARCH(S$6,Table2[[#This Row],[Data]:[Data]]))-SEARCH(S$6,Table2[[#This Row],[Data]:[Data]])-4),FALSE)</f>
        <v>223041037</v>
      </c>
      <c r="T8" s="2" t="b">
        <f>IF(LEN(Table3[[#This Row],[PID:]])=$T$3,TRUE,FALSE)</f>
        <v>1</v>
      </c>
      <c r="U8" s="2" t="str" cm="1">
        <f t="array" ref="U8">MID(Table2[[#This Row],[Data]:[Data]],SEARCH(U$6,Table2[[#This Row],[Data]:[Data]])+4,SEARCH(" ",Table2[[#This Row],[Data]:[Data]],SEARCH(U$6,Table2[[#This Row],[Data]:[Data]]))-SEARCH(U$6,Table2[[#This Row],[Data]:[Data]])-4)</f>
        <v>212</v>
      </c>
      <c r="V8" s="3">
        <f>IF(AND(G8,I8,K8,N8,P8,R8,T8,Table2[[#This Row],[Valid?]]=1),1,0)</f>
        <v>1</v>
      </c>
      <c r="X8" t="s">
        <v>302</v>
      </c>
      <c r="Y8" t="b">
        <v>1</v>
      </c>
    </row>
    <row r="9" spans="1:25" x14ac:dyDescent="0.3">
      <c r="A9" t="s">
        <v>13</v>
      </c>
      <c r="B9">
        <f t="shared" si="0"/>
        <v>8</v>
      </c>
      <c r="C9">
        <f t="shared" si="1"/>
        <v>15</v>
      </c>
      <c r="D9">
        <f>IF(OR(Table2[[#This Row],[How many colons?]]=8,AND(Table2[[#This Row],[How many colons?]]=7,Table2[[#This Row],[Has CID? (char position)]]=FALSE)),1,0)</f>
        <v>1</v>
      </c>
      <c r="F9" s="2" t="str" cm="1">
        <f t="array" ref="F9">IFERROR(MID(Table2[[#This Row],[Data]:[Data]],SEARCH(F$6,Table2[[#This Row],[Data]:[Data]])+4,SEARCH(" ",Table2[[#This Row],[Data]:[Data]],SEARCH(F$6,Table2[[#This Row],[Data]:[Data]]))-SEARCH(F$6,Table2[[#This Row],[Data]:[Data]])-4),FALSE)</f>
        <v>1946</v>
      </c>
      <c r="G9" s="2" t="b">
        <f>IF(AND(LEN(Table3[[#This Row],[BYR:]])=$G$3,(Table3[[#This Row],[BYR:]]*1)&gt;=$G$4,(Table3[[#This Row],[BYR:]]*1)&lt;=$G$5),TRUE,FALSE)</f>
        <v>1</v>
      </c>
      <c r="H9" s="2" t="str" cm="1">
        <f t="array" ref="H9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9" s="2" t="b">
        <f>IF(AND(LEN(Table3[[#This Row],[IYR:]])=$I$3,(Table3[[#This Row],[IYR:]]*1)&gt;=$I$4,(Table3[[#This Row],[IYR:]]*1)&lt;=$I$5),TRUE,FALSE)</f>
        <v>1</v>
      </c>
      <c r="J9" s="2" t="str" cm="1">
        <f t="array" ref="J9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9" s="2" t="b">
        <f>IF(AND(LEN(Table3[[#This Row],[EYR:]])=$K$3,(Table3[[#This Row],[EYR:]]*1)&gt;=$K$4,(Table3[[#This Row],[EYR:]]*1)&lt;=$K$5),TRUE,FALSE)</f>
        <v>1</v>
      </c>
      <c r="L9" s="2">
        <v>164</v>
      </c>
      <c r="M9" s="2" t="s">
        <v>299</v>
      </c>
      <c r="N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9" s="2" t="str" cm="1">
        <f t="array" ref="O9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9" s="2" t="b">
        <f>IF(AND(LEFT(Table3[[#This Row],[HCL:]],1)="#",LEN(Table3[[#This Row],[HCL:]])=$P$3),ISNUMBER(HEX2DEC(RIGHT(Table3[[#This Row],[HCL:]],6))),FALSE)</f>
        <v>1</v>
      </c>
      <c r="Q9" s="2" t="str" cm="1">
        <f t="array" ref="Q9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9" s="2" t="b">
        <f>IFERROR(VLOOKUP(Table3[[#This Row],[ECL:]],Table4[],2,0),FALSE)</f>
        <v>1</v>
      </c>
      <c r="S9" s="2" t="str" cm="1">
        <f t="array" ref="S9">IFERROR(MID(Table2[[#This Row],[Data]:[Data]],SEARCH(S$6,Table2[[#This Row],[Data]:[Data]])+4,SEARCH(" ",Table2[[#This Row],[Data]:[Data]],SEARCH(S$6,Table2[[#This Row],[Data]:[Data]]))-SEARCH(S$6,Table2[[#This Row],[Data]:[Data]])-4),FALSE)</f>
        <v>166619054</v>
      </c>
      <c r="T9" s="2" t="b">
        <f>IF(LEN(Table3[[#This Row],[PID:]])=$T$3,TRUE,FALSE)</f>
        <v>1</v>
      </c>
      <c r="U9" s="2" t="str" cm="1">
        <f t="array" ref="U9">MID(Table2[[#This Row],[Data]:[Data]],SEARCH(U$6,Table2[[#This Row],[Data]:[Data]])+4,SEARCH(" ",Table2[[#This Row],[Data]:[Data]],SEARCH(U$6,Table2[[#This Row],[Data]:[Data]]))-SEARCH(U$6,Table2[[#This Row],[Data]:[Data]])-4)</f>
        <v>125</v>
      </c>
      <c r="V9" s="3">
        <f>IF(AND(G9,I9,K9,N9,P9,R9,T9,Table2[[#This Row],[Valid?]]=1),1,0)</f>
        <v>1</v>
      </c>
      <c r="X9" t="s">
        <v>303</v>
      </c>
      <c r="Y9" t="b">
        <v>1</v>
      </c>
    </row>
    <row r="10" spans="1:25" x14ac:dyDescent="0.3">
      <c r="A10" t="s">
        <v>14</v>
      </c>
      <c r="B10">
        <f t="shared" si="0"/>
        <v>8</v>
      </c>
      <c r="C10">
        <f t="shared" si="1"/>
        <v>1</v>
      </c>
      <c r="D10">
        <f>IF(OR(Table2[[#This Row],[How many colons?]]=8,AND(Table2[[#This Row],[How many colons?]]=7,Table2[[#This Row],[Has CID? (char position)]]=FALSE)),1,0)</f>
        <v>1</v>
      </c>
      <c r="F10" s="2" t="str" cm="1">
        <f t="array" ref="F10">IFERROR(MID(Table2[[#This Row],[Data]:[Data]],SEARCH(F$6,Table2[[#This Row],[Data]:[Data]])+4,SEARCH(" ",Table2[[#This Row],[Data]:[Data]],SEARCH(F$6,Table2[[#This Row],[Data]:[Data]]))-SEARCH(F$6,Table2[[#This Row],[Data]:[Data]])-4),FALSE)</f>
        <v>2007</v>
      </c>
      <c r="G10" s="2" t="b">
        <f>IF(AND(LEN(Table3[[#This Row],[BYR:]])=$G$3,(Table3[[#This Row],[BYR:]]*1)&gt;=$G$4,(Table3[[#This Row],[BYR:]]*1)&lt;=$G$5),TRUE,FALSE)</f>
        <v>0</v>
      </c>
      <c r="H10" s="2" t="str" cm="1">
        <f t="array" ref="H10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10" s="2" t="b">
        <f>IF(AND(LEN(Table3[[#This Row],[IYR:]])=$I$3,(Table3[[#This Row],[IYR:]]*1)&gt;=$I$4,(Table3[[#This Row],[IYR:]]*1)&lt;=$I$5),TRUE,FALSE)</f>
        <v>1</v>
      </c>
      <c r="J10" s="2" t="str" cm="1">
        <f t="array" ref="J10">IFERROR(MID(Table2[[#This Row],[Data]:[Data]],SEARCH(J$6,Table2[[#This Row],[Data]:[Data]])+4,SEARCH(" ",Table2[[#This Row],[Data]:[Data]],SEARCH(J$6,Table2[[#This Row],[Data]:[Data]]))-SEARCH(J$6,Table2[[#This Row],[Data]:[Data]])-4),FALSE)</f>
        <v>2033</v>
      </c>
      <c r="K10" s="2" t="b">
        <f>IF(AND(LEN(Table3[[#This Row],[EYR:]])=$K$3,(Table3[[#This Row],[EYR:]]*1)&gt;=$K$4,(Table3[[#This Row],[EYR:]]*1)&lt;=$K$5),TRUE,FALSE)</f>
        <v>0</v>
      </c>
      <c r="L10" s="2">
        <v>181</v>
      </c>
      <c r="M10" s="2" t="s">
        <v>299</v>
      </c>
      <c r="N1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0" s="2" t="str" cm="1">
        <f t="array" ref="O10">IFERROR(MID(Table2[[#This Row],[Data]:[Data]],SEARCH(O$6,Table2[[#This Row],[Data]:[Data]])+4,SEARCH(" ",Table2[[#This Row],[Data]:[Data]],SEARCH(O$6,Table2[[#This Row],[Data]:[Data]]))-SEARCH(O$6,Table2[[#This Row],[Data]:[Data]])-4),FALSE)</f>
        <v>9911e5</v>
      </c>
      <c r="P10" s="2" t="b">
        <f>IF(AND(LEFT(Table3[[#This Row],[HCL:]],1)="#",LEN(Table3[[#This Row],[HCL:]])=$P$3),ISNUMBER(HEX2DEC(RIGHT(Table3[[#This Row],[HCL:]],6))),FALSE)</f>
        <v>0</v>
      </c>
      <c r="Q10" s="2" t="str" cm="1">
        <f t="array" ref="Q10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0" s="2" t="b">
        <f>IFERROR(VLOOKUP(Table3[[#This Row],[ECL:]],Table4[],2,0),FALSE)</f>
        <v>1</v>
      </c>
      <c r="S10" s="2" t="str" cm="1">
        <f t="array" ref="S10">IFERROR(MID(Table2[[#This Row],[Data]:[Data]],SEARCH(S$6,Table2[[#This Row],[Data]:[Data]])+4,SEARCH(" ",Table2[[#This Row],[Data]:[Data]],SEARCH(S$6,Table2[[#This Row],[Data]:[Data]]))-SEARCH(S$6,Table2[[#This Row],[Data]:[Data]])-4),FALSE)</f>
        <v>9096156879</v>
      </c>
      <c r="T10" s="2" t="b">
        <f>IF(LEN(Table3[[#This Row],[PID:]])=$T$3,TRUE,FALSE)</f>
        <v>0</v>
      </c>
      <c r="U10" s="2" t="str" cm="1">
        <f t="array" ref="U10">MID(Table2[[#This Row],[Data]:[Data]],SEARCH(U$6,Table2[[#This Row],[Data]:[Data]])+4,SEARCH(" ",Table2[[#This Row],[Data]:[Data]],SEARCH(U$6,Table2[[#This Row],[Data]:[Data]]))-SEARCH(U$6,Table2[[#This Row],[Data]:[Data]])-4)</f>
        <v>253</v>
      </c>
      <c r="V10" s="2">
        <f>IF(AND(G10,I10,K10,N10,P10,R10,T10,Table2[[#This Row],[Valid?]]=1),1,0)</f>
        <v>0</v>
      </c>
      <c r="X10" t="s">
        <v>304</v>
      </c>
      <c r="Y10" t="b">
        <v>1</v>
      </c>
    </row>
    <row r="11" spans="1:25" x14ac:dyDescent="0.3">
      <c r="A11" t="s">
        <v>15</v>
      </c>
      <c r="B11">
        <f t="shared" si="0"/>
        <v>8</v>
      </c>
      <c r="C11">
        <f t="shared" si="1"/>
        <v>72</v>
      </c>
      <c r="D11">
        <f>IF(OR(Table2[[#This Row],[How many colons?]]=8,AND(Table2[[#This Row],[How many colons?]]=7,Table2[[#This Row],[Has CID? (char position)]]=FALSE)),1,0)</f>
        <v>1</v>
      </c>
      <c r="F11" s="2" t="str" cm="1">
        <f t="array" ref="F11">IFERROR(MID(Table2[[#This Row],[Data]:[Data]],SEARCH(F$6,Table2[[#This Row],[Data]:[Data]])+4,SEARCH(" ",Table2[[#This Row],[Data]:[Data]],SEARCH(F$6,Table2[[#This Row],[Data]:[Data]]))-SEARCH(F$6,Table2[[#This Row],[Data]:[Data]])-4),FALSE)</f>
        <v>2001</v>
      </c>
      <c r="G11" s="2" t="b">
        <f>IF(AND(LEN(Table3[[#This Row],[BYR:]])=$G$3,(Table3[[#This Row],[BYR:]]*1)&gt;=$G$4,(Table3[[#This Row],[BYR:]]*1)&lt;=$G$5),TRUE,FALSE)</f>
        <v>1</v>
      </c>
      <c r="H11" s="2" t="str" cm="1">
        <f t="array" ref="H11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11" s="2" t="b">
        <f>IF(AND(LEN(Table3[[#This Row],[IYR:]])=$I$3,(Table3[[#This Row],[IYR:]]*1)&gt;=$I$4,(Table3[[#This Row],[IYR:]]*1)&lt;=$I$5),TRUE,FALSE)</f>
        <v>1</v>
      </c>
      <c r="J11" s="2" t="str" cm="1">
        <f t="array" ref="J11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11" s="2" t="b">
        <f>IF(AND(LEN(Table3[[#This Row],[EYR:]])=$K$3,(Table3[[#This Row],[EYR:]]*1)&gt;=$K$4,(Table3[[#This Row],[EYR:]]*1)&lt;=$K$5),TRUE,FALSE)</f>
        <v>1</v>
      </c>
      <c r="L11" s="2">
        <v>172</v>
      </c>
      <c r="M11" s="2" t="s">
        <v>299</v>
      </c>
      <c r="N1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1" s="2" t="str" cm="1">
        <f t="array" ref="O11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11" s="2" t="b">
        <f>IF(AND(LEFT(Table3[[#This Row],[HCL:]],1)="#",LEN(Table3[[#This Row],[HCL:]])=$P$3),ISNUMBER(HEX2DEC(RIGHT(Table3[[#This Row],[HCL:]],6))),FALSE)</f>
        <v>1</v>
      </c>
      <c r="Q11" s="2" t="str" cm="1">
        <f t="array" ref="Q11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1" s="2" t="b">
        <f>IFERROR(VLOOKUP(Table3[[#This Row],[ECL:]],Table4[],2,0),FALSE)</f>
        <v>1</v>
      </c>
      <c r="S11" s="2" t="str" cm="1">
        <f t="array" ref="S11">IFERROR(MID(Table2[[#This Row],[Data]:[Data]],SEARCH(S$6,Table2[[#This Row],[Data]:[Data]])+4,SEARCH(" ",Table2[[#This Row],[Data]:[Data]],SEARCH(S$6,Table2[[#This Row],[Data]:[Data]]))-SEARCH(S$6,Table2[[#This Row],[Data]:[Data]])-4),FALSE)</f>
        <v>180428876</v>
      </c>
      <c r="T11" s="2" t="b">
        <f>IF(LEN(Table3[[#This Row],[PID:]])=$T$3,TRUE,FALSE)</f>
        <v>1</v>
      </c>
      <c r="U11" s="2" t="str" cm="1">
        <f t="array" ref="U11">MID(Table2[[#This Row],[Data]:[Data]],SEARCH(U$6,Table2[[#This Row],[Data]:[Data]])+4,SEARCH(" ",Table2[[#This Row],[Data]:[Data]],SEARCH(U$6,Table2[[#This Row],[Data]:[Data]]))-SEARCH(U$6,Table2[[#This Row],[Data]:[Data]])-4)</f>
        <v>81</v>
      </c>
      <c r="V11" s="3">
        <f>IF(AND(G11,I11,K11,N11,P11,R11,T11,Table2[[#This Row],[Valid?]]=1),1,0)</f>
        <v>1</v>
      </c>
      <c r="X11" t="s">
        <v>305</v>
      </c>
      <c r="Y11" t="b">
        <v>1</v>
      </c>
    </row>
    <row r="12" spans="1:25" x14ac:dyDescent="0.3">
      <c r="A12" t="s">
        <v>16</v>
      </c>
      <c r="B12">
        <f t="shared" si="0"/>
        <v>8</v>
      </c>
      <c r="C12">
        <f t="shared" si="1"/>
        <v>72</v>
      </c>
      <c r="D12">
        <f>IF(OR(Table2[[#This Row],[How many colons?]]=8,AND(Table2[[#This Row],[How many colons?]]=7,Table2[[#This Row],[Has CID? (char position)]]=FALSE)),1,0)</f>
        <v>1</v>
      </c>
      <c r="F12" s="2" t="str" cm="1">
        <f t="array" ref="F12">IFERROR(MID(Table2[[#This Row],[Data]:[Data]],SEARCH(F$6,Table2[[#This Row],[Data]:[Data]])+4,SEARCH(" ",Table2[[#This Row],[Data]:[Data]],SEARCH(F$6,Table2[[#This Row],[Data]:[Data]]))-SEARCH(F$6,Table2[[#This Row],[Data]:[Data]])-4),FALSE)</f>
        <v>1958</v>
      </c>
      <c r="G12" s="2" t="b">
        <f>IF(AND(LEN(Table3[[#This Row],[BYR:]])=$G$3,(Table3[[#This Row],[BYR:]]*1)&gt;=$G$4,(Table3[[#This Row],[BYR:]]*1)&lt;=$G$5),TRUE,FALSE)</f>
        <v>1</v>
      </c>
      <c r="H12" s="2" t="str" cm="1">
        <f t="array" ref="H12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12" s="2" t="b">
        <f>IF(AND(LEN(Table3[[#This Row],[IYR:]])=$I$3,(Table3[[#This Row],[IYR:]]*1)&gt;=$I$4,(Table3[[#This Row],[IYR:]]*1)&lt;=$I$5),TRUE,FALSE)</f>
        <v>1</v>
      </c>
      <c r="J12" s="2" t="str" cm="1">
        <f t="array" ref="J12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12" s="2" t="b">
        <f>IF(AND(LEN(Table3[[#This Row],[EYR:]])=$K$3,(Table3[[#This Row],[EYR:]]*1)&gt;=$K$4,(Table3[[#This Row],[EYR:]]*1)&lt;=$K$5),TRUE,FALSE)</f>
        <v>1</v>
      </c>
      <c r="L12" s="2">
        <v>160</v>
      </c>
      <c r="M12" s="2" t="s">
        <v>299</v>
      </c>
      <c r="N1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2" s="2" t="str" cm="1">
        <f t="array" ref="O12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12" s="2" t="b">
        <f>IF(AND(LEFT(Table3[[#This Row],[HCL:]],1)="#",LEN(Table3[[#This Row],[HCL:]])=$P$3),ISNUMBER(HEX2DEC(RIGHT(Table3[[#This Row],[HCL:]],6))),FALSE)</f>
        <v>1</v>
      </c>
      <c r="Q12" s="2" t="str" cm="1">
        <f t="array" ref="Q12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2" s="2" t="b">
        <f>IFERROR(VLOOKUP(Table3[[#This Row],[ECL:]],Table4[],2,0),FALSE)</f>
        <v>1</v>
      </c>
      <c r="S12" s="2" t="str" cm="1">
        <f t="array" ref="S12">IFERROR(MID(Table2[[#This Row],[Data]:[Data]],SEARCH(S$6,Table2[[#This Row],[Data]:[Data]])+4,SEARCH(" ",Table2[[#This Row],[Data]:[Data]],SEARCH(S$6,Table2[[#This Row],[Data]:[Data]]))-SEARCH(S$6,Table2[[#This Row],[Data]:[Data]])-4),FALSE)</f>
        <v>377737133</v>
      </c>
      <c r="T12" s="2" t="b">
        <f>IF(LEN(Table3[[#This Row],[PID:]])=$T$3,TRUE,FALSE)</f>
        <v>1</v>
      </c>
      <c r="U12" s="2" t="str" cm="1">
        <f t="array" ref="U12">MID(Table2[[#This Row],[Data]:[Data]],SEARCH(U$6,Table2[[#This Row],[Data]:[Data]])+4,SEARCH(" ",Table2[[#This Row],[Data]:[Data]],SEARCH(U$6,Table2[[#This Row],[Data]:[Data]]))-SEARCH(U$6,Table2[[#This Row],[Data]:[Data]])-4)</f>
        <v>350</v>
      </c>
      <c r="V12" s="3">
        <f>IF(AND(G12,I12,K12,N12,P12,R12,T12,Table2[[#This Row],[Valid?]]=1),1,0)</f>
        <v>1</v>
      </c>
      <c r="X12" t="s">
        <v>306</v>
      </c>
      <c r="Y12" t="b">
        <v>1</v>
      </c>
    </row>
    <row r="13" spans="1:25" x14ac:dyDescent="0.3">
      <c r="A13" t="s">
        <v>17</v>
      </c>
      <c r="B13">
        <f t="shared" si="0"/>
        <v>8</v>
      </c>
      <c r="C13">
        <f t="shared" si="1"/>
        <v>48</v>
      </c>
      <c r="D13">
        <f>IF(OR(Table2[[#This Row],[How many colons?]]=8,AND(Table2[[#This Row],[How many colons?]]=7,Table2[[#This Row],[Has CID? (char position)]]=FALSE)),1,0)</f>
        <v>1</v>
      </c>
      <c r="F13" s="2" t="str" cm="1">
        <f t="array" ref="F13">IFERROR(MID(Table2[[#This Row],[Data]:[Data]],SEARCH(F$6,Table2[[#This Row],[Data]:[Data]])+4,SEARCH(" ",Table2[[#This Row],[Data]:[Data]],SEARCH(F$6,Table2[[#This Row],[Data]:[Data]]))-SEARCH(F$6,Table2[[#This Row],[Data]:[Data]])-4),FALSE)</f>
        <v>1956</v>
      </c>
      <c r="G13" s="2" t="b">
        <f>IF(AND(LEN(Table3[[#This Row],[BYR:]])=$G$3,(Table3[[#This Row],[BYR:]]*1)&gt;=$G$4,(Table3[[#This Row],[BYR:]]*1)&lt;=$G$5),TRUE,FALSE)</f>
        <v>1</v>
      </c>
      <c r="H13" s="2" t="str" cm="1">
        <f t="array" ref="H13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3" s="2" t="b">
        <f>IF(AND(LEN(Table3[[#This Row],[IYR:]])=$I$3,(Table3[[#This Row],[IYR:]]*1)&gt;=$I$4,(Table3[[#This Row],[IYR:]]*1)&lt;=$I$5),TRUE,FALSE)</f>
        <v>1</v>
      </c>
      <c r="J13" s="2" t="str" cm="1">
        <f t="array" ref="J13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13" s="2" t="b">
        <f>IF(AND(LEN(Table3[[#This Row],[EYR:]])=$K$3,(Table3[[#This Row],[EYR:]]*1)&gt;=$K$4,(Table3[[#This Row],[EYR:]]*1)&lt;=$K$5),TRUE,FALSE)</f>
        <v>1</v>
      </c>
      <c r="L13" s="2">
        <v>152</v>
      </c>
      <c r="M13" s="2" t="s">
        <v>299</v>
      </c>
      <c r="N1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3" s="2" t="str" cm="1">
        <f t="array" ref="O13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13" s="2" t="b">
        <f>IF(AND(LEFT(Table3[[#This Row],[HCL:]],1)="#",LEN(Table3[[#This Row],[HCL:]])=$P$3),ISNUMBER(HEX2DEC(RIGHT(Table3[[#This Row],[HCL:]],6))),FALSE)</f>
        <v>1</v>
      </c>
      <c r="Q13" s="2" t="str" cm="1">
        <f t="array" ref="Q13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3" s="2" t="b">
        <f>IFERROR(VLOOKUP(Table3[[#This Row],[ECL:]],Table4[],2,0),FALSE)</f>
        <v>1</v>
      </c>
      <c r="S13" s="2" t="str" cm="1">
        <f t="array" ref="S13">IFERROR(MID(Table2[[#This Row],[Data]:[Data]],SEARCH(S$6,Table2[[#This Row],[Data]:[Data]])+4,SEARCH(" ",Table2[[#This Row],[Data]:[Data]],SEARCH(S$6,Table2[[#This Row],[Data]:[Data]]))-SEARCH(S$6,Table2[[#This Row],[Data]:[Data]])-4),FALSE)</f>
        <v>192659885</v>
      </c>
      <c r="T13" s="2" t="b">
        <f>IF(LEN(Table3[[#This Row],[PID:]])=$T$3,TRUE,FALSE)</f>
        <v>1</v>
      </c>
      <c r="U13" s="2" t="str" cm="1">
        <f t="array" ref="U13">MID(Table2[[#This Row],[Data]:[Data]],SEARCH(U$6,Table2[[#This Row],[Data]:[Data]])+4,SEARCH(" ",Table2[[#This Row],[Data]:[Data]],SEARCH(U$6,Table2[[#This Row],[Data]:[Data]]))-SEARCH(U$6,Table2[[#This Row],[Data]:[Data]])-4)</f>
        <v>343</v>
      </c>
      <c r="V13" s="3">
        <f>IF(AND(G13,I13,K13,N13,P13,R13,T13,Table2[[#This Row],[Valid?]]=1),1,0)</f>
        <v>1</v>
      </c>
      <c r="X13" t="s">
        <v>307</v>
      </c>
      <c r="Y13" t="b">
        <v>1</v>
      </c>
    </row>
    <row r="14" spans="1:25" x14ac:dyDescent="0.3">
      <c r="A14" t="s">
        <v>18</v>
      </c>
      <c r="B14">
        <f t="shared" si="0"/>
        <v>8</v>
      </c>
      <c r="C14">
        <f t="shared" si="1"/>
        <v>48</v>
      </c>
      <c r="D14">
        <f>IF(OR(Table2[[#This Row],[How many colons?]]=8,AND(Table2[[#This Row],[How many colons?]]=7,Table2[[#This Row],[Has CID? (char position)]]=FALSE)),1,0)</f>
        <v>1</v>
      </c>
      <c r="F14" s="2" t="str" cm="1">
        <f t="array" ref="F14">IFERROR(MID(Table2[[#This Row],[Data]:[Data]],SEARCH(F$6,Table2[[#This Row],[Data]:[Data]])+4,SEARCH(" ",Table2[[#This Row],[Data]:[Data]],SEARCH(F$6,Table2[[#This Row],[Data]:[Data]]))-SEARCH(F$6,Table2[[#This Row],[Data]:[Data]])-4),FALSE)</f>
        <v>1945</v>
      </c>
      <c r="G14" s="2" t="b">
        <f>IF(AND(LEN(Table3[[#This Row],[BYR:]])=$G$3,(Table3[[#This Row],[BYR:]]*1)&gt;=$G$4,(Table3[[#This Row],[BYR:]]*1)&lt;=$G$5),TRUE,FALSE)</f>
        <v>1</v>
      </c>
      <c r="H14" s="2" t="str" cm="1">
        <f t="array" ref="H14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4" s="2" t="b">
        <f>IF(AND(LEN(Table3[[#This Row],[IYR:]])=$I$3,(Table3[[#This Row],[IYR:]]*1)&gt;=$I$4,(Table3[[#This Row],[IYR:]]*1)&lt;=$I$5),TRUE,FALSE)</f>
        <v>1</v>
      </c>
      <c r="J14" s="2" t="str" cm="1">
        <f t="array" ref="J14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14" s="2" t="b">
        <f>IF(AND(LEN(Table3[[#This Row],[EYR:]])=$K$3,(Table3[[#This Row],[EYR:]]*1)&gt;=$K$4,(Table3[[#This Row],[EYR:]]*1)&lt;=$K$5),TRUE,FALSE)</f>
        <v>1</v>
      </c>
      <c r="L14" s="2">
        <v>171</v>
      </c>
      <c r="M14" s="2" t="s">
        <v>299</v>
      </c>
      <c r="N1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4" s="2" t="str" cm="1">
        <f t="array" ref="O14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14" s="2" t="b">
        <f>IF(AND(LEFT(Table3[[#This Row],[HCL:]],1)="#",LEN(Table3[[#This Row],[HCL:]])=$P$3),ISNUMBER(HEX2DEC(RIGHT(Table3[[#This Row],[HCL:]],6))),FALSE)</f>
        <v>1</v>
      </c>
      <c r="Q14" s="2" t="str" cm="1">
        <f t="array" ref="Q14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14" s="2" t="b">
        <f>IFERROR(VLOOKUP(Table3[[#This Row],[ECL:]],Table4[],2,0),FALSE)</f>
        <v>1</v>
      </c>
      <c r="S14" s="2" t="str" cm="1">
        <f t="array" ref="S14">IFERROR(MID(Table2[[#This Row],[Data]:[Data]],SEARCH(S$6,Table2[[#This Row],[Data]:[Data]])+4,SEARCH(" ",Table2[[#This Row],[Data]:[Data]],SEARCH(S$6,Table2[[#This Row],[Data]:[Data]]))-SEARCH(S$6,Table2[[#This Row],[Data]:[Data]])-4),FALSE)</f>
        <v>388941584</v>
      </c>
      <c r="T14" s="2" t="b">
        <f>IF(LEN(Table3[[#This Row],[PID:]])=$T$3,TRUE,FALSE)</f>
        <v>1</v>
      </c>
      <c r="U14" s="2" t="str" cm="1">
        <f t="array" ref="U14">MID(Table2[[#This Row],[Data]:[Data]],SEARCH(U$6,Table2[[#This Row],[Data]:[Data]])+4,SEARCH(" ",Table2[[#This Row],[Data]:[Data]],SEARCH(U$6,Table2[[#This Row],[Data]:[Data]]))-SEARCH(U$6,Table2[[#This Row],[Data]:[Data]])-4)</f>
        <v>108</v>
      </c>
      <c r="V14" s="3">
        <f>IF(AND(G14,I14,K14,N14,P14,R14,T14,Table2[[#This Row],[Valid?]]=1),1,0)</f>
        <v>1</v>
      </c>
    </row>
    <row r="15" spans="1:25" x14ac:dyDescent="0.3">
      <c r="A15" t="s">
        <v>19</v>
      </c>
      <c r="B15">
        <f t="shared" si="0"/>
        <v>8</v>
      </c>
      <c r="C15">
        <f t="shared" si="1"/>
        <v>41</v>
      </c>
      <c r="D15">
        <f>IF(OR(Table2[[#This Row],[How many colons?]]=8,AND(Table2[[#This Row],[How many colons?]]=7,Table2[[#This Row],[Has CID? (char position)]]=FALSE)),1,0)</f>
        <v>1</v>
      </c>
      <c r="F15" s="2" t="str" cm="1">
        <f t="array" ref="F15">IFERROR(MID(Table2[[#This Row],[Data]:[Data]],SEARCH(F$6,Table2[[#This Row],[Data]:[Data]])+4,SEARCH(" ",Table2[[#This Row],[Data]:[Data]],SEARCH(F$6,Table2[[#This Row],[Data]:[Data]]))-SEARCH(F$6,Table2[[#This Row],[Data]:[Data]])-4),FALSE)</f>
        <v>1958</v>
      </c>
      <c r="G15" s="2" t="b">
        <f>IF(AND(LEN(Table3[[#This Row],[BYR:]])=$G$3,(Table3[[#This Row],[BYR:]]*1)&gt;=$G$4,(Table3[[#This Row],[BYR:]]*1)&lt;=$G$5),TRUE,FALSE)</f>
        <v>1</v>
      </c>
      <c r="H15" s="2" t="str" cm="1">
        <f t="array" ref="H15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15" s="2" t="b">
        <f>IF(AND(LEN(Table3[[#This Row],[IYR:]])=$I$3,(Table3[[#This Row],[IYR:]]*1)&gt;=$I$4,(Table3[[#This Row],[IYR:]]*1)&lt;=$I$5),TRUE,FALSE)</f>
        <v>1</v>
      </c>
      <c r="J15" s="2" t="str" cm="1">
        <f t="array" ref="J15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15" s="2" t="b">
        <f>IF(AND(LEN(Table3[[#This Row],[EYR:]])=$K$3,(Table3[[#This Row],[EYR:]]*1)&gt;=$K$4,(Table3[[#This Row],[EYR:]]*1)&lt;=$K$5),TRUE,FALSE)</f>
        <v>1</v>
      </c>
      <c r="L15" s="2">
        <v>187</v>
      </c>
      <c r="M15" s="2" t="s">
        <v>300</v>
      </c>
      <c r="N1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15" s="2" t="str" cm="1">
        <f t="array" ref="O15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15" s="2" t="b">
        <f>IF(AND(LEFT(Table3[[#This Row],[HCL:]],1)="#",LEN(Table3[[#This Row],[HCL:]])=$P$3),ISNUMBER(HEX2DEC(RIGHT(Table3[[#This Row],[HCL:]],6))),FALSE)</f>
        <v>1</v>
      </c>
      <c r="Q15" s="2" t="str" cm="1">
        <f t="array" ref="Q15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15" s="2" t="b">
        <f>IFERROR(VLOOKUP(Table3[[#This Row],[ECL:]],Table4[],2,0),FALSE)</f>
        <v>1</v>
      </c>
      <c r="S15" s="2" t="str" cm="1">
        <f t="array" ref="S15">IFERROR(MID(Table2[[#This Row],[Data]:[Data]],SEARCH(S$6,Table2[[#This Row],[Data]:[Data]])+4,SEARCH(" ",Table2[[#This Row],[Data]:[Data]],SEARCH(S$6,Table2[[#This Row],[Data]:[Data]]))-SEARCH(S$6,Table2[[#This Row],[Data]:[Data]])-4),FALSE)</f>
        <v>962215061</v>
      </c>
      <c r="T15" s="2" t="b">
        <f>IF(LEN(Table3[[#This Row],[PID:]])=$T$3,TRUE,FALSE)</f>
        <v>1</v>
      </c>
      <c r="U15" s="2" t="str" cm="1">
        <f t="array" ref="U15">MID(Table2[[#This Row],[Data]:[Data]],SEARCH(U$6,Table2[[#This Row],[Data]:[Data]])+4,SEARCH(" ",Table2[[#This Row],[Data]:[Data]],SEARCH(U$6,Table2[[#This Row],[Data]:[Data]]))-SEARCH(U$6,Table2[[#This Row],[Data]:[Data]])-4)</f>
        <v>163</v>
      </c>
      <c r="V15" s="3">
        <f>IF(AND(G15,I15,K15,N15,P15,R15,T15,Table2[[#This Row],[Valid?]]=1),1,0)</f>
        <v>0</v>
      </c>
    </row>
    <row r="16" spans="1:25" x14ac:dyDescent="0.3">
      <c r="A16" t="s">
        <v>20</v>
      </c>
      <c r="B16">
        <f t="shared" si="0"/>
        <v>8</v>
      </c>
      <c r="C16">
        <f t="shared" si="1"/>
        <v>41</v>
      </c>
      <c r="D16">
        <f>IF(OR(Table2[[#This Row],[How many colons?]]=8,AND(Table2[[#This Row],[How many colons?]]=7,Table2[[#This Row],[Has CID? (char position)]]=FALSE)),1,0)</f>
        <v>1</v>
      </c>
      <c r="F16" s="2" t="str" cm="1">
        <f t="array" ref="F16">IFERROR(MID(Table2[[#This Row],[Data]:[Data]],SEARCH(F$6,Table2[[#This Row],[Data]:[Data]])+4,SEARCH(" ",Table2[[#This Row],[Data]:[Data]],SEARCH(F$6,Table2[[#This Row],[Data]:[Data]]))-SEARCH(F$6,Table2[[#This Row],[Data]:[Data]])-4),FALSE)</f>
        <v>1989</v>
      </c>
      <c r="G16" s="2" t="b">
        <f>IF(AND(LEN(Table3[[#This Row],[BYR:]])=$G$3,(Table3[[#This Row],[BYR:]]*1)&gt;=$G$4,(Table3[[#This Row],[BYR:]]*1)&lt;=$G$5),TRUE,FALSE)</f>
        <v>1</v>
      </c>
      <c r="H16" s="2" t="str" cm="1">
        <f t="array" ref="H16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16" s="2" t="b">
        <f>IF(AND(LEN(Table3[[#This Row],[IYR:]])=$I$3,(Table3[[#This Row],[IYR:]]*1)&gt;=$I$4,(Table3[[#This Row],[IYR:]]*1)&lt;=$I$5),TRUE,FALSE)</f>
        <v>1</v>
      </c>
      <c r="J16" s="2" t="str" cm="1">
        <f t="array" ref="J16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16" s="2" t="b">
        <f>IF(AND(LEN(Table3[[#This Row],[EYR:]])=$K$3,(Table3[[#This Row],[EYR:]]*1)&gt;=$K$4,(Table3[[#This Row],[EYR:]]*1)&lt;=$K$5),TRUE,FALSE)</f>
        <v>1</v>
      </c>
      <c r="L16" s="2">
        <v>158</v>
      </c>
      <c r="M16" s="2" t="s">
        <v>299</v>
      </c>
      <c r="N1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6" s="2" t="str" cm="1">
        <f t="array" ref="O16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16" s="2" t="b">
        <f>IF(AND(LEFT(Table3[[#This Row],[HCL:]],1)="#",LEN(Table3[[#This Row],[HCL:]])=$P$3),ISNUMBER(HEX2DEC(RIGHT(Table3[[#This Row],[HCL:]],6))),FALSE)</f>
        <v>1</v>
      </c>
      <c r="Q16" s="2" t="str" cm="1">
        <f t="array" ref="Q16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6" s="2" t="b">
        <f>IFERROR(VLOOKUP(Table3[[#This Row],[ECL:]],Table4[],2,0),FALSE)</f>
        <v>1</v>
      </c>
      <c r="S16" s="2" t="str" cm="1">
        <f t="array" ref="S16">IFERROR(MID(Table2[[#This Row],[Data]:[Data]],SEARCH(S$6,Table2[[#This Row],[Data]:[Data]])+4,SEARCH(" ",Table2[[#This Row],[Data]:[Data]],SEARCH(S$6,Table2[[#This Row],[Data]:[Data]]))-SEARCH(S$6,Table2[[#This Row],[Data]:[Data]])-4),FALSE)</f>
        <v>118257086</v>
      </c>
      <c r="T16" s="2" t="b">
        <f>IF(LEN(Table3[[#This Row],[PID:]])=$T$3,TRUE,FALSE)</f>
        <v>1</v>
      </c>
      <c r="U16" s="2" t="str" cm="1">
        <f t="array" ref="U16">MID(Table2[[#This Row],[Data]:[Data]],SEARCH(U$6,Table2[[#This Row],[Data]:[Data]])+4,SEARCH(" ",Table2[[#This Row],[Data]:[Data]],SEARCH(U$6,Table2[[#This Row],[Data]:[Data]]))-SEARCH(U$6,Table2[[#This Row],[Data]:[Data]])-4)</f>
        <v>320</v>
      </c>
      <c r="V16" s="3">
        <f>IF(AND(G16,I16,K16,N16,P16,R16,T16,Table2[[#This Row],[Valid?]]=1),1,0)</f>
        <v>1</v>
      </c>
    </row>
    <row r="17" spans="1:22" x14ac:dyDescent="0.3">
      <c r="A17" t="s">
        <v>21</v>
      </c>
      <c r="B17">
        <f t="shared" si="0"/>
        <v>8</v>
      </c>
      <c r="C17">
        <f t="shared" si="1"/>
        <v>10</v>
      </c>
      <c r="D17">
        <f>IF(OR(Table2[[#This Row],[How many colons?]]=8,AND(Table2[[#This Row],[How many colons?]]=7,Table2[[#This Row],[Has CID? (char position)]]=FALSE)),1,0)</f>
        <v>1</v>
      </c>
      <c r="F17" s="2" t="str" cm="1">
        <f t="array" ref="F17">IFERROR(MID(Table2[[#This Row],[Data]:[Data]],SEARCH(F$6,Table2[[#This Row],[Data]:[Data]])+4,SEARCH(" ",Table2[[#This Row],[Data]:[Data]],SEARCH(F$6,Table2[[#This Row],[Data]:[Data]]))-SEARCH(F$6,Table2[[#This Row],[Data]:[Data]])-4),FALSE)</f>
        <v>1995</v>
      </c>
      <c r="G17" s="2" t="b">
        <f>IF(AND(LEN(Table3[[#This Row],[BYR:]])=$G$3,(Table3[[#This Row],[BYR:]]*1)&gt;=$G$4,(Table3[[#This Row],[BYR:]]*1)&lt;=$G$5),TRUE,FALSE)</f>
        <v>1</v>
      </c>
      <c r="H17" s="2" t="str" cm="1">
        <f t="array" ref="H17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17" s="2" t="b">
        <f>IF(AND(LEN(Table3[[#This Row],[IYR:]])=$I$3,(Table3[[#This Row],[IYR:]]*1)&gt;=$I$4,(Table3[[#This Row],[IYR:]]*1)&lt;=$I$5),TRUE,FALSE)</f>
        <v>1</v>
      </c>
      <c r="J17" s="2" t="str" cm="1">
        <f t="array" ref="J17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17" s="2" t="b">
        <f>IF(AND(LEN(Table3[[#This Row],[EYR:]])=$K$3,(Table3[[#This Row],[EYR:]]*1)&gt;=$K$4,(Table3[[#This Row],[EYR:]]*1)&lt;=$K$5),TRUE,FALSE)</f>
        <v>1</v>
      </c>
      <c r="L17" s="2">
        <v>181</v>
      </c>
      <c r="M17" s="2" t="s">
        <v>299</v>
      </c>
      <c r="N1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7" s="2" t="str" cm="1">
        <f t="array" ref="O17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17" s="2" t="b">
        <f>IF(AND(LEFT(Table3[[#This Row],[HCL:]],1)="#",LEN(Table3[[#This Row],[HCL:]])=$P$3),ISNUMBER(HEX2DEC(RIGHT(Table3[[#This Row],[HCL:]],6))),FALSE)</f>
        <v>1</v>
      </c>
      <c r="Q17" s="2" t="str" cm="1">
        <f t="array" ref="Q17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17" s="2" t="b">
        <f>IFERROR(VLOOKUP(Table3[[#This Row],[ECL:]],Table4[],2,0),FALSE)</f>
        <v>1</v>
      </c>
      <c r="S17" s="2" t="str" cm="1">
        <f t="array" ref="S17">IFERROR(MID(Table2[[#This Row],[Data]:[Data]],SEARCH(S$6,Table2[[#This Row],[Data]:[Data]])+4,SEARCH(" ",Table2[[#This Row],[Data]:[Data]],SEARCH(S$6,Table2[[#This Row],[Data]:[Data]]))-SEARCH(S$6,Table2[[#This Row],[Data]:[Data]])-4),FALSE)</f>
        <v>733189859</v>
      </c>
      <c r="T17" s="2" t="b">
        <f>IF(LEN(Table3[[#This Row],[PID:]])=$T$3,TRUE,FALSE)</f>
        <v>1</v>
      </c>
      <c r="U17" s="2" t="str" cm="1">
        <f t="array" ref="U17">MID(Table2[[#This Row],[Data]:[Data]],SEARCH(U$6,Table2[[#This Row],[Data]:[Data]])+4,SEARCH(" ",Table2[[#This Row],[Data]:[Data]],SEARCH(U$6,Table2[[#This Row],[Data]:[Data]]))-SEARCH(U$6,Table2[[#This Row],[Data]:[Data]])-4)</f>
        <v>105</v>
      </c>
      <c r="V17" s="3">
        <f>IF(AND(G17,I17,K17,N17,P17,R17,T17,Table2[[#This Row],[Valid?]]=1),1,0)</f>
        <v>1</v>
      </c>
    </row>
    <row r="18" spans="1:22" x14ac:dyDescent="0.3">
      <c r="A18" t="s">
        <v>22</v>
      </c>
      <c r="B18">
        <f t="shared" si="0"/>
        <v>8</v>
      </c>
      <c r="C18">
        <f t="shared" si="1"/>
        <v>72</v>
      </c>
      <c r="D18">
        <f>IF(OR(Table2[[#This Row],[How many colons?]]=8,AND(Table2[[#This Row],[How many colons?]]=7,Table2[[#This Row],[Has CID? (char position)]]=FALSE)),1,0)</f>
        <v>1</v>
      </c>
      <c r="F18" s="2" t="str" cm="1">
        <f t="array" ref="F18">IFERROR(MID(Table2[[#This Row],[Data]:[Data]],SEARCH(F$6,Table2[[#This Row],[Data]:[Data]])+4,SEARCH(" ",Table2[[#This Row],[Data]:[Data]],SEARCH(F$6,Table2[[#This Row],[Data]:[Data]]))-SEARCH(F$6,Table2[[#This Row],[Data]:[Data]])-4),FALSE)</f>
        <v>1958</v>
      </c>
      <c r="G18" s="2" t="b">
        <f>IF(AND(LEN(Table3[[#This Row],[BYR:]])=$G$3,(Table3[[#This Row],[BYR:]]*1)&gt;=$G$4,(Table3[[#This Row],[BYR:]]*1)&lt;=$G$5),TRUE,FALSE)</f>
        <v>1</v>
      </c>
      <c r="H18" s="2" t="str" cm="1">
        <f t="array" ref="H18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18" s="2" t="b">
        <f>IF(AND(LEN(Table3[[#This Row],[IYR:]])=$I$3,(Table3[[#This Row],[IYR:]]*1)&gt;=$I$4,(Table3[[#This Row],[IYR:]]*1)&lt;=$I$5),TRUE,FALSE)</f>
        <v>1</v>
      </c>
      <c r="J18" s="2" t="str" cm="1">
        <f t="array" ref="J18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18" s="2" t="b">
        <f>IF(AND(LEN(Table3[[#This Row],[EYR:]])=$K$3,(Table3[[#This Row],[EYR:]]*1)&gt;=$K$4,(Table3[[#This Row],[EYR:]]*1)&lt;=$K$5),TRUE,FALSE)</f>
        <v>1</v>
      </c>
      <c r="L18" s="2">
        <v>169</v>
      </c>
      <c r="M18" s="2" t="s">
        <v>299</v>
      </c>
      <c r="N1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8" s="2" t="str" cm="1">
        <f t="array" ref="O18">IFERROR(MID(Table2[[#This Row],[Data]:[Data]],SEARCH(O$6,Table2[[#This Row],[Data]:[Data]])+4,SEARCH(" ",Table2[[#This Row],[Data]:[Data]],SEARCH(O$6,Table2[[#This Row],[Data]:[Data]]))-SEARCH(O$6,Table2[[#This Row],[Data]:[Data]])-4),FALSE)</f>
        <v>#6b5442</v>
      </c>
      <c r="P18" s="2" t="b">
        <f>IF(AND(LEFT(Table3[[#This Row],[HCL:]],1)="#",LEN(Table3[[#This Row],[HCL:]])=$P$3),ISNUMBER(HEX2DEC(RIGHT(Table3[[#This Row],[HCL:]],6))),FALSE)</f>
        <v>1</v>
      </c>
      <c r="Q18" s="2" t="str" cm="1">
        <f t="array" ref="Q18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18" s="2" t="b">
        <f>IFERROR(VLOOKUP(Table3[[#This Row],[ECL:]],Table4[],2,0),FALSE)</f>
        <v>1</v>
      </c>
      <c r="S18" s="2" t="str" cm="1">
        <f t="array" ref="S18">IFERROR(MID(Table2[[#This Row],[Data]:[Data]],SEARCH(S$6,Table2[[#This Row],[Data]:[Data]])+4,SEARCH(" ",Table2[[#This Row],[Data]:[Data]],SEARCH(S$6,Table2[[#This Row],[Data]:[Data]]))-SEARCH(S$6,Table2[[#This Row],[Data]:[Data]])-4),FALSE)</f>
        <v>651263830</v>
      </c>
      <c r="T18" s="2" t="b">
        <f>IF(LEN(Table3[[#This Row],[PID:]])=$T$3,TRUE,FALSE)</f>
        <v>1</v>
      </c>
      <c r="U18" s="2" t="str" cm="1">
        <f t="array" ref="U18">MID(Table2[[#This Row],[Data]:[Data]],SEARCH(U$6,Table2[[#This Row],[Data]:[Data]])+4,SEARCH(" ",Table2[[#This Row],[Data]:[Data]],SEARCH(U$6,Table2[[#This Row],[Data]:[Data]]))-SEARCH(U$6,Table2[[#This Row],[Data]:[Data]])-4)</f>
        <v>51</v>
      </c>
      <c r="V18" s="3">
        <f>IF(AND(G18,I18,K18,N18,P18,R18,T18,Table2[[#This Row],[Valid?]]=1),1,0)</f>
        <v>1</v>
      </c>
    </row>
    <row r="19" spans="1:22" x14ac:dyDescent="0.3">
      <c r="A19" t="s">
        <v>23</v>
      </c>
      <c r="B19">
        <f t="shared" si="0"/>
        <v>8</v>
      </c>
      <c r="C19">
        <f t="shared" si="1"/>
        <v>58</v>
      </c>
      <c r="D19">
        <f>IF(OR(Table2[[#This Row],[How many colons?]]=8,AND(Table2[[#This Row],[How many colons?]]=7,Table2[[#This Row],[Has CID? (char position)]]=FALSE)),1,0)</f>
        <v>1</v>
      </c>
      <c r="F19" s="2" t="str" cm="1">
        <f t="array" ref="F19">IFERROR(MID(Table2[[#This Row],[Data]:[Data]],SEARCH(F$6,Table2[[#This Row],[Data]:[Data]])+4,SEARCH(" ",Table2[[#This Row],[Data]:[Data]],SEARCH(F$6,Table2[[#This Row],[Data]:[Data]]))-SEARCH(F$6,Table2[[#This Row],[Data]:[Data]])-4),FALSE)</f>
        <v>1944</v>
      </c>
      <c r="G19" s="2" t="b">
        <f>IF(AND(LEN(Table3[[#This Row],[BYR:]])=$G$3,(Table3[[#This Row],[BYR:]]*1)&gt;=$G$4,(Table3[[#This Row],[BYR:]]*1)&lt;=$G$5),TRUE,FALSE)</f>
        <v>1</v>
      </c>
      <c r="H19" s="2" t="str" cm="1">
        <f t="array" ref="H19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19" s="2" t="b">
        <f>IF(AND(LEN(Table3[[#This Row],[IYR:]])=$I$3,(Table3[[#This Row],[IYR:]]*1)&gt;=$I$4,(Table3[[#This Row],[IYR:]]*1)&lt;=$I$5),TRUE,FALSE)</f>
        <v>1</v>
      </c>
      <c r="J19" s="2" t="str" cm="1">
        <f t="array" ref="J19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19" s="2" t="b">
        <f>IF(AND(LEN(Table3[[#This Row],[EYR:]])=$K$3,(Table3[[#This Row],[EYR:]]*1)&gt;=$K$4,(Table3[[#This Row],[EYR:]]*1)&lt;=$K$5),TRUE,FALSE)</f>
        <v>1</v>
      </c>
      <c r="L19" s="2">
        <v>172</v>
      </c>
      <c r="M19" s="2" t="s">
        <v>299</v>
      </c>
      <c r="N1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9" s="2" t="str" cm="1">
        <f t="array" ref="O19">IFERROR(MID(Table2[[#This Row],[Data]:[Data]],SEARCH(O$6,Table2[[#This Row],[Data]:[Data]])+4,SEARCH(" ",Table2[[#This Row],[Data]:[Data]],SEARCH(O$6,Table2[[#This Row],[Data]:[Data]]))-SEARCH(O$6,Table2[[#This Row],[Data]:[Data]])-4),FALSE)</f>
        <v>#fffffd</v>
      </c>
      <c r="P19" s="2" t="b">
        <f>IF(AND(LEFT(Table3[[#This Row],[HCL:]],1)="#",LEN(Table3[[#This Row],[HCL:]])=$P$3),ISNUMBER(HEX2DEC(RIGHT(Table3[[#This Row],[HCL:]],6))),FALSE)</f>
        <v>1</v>
      </c>
      <c r="Q19" s="2" t="str" cm="1">
        <f t="array" ref="Q19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19" s="2" t="b">
        <f>IFERROR(VLOOKUP(Table3[[#This Row],[ECL:]],Table4[],2,0),FALSE)</f>
        <v>1</v>
      </c>
      <c r="S19" s="2" t="str" cm="1">
        <f t="array" ref="S19">IFERROR(MID(Table2[[#This Row],[Data]:[Data]],SEARCH(S$6,Table2[[#This Row],[Data]:[Data]])+4,SEARCH(" ",Table2[[#This Row],[Data]:[Data]],SEARCH(S$6,Table2[[#This Row],[Data]:[Data]]))-SEARCH(S$6,Table2[[#This Row],[Data]:[Data]])-4),FALSE)</f>
        <v>554670072</v>
      </c>
      <c r="T19" s="2" t="b">
        <f>IF(LEN(Table3[[#This Row],[PID:]])=$T$3,TRUE,FALSE)</f>
        <v>1</v>
      </c>
      <c r="U19" s="2" t="str" cm="1">
        <f t="array" ref="U19">MID(Table2[[#This Row],[Data]:[Data]],SEARCH(U$6,Table2[[#This Row],[Data]:[Data]])+4,SEARCH(" ",Table2[[#This Row],[Data]:[Data]],SEARCH(U$6,Table2[[#This Row],[Data]:[Data]]))-SEARCH(U$6,Table2[[#This Row],[Data]:[Data]])-4)</f>
        <v>58</v>
      </c>
      <c r="V19" s="3">
        <f>IF(AND(G19,I19,K19,N19,P19,R19,T19,Table2[[#This Row],[Valid?]]=1),1,0)</f>
        <v>1</v>
      </c>
    </row>
    <row r="20" spans="1:22" x14ac:dyDescent="0.3">
      <c r="A20" t="s">
        <v>24</v>
      </c>
      <c r="B20">
        <f t="shared" si="0"/>
        <v>8</v>
      </c>
      <c r="C20">
        <f t="shared" si="1"/>
        <v>1</v>
      </c>
      <c r="D20">
        <f>IF(OR(Table2[[#This Row],[How many colons?]]=8,AND(Table2[[#This Row],[How many colons?]]=7,Table2[[#This Row],[Has CID? (char position)]]=FALSE)),1,0)</f>
        <v>1</v>
      </c>
      <c r="F20" s="2" t="str" cm="1">
        <f t="array" ref="F20">IFERROR(MID(Table2[[#This Row],[Data]:[Data]],SEARCH(F$6,Table2[[#This Row],[Data]:[Data]])+4,SEARCH(" ",Table2[[#This Row],[Data]:[Data]],SEARCH(F$6,Table2[[#This Row],[Data]:[Data]]))-SEARCH(F$6,Table2[[#This Row],[Data]:[Data]])-4),FALSE)</f>
        <v>1935</v>
      </c>
      <c r="G20" s="2" t="b">
        <f>IF(AND(LEN(Table3[[#This Row],[BYR:]])=$G$3,(Table3[[#This Row],[BYR:]]*1)&gt;=$G$4,(Table3[[#This Row],[BYR:]]*1)&lt;=$G$5),TRUE,FALSE)</f>
        <v>1</v>
      </c>
      <c r="H20" s="2" t="str" cm="1">
        <f t="array" ref="H20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20" s="2" t="b">
        <f>IF(AND(LEN(Table3[[#This Row],[IYR:]])=$I$3,(Table3[[#This Row],[IYR:]]*1)&gt;=$I$4,(Table3[[#This Row],[IYR:]]*1)&lt;=$I$5),TRUE,FALSE)</f>
        <v>1</v>
      </c>
      <c r="J20" s="2" t="str" cm="1">
        <f t="array" ref="J20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20" s="2" t="b">
        <f>IF(AND(LEN(Table3[[#This Row],[EYR:]])=$K$3,(Table3[[#This Row],[EYR:]]*1)&gt;=$K$4,(Table3[[#This Row],[EYR:]]*1)&lt;=$K$5),TRUE,FALSE)</f>
        <v>1</v>
      </c>
      <c r="L20" s="2">
        <v>68</v>
      </c>
      <c r="M20" s="2" t="s">
        <v>300</v>
      </c>
      <c r="N2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0" s="2" t="str" cm="1">
        <f t="array" ref="O20">IFERROR(MID(Table2[[#This Row],[Data]:[Data]],SEARCH(O$6,Table2[[#This Row],[Data]:[Data]])+4,SEARCH(" ",Table2[[#This Row],[Data]:[Data]],SEARCH(O$6,Table2[[#This Row],[Data]:[Data]]))-SEARCH(O$6,Table2[[#This Row],[Data]:[Data]])-4),FALSE)</f>
        <v>#a97842</v>
      </c>
      <c r="P20" s="2" t="b">
        <f>IF(AND(LEFT(Table3[[#This Row],[HCL:]],1)="#",LEN(Table3[[#This Row],[HCL:]])=$P$3),ISNUMBER(HEX2DEC(RIGHT(Table3[[#This Row],[HCL:]],6))),FALSE)</f>
        <v>1</v>
      </c>
      <c r="Q20" s="2" t="str" cm="1">
        <f t="array" ref="Q20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20" s="2" t="b">
        <f>IFERROR(VLOOKUP(Table3[[#This Row],[ECL:]],Table4[],2,0),FALSE)</f>
        <v>1</v>
      </c>
      <c r="S20" s="2" t="str" cm="1">
        <f t="array" ref="S20">IFERROR(MID(Table2[[#This Row],[Data]:[Data]],SEARCH(S$6,Table2[[#This Row],[Data]:[Data]])+4,SEARCH(" ",Table2[[#This Row],[Data]:[Data]],SEARCH(S$6,Table2[[#This Row],[Data]:[Data]]))-SEARCH(S$6,Table2[[#This Row],[Data]:[Data]])-4),FALSE)</f>
        <v>666776663</v>
      </c>
      <c r="T20" s="2" t="b">
        <f>IF(LEN(Table3[[#This Row],[PID:]])=$T$3,TRUE,FALSE)</f>
        <v>1</v>
      </c>
      <c r="U20" s="2" t="str" cm="1">
        <f t="array" ref="U20">MID(Table2[[#This Row],[Data]:[Data]],SEARCH(U$6,Table2[[#This Row],[Data]:[Data]])+4,SEARCH(" ",Table2[[#This Row],[Data]:[Data]],SEARCH(U$6,Table2[[#This Row],[Data]:[Data]]))-SEARCH(U$6,Table2[[#This Row],[Data]:[Data]])-4)</f>
        <v>124</v>
      </c>
      <c r="V20" s="3">
        <f>IF(AND(G20,I20,K20,N20,P20,R20,T20,Table2[[#This Row],[Valid?]]=1),1,0)</f>
        <v>1</v>
      </c>
    </row>
    <row r="21" spans="1:22" x14ac:dyDescent="0.3">
      <c r="A21" t="s">
        <v>25</v>
      </c>
      <c r="B21">
        <f t="shared" si="0"/>
        <v>8</v>
      </c>
      <c r="C21">
        <f t="shared" si="1"/>
        <v>46</v>
      </c>
      <c r="D21">
        <f>IF(OR(Table2[[#This Row],[How many colons?]]=8,AND(Table2[[#This Row],[How many colons?]]=7,Table2[[#This Row],[Has CID? (char position)]]=FALSE)),1,0)</f>
        <v>1</v>
      </c>
      <c r="F21" s="2" t="str" cm="1">
        <f t="array" ref="F21">IFERROR(MID(Table2[[#This Row],[Data]:[Data]],SEARCH(F$6,Table2[[#This Row],[Data]:[Data]])+4,SEARCH(" ",Table2[[#This Row],[Data]:[Data]],SEARCH(F$6,Table2[[#This Row],[Data]:[Data]]))-SEARCH(F$6,Table2[[#This Row],[Data]:[Data]])-4),FALSE)</f>
        <v>1943</v>
      </c>
      <c r="G21" s="2" t="b">
        <f>IF(AND(LEN(Table3[[#This Row],[BYR:]])=$G$3,(Table3[[#This Row],[BYR:]]*1)&gt;=$G$4,(Table3[[#This Row],[BYR:]]*1)&lt;=$G$5),TRUE,FALSE)</f>
        <v>1</v>
      </c>
      <c r="H21" s="2" t="str" cm="1">
        <f t="array" ref="H21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21" s="2" t="b">
        <f>IF(AND(LEN(Table3[[#This Row],[IYR:]])=$I$3,(Table3[[#This Row],[IYR:]]*1)&gt;=$I$4,(Table3[[#This Row],[IYR:]]*1)&lt;=$I$5),TRUE,FALSE)</f>
        <v>1</v>
      </c>
      <c r="J21" s="2" t="str" cm="1">
        <f t="array" ref="J21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21" s="2" t="b">
        <f>IF(AND(LEN(Table3[[#This Row],[EYR:]])=$K$3,(Table3[[#This Row],[EYR:]]*1)&gt;=$K$4,(Table3[[#This Row],[EYR:]]*1)&lt;=$K$5),TRUE,FALSE)</f>
        <v>1</v>
      </c>
      <c r="L21" s="2">
        <v>181</v>
      </c>
      <c r="M21" s="2" t="s">
        <v>299</v>
      </c>
      <c r="N2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1" s="2" t="str" cm="1">
        <f t="array" ref="O21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21" s="2" t="b">
        <f>IF(AND(LEFT(Table3[[#This Row],[HCL:]],1)="#",LEN(Table3[[#This Row],[HCL:]])=$P$3),ISNUMBER(HEX2DEC(RIGHT(Table3[[#This Row],[HCL:]],6))),FALSE)</f>
        <v>1</v>
      </c>
      <c r="Q21" s="2" t="str" cm="1">
        <f t="array" ref="Q21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21" s="2" t="b">
        <f>IFERROR(VLOOKUP(Table3[[#This Row],[ECL:]],Table4[],2,0),FALSE)</f>
        <v>1</v>
      </c>
      <c r="S21" s="2" t="str" cm="1">
        <f t="array" ref="S21">IFERROR(MID(Table2[[#This Row],[Data]:[Data]],SEARCH(S$6,Table2[[#This Row],[Data]:[Data]])+4,SEARCH(" ",Table2[[#This Row],[Data]:[Data]],SEARCH(S$6,Table2[[#This Row],[Data]:[Data]]))-SEARCH(S$6,Table2[[#This Row],[Data]:[Data]])-4),FALSE)</f>
        <v>139343878</v>
      </c>
      <c r="T21" s="2" t="b">
        <f>IF(LEN(Table3[[#This Row],[PID:]])=$T$3,TRUE,FALSE)</f>
        <v>1</v>
      </c>
      <c r="U21" s="2" t="str" cm="1">
        <f t="array" ref="U21">MID(Table2[[#This Row],[Data]:[Data]],SEARCH(U$6,Table2[[#This Row],[Data]:[Data]])+4,SEARCH(" ",Table2[[#This Row],[Data]:[Data]],SEARCH(U$6,Table2[[#This Row],[Data]:[Data]]))-SEARCH(U$6,Table2[[#This Row],[Data]:[Data]])-4)</f>
        <v>206</v>
      </c>
      <c r="V21" s="3">
        <f>IF(AND(G21,I21,K21,N21,P21,R21,T21,Table2[[#This Row],[Valid?]]=1),1,0)</f>
        <v>1</v>
      </c>
    </row>
    <row r="22" spans="1:22" x14ac:dyDescent="0.3">
      <c r="A22" t="s">
        <v>26</v>
      </c>
      <c r="B22">
        <f t="shared" si="0"/>
        <v>8</v>
      </c>
      <c r="C22">
        <f t="shared" si="1"/>
        <v>45</v>
      </c>
      <c r="D22">
        <f>IF(OR(Table2[[#This Row],[How many colons?]]=8,AND(Table2[[#This Row],[How many colons?]]=7,Table2[[#This Row],[Has CID? (char position)]]=FALSE)),1,0)</f>
        <v>1</v>
      </c>
      <c r="F22" s="2" t="str" cm="1">
        <f t="array" ref="F22">IFERROR(MID(Table2[[#This Row],[Data]:[Data]],SEARCH(F$6,Table2[[#This Row],[Data]:[Data]])+4,SEARCH(" ",Table2[[#This Row],[Data]:[Data]],SEARCH(F$6,Table2[[#This Row],[Data]:[Data]]))-SEARCH(F$6,Table2[[#This Row],[Data]:[Data]])-4),FALSE)</f>
        <v>1962</v>
      </c>
      <c r="G22" s="2" t="b">
        <f>IF(AND(LEN(Table3[[#This Row],[BYR:]])=$G$3,(Table3[[#This Row],[BYR:]]*1)&gt;=$G$4,(Table3[[#This Row],[BYR:]]*1)&lt;=$G$5),TRUE,FALSE)</f>
        <v>1</v>
      </c>
      <c r="H22" s="2" t="str" cm="1">
        <f t="array" ref="H22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22" s="2" t="b">
        <f>IF(AND(LEN(Table3[[#This Row],[IYR:]])=$I$3,(Table3[[#This Row],[IYR:]]*1)&gt;=$I$4,(Table3[[#This Row],[IYR:]]*1)&lt;=$I$5),TRUE,FALSE)</f>
        <v>1</v>
      </c>
      <c r="J22" s="2" t="str" cm="1">
        <f t="array" ref="J22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22" s="2" t="b">
        <f>IF(AND(LEN(Table3[[#This Row],[EYR:]])=$K$3,(Table3[[#This Row],[EYR:]]*1)&gt;=$K$4,(Table3[[#This Row],[EYR:]]*1)&lt;=$K$5),TRUE,FALSE)</f>
        <v>1</v>
      </c>
      <c r="L22" s="2">
        <v>150</v>
      </c>
      <c r="M22" s="2" t="s">
        <v>299</v>
      </c>
      <c r="N2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2" s="2" t="str" cm="1">
        <f t="array" ref="O22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22" s="2" t="b">
        <f>IF(AND(LEFT(Table3[[#This Row],[HCL:]],1)="#",LEN(Table3[[#This Row],[HCL:]])=$P$3),ISNUMBER(HEX2DEC(RIGHT(Table3[[#This Row],[HCL:]],6))),FALSE)</f>
        <v>1</v>
      </c>
      <c r="Q22" s="2" t="str" cm="1">
        <f t="array" ref="Q22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22" s="2" t="b">
        <f>IFERROR(VLOOKUP(Table3[[#This Row],[ECL:]],Table4[],2,0),FALSE)</f>
        <v>1</v>
      </c>
      <c r="S22" s="2" t="str" cm="1">
        <f t="array" ref="S22">IFERROR(MID(Table2[[#This Row],[Data]:[Data]],SEARCH(S$6,Table2[[#This Row],[Data]:[Data]])+4,SEARCH(" ",Table2[[#This Row],[Data]:[Data]],SEARCH(S$6,Table2[[#This Row],[Data]:[Data]]))-SEARCH(S$6,Table2[[#This Row],[Data]:[Data]])-4),FALSE)</f>
        <v>905439259</v>
      </c>
      <c r="T22" s="2" t="b">
        <f>IF(LEN(Table3[[#This Row],[PID:]])=$T$3,TRUE,FALSE)</f>
        <v>1</v>
      </c>
      <c r="U22" s="2" t="str" cm="1">
        <f t="array" ref="U22">MID(Table2[[#This Row],[Data]:[Data]],SEARCH(U$6,Table2[[#This Row],[Data]:[Data]])+4,SEARCH(" ",Table2[[#This Row],[Data]:[Data]],SEARCH(U$6,Table2[[#This Row],[Data]:[Data]]))-SEARCH(U$6,Table2[[#This Row],[Data]:[Data]])-4)</f>
        <v>209</v>
      </c>
      <c r="V22" s="3">
        <f>IF(AND(G22,I22,K22,N22,P22,R22,T22,Table2[[#This Row],[Valid?]]=1),1,0)</f>
        <v>1</v>
      </c>
    </row>
    <row r="23" spans="1:22" x14ac:dyDescent="0.3">
      <c r="A23" t="s">
        <v>27</v>
      </c>
      <c r="B23">
        <f t="shared" si="0"/>
        <v>8</v>
      </c>
      <c r="C23">
        <f t="shared" si="1"/>
        <v>32</v>
      </c>
      <c r="D23">
        <f>IF(OR(Table2[[#This Row],[How many colons?]]=8,AND(Table2[[#This Row],[How many colons?]]=7,Table2[[#This Row],[Has CID? (char position)]]=FALSE)),1,0)</f>
        <v>1</v>
      </c>
      <c r="F23" s="2" t="str" cm="1">
        <f t="array" ref="F23">IFERROR(MID(Table2[[#This Row],[Data]:[Data]],SEARCH(F$6,Table2[[#This Row],[Data]:[Data]])+4,SEARCH(" ",Table2[[#This Row],[Data]:[Data]],SEARCH(F$6,Table2[[#This Row],[Data]:[Data]]))-SEARCH(F$6,Table2[[#This Row],[Data]:[Data]])-4),FALSE)</f>
        <v>1947</v>
      </c>
      <c r="G23" s="2" t="b">
        <f>IF(AND(LEN(Table3[[#This Row],[BYR:]])=$G$3,(Table3[[#This Row],[BYR:]]*1)&gt;=$G$4,(Table3[[#This Row],[BYR:]]*1)&lt;=$G$5),TRUE,FALSE)</f>
        <v>1</v>
      </c>
      <c r="H23" s="2" t="str" cm="1">
        <f t="array" ref="H23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23" s="2" t="b">
        <f>IF(AND(LEN(Table3[[#This Row],[IYR:]])=$I$3,(Table3[[#This Row],[IYR:]]*1)&gt;=$I$4,(Table3[[#This Row],[IYR:]]*1)&lt;=$I$5),TRUE,FALSE)</f>
        <v>1</v>
      </c>
      <c r="J23" s="2" t="str" cm="1">
        <f t="array" ref="J23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23" s="2" t="b">
        <f>IF(AND(LEN(Table3[[#This Row],[EYR:]])=$K$3,(Table3[[#This Row],[EYR:]]*1)&gt;=$K$4,(Table3[[#This Row],[EYR:]]*1)&lt;=$K$5),TRUE,FALSE)</f>
        <v>1</v>
      </c>
      <c r="L23" s="2">
        <v>192</v>
      </c>
      <c r="M23" s="2" t="s">
        <v>299</v>
      </c>
      <c r="N2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3" s="2" t="str" cm="1">
        <f t="array" ref="O23">IFERROR(MID(Table2[[#This Row],[Data]:[Data]],SEARCH(O$6,Table2[[#This Row],[Data]:[Data]])+4,SEARCH(" ",Table2[[#This Row],[Data]:[Data]],SEARCH(O$6,Table2[[#This Row],[Data]:[Data]]))-SEARCH(O$6,Table2[[#This Row],[Data]:[Data]])-4),FALSE)</f>
        <v>#888785</v>
      </c>
      <c r="P23" s="2" t="b">
        <f>IF(AND(LEFT(Table3[[#This Row],[HCL:]],1)="#",LEN(Table3[[#This Row],[HCL:]])=$P$3),ISNUMBER(HEX2DEC(RIGHT(Table3[[#This Row],[HCL:]],6))),FALSE)</f>
        <v>1</v>
      </c>
      <c r="Q23" s="2" t="str" cm="1">
        <f t="array" ref="Q23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23" s="2" t="b">
        <f>IFERROR(VLOOKUP(Table3[[#This Row],[ECL:]],Table4[],2,0),FALSE)</f>
        <v>1</v>
      </c>
      <c r="S23" s="2" t="str" cm="1">
        <f t="array" ref="S23">IFERROR(MID(Table2[[#This Row],[Data]:[Data]],SEARCH(S$6,Table2[[#This Row],[Data]:[Data]])+4,SEARCH(" ",Table2[[#This Row],[Data]:[Data]],SEARCH(S$6,Table2[[#This Row],[Data]:[Data]]))-SEARCH(S$6,Table2[[#This Row],[Data]:[Data]])-4),FALSE)</f>
        <v>855119486</v>
      </c>
      <c r="T23" s="2" t="b">
        <f>IF(LEN(Table3[[#This Row],[PID:]])=$T$3,TRUE,FALSE)</f>
        <v>1</v>
      </c>
      <c r="U23" s="2" t="str" cm="1">
        <f t="array" ref="U23">MID(Table2[[#This Row],[Data]:[Data]],SEARCH(U$6,Table2[[#This Row],[Data]:[Data]])+4,SEARCH(" ",Table2[[#This Row],[Data]:[Data]],SEARCH(U$6,Table2[[#This Row],[Data]:[Data]]))-SEARCH(U$6,Table2[[#This Row],[Data]:[Data]])-4)</f>
        <v>77</v>
      </c>
      <c r="V23" s="3">
        <f>IF(AND(G23,I23,K23,N23,P23,R23,T23,Table2[[#This Row],[Valid?]]=1),1,0)</f>
        <v>1</v>
      </c>
    </row>
    <row r="24" spans="1:22" x14ac:dyDescent="0.3">
      <c r="A24" t="s">
        <v>28</v>
      </c>
      <c r="B24">
        <f t="shared" si="0"/>
        <v>8</v>
      </c>
      <c r="C24">
        <f t="shared" si="1"/>
        <v>55</v>
      </c>
      <c r="D24">
        <f>IF(OR(Table2[[#This Row],[How many colons?]]=8,AND(Table2[[#This Row],[How many colons?]]=7,Table2[[#This Row],[Has CID? (char position)]]=FALSE)),1,0)</f>
        <v>1</v>
      </c>
      <c r="F24" s="2" t="str" cm="1">
        <f t="array" ref="F24">IFERROR(MID(Table2[[#This Row],[Data]:[Data]],SEARCH(F$6,Table2[[#This Row],[Data]:[Data]])+4,SEARCH(" ",Table2[[#This Row],[Data]:[Data]],SEARCH(F$6,Table2[[#This Row],[Data]:[Data]]))-SEARCH(F$6,Table2[[#This Row],[Data]:[Data]])-4),FALSE)</f>
        <v>1976</v>
      </c>
      <c r="G24" s="2" t="b">
        <f>IF(AND(LEN(Table3[[#This Row],[BYR:]])=$G$3,(Table3[[#This Row],[BYR:]]*1)&gt;=$G$4,(Table3[[#This Row],[BYR:]]*1)&lt;=$G$5),TRUE,FALSE)</f>
        <v>1</v>
      </c>
      <c r="H24" s="2" t="str" cm="1">
        <f t="array" ref="H24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24" s="2" t="b">
        <f>IF(AND(LEN(Table3[[#This Row],[IYR:]])=$I$3,(Table3[[#This Row],[IYR:]]*1)&gt;=$I$4,(Table3[[#This Row],[IYR:]]*1)&lt;=$I$5),TRUE,FALSE)</f>
        <v>1</v>
      </c>
      <c r="J24" s="2" t="str" cm="1">
        <f t="array" ref="J24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24" s="2" t="b">
        <f>IF(AND(LEN(Table3[[#This Row],[EYR:]])=$K$3,(Table3[[#This Row],[EYR:]]*1)&gt;=$K$4,(Table3[[#This Row],[EYR:]]*1)&lt;=$K$5),TRUE,FALSE)</f>
        <v>1</v>
      </c>
      <c r="L24" s="2">
        <v>157</v>
      </c>
      <c r="M24" s="2" t="s">
        <v>299</v>
      </c>
      <c r="N2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4" s="2" t="str" cm="1">
        <f t="array" ref="O24">IFERROR(MID(Table2[[#This Row],[Data]:[Data]],SEARCH(O$6,Table2[[#This Row],[Data]:[Data]])+4,SEARCH(" ",Table2[[#This Row],[Data]:[Data]],SEARCH(O$6,Table2[[#This Row],[Data]:[Data]]))-SEARCH(O$6,Table2[[#This Row],[Data]:[Data]])-4),FALSE)</f>
        <v>#341e13</v>
      </c>
      <c r="P24" s="2" t="b">
        <f>IF(AND(LEFT(Table3[[#This Row],[HCL:]],1)="#",LEN(Table3[[#This Row],[HCL:]])=$P$3),ISNUMBER(HEX2DEC(RIGHT(Table3[[#This Row],[HCL:]],6))),FALSE)</f>
        <v>1</v>
      </c>
      <c r="Q24" s="2" t="str" cm="1">
        <f t="array" ref="Q24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24" s="2" t="b">
        <f>IFERROR(VLOOKUP(Table3[[#This Row],[ECL:]],Table4[],2,0),FALSE)</f>
        <v>1</v>
      </c>
      <c r="S24" s="2" t="str" cm="1">
        <f t="array" ref="S24">IFERROR(MID(Table2[[#This Row],[Data]:[Data]],SEARCH(S$6,Table2[[#This Row],[Data]:[Data]])+4,SEARCH(" ",Table2[[#This Row],[Data]:[Data]],SEARCH(S$6,Table2[[#This Row],[Data]:[Data]]))-SEARCH(S$6,Table2[[#This Row],[Data]:[Data]])-4),FALSE)</f>
        <v>103806645</v>
      </c>
      <c r="T24" s="2" t="b">
        <f>IF(LEN(Table3[[#This Row],[PID:]])=$T$3,TRUE,FALSE)</f>
        <v>1</v>
      </c>
      <c r="U24" s="2" t="str" cm="1">
        <f t="array" ref="U24">MID(Table2[[#This Row],[Data]:[Data]],SEARCH(U$6,Table2[[#This Row],[Data]:[Data]])+4,SEARCH(" ",Table2[[#This Row],[Data]:[Data]],SEARCH(U$6,Table2[[#This Row],[Data]:[Data]]))-SEARCH(U$6,Table2[[#This Row],[Data]:[Data]])-4)</f>
        <v>90</v>
      </c>
      <c r="V24" s="3">
        <f>IF(AND(G24,I24,K24,N24,P24,R24,T24,Table2[[#This Row],[Valid?]]=1),1,0)</f>
        <v>1</v>
      </c>
    </row>
    <row r="25" spans="1:22" x14ac:dyDescent="0.3">
      <c r="A25" t="s">
        <v>29</v>
      </c>
      <c r="B25">
        <f t="shared" si="0"/>
        <v>8</v>
      </c>
      <c r="C25">
        <f t="shared" si="1"/>
        <v>13</v>
      </c>
      <c r="D25">
        <f>IF(OR(Table2[[#This Row],[How many colons?]]=8,AND(Table2[[#This Row],[How many colons?]]=7,Table2[[#This Row],[Has CID? (char position)]]=FALSE)),1,0)</f>
        <v>1</v>
      </c>
      <c r="F25" s="2" t="str" cm="1">
        <f t="array" ref="F25">IFERROR(MID(Table2[[#This Row],[Data]:[Data]],SEARCH(F$6,Table2[[#This Row],[Data]:[Data]])+4,SEARCH(" ",Table2[[#This Row],[Data]:[Data]],SEARCH(F$6,Table2[[#This Row],[Data]:[Data]]))-SEARCH(F$6,Table2[[#This Row],[Data]:[Data]])-4),FALSE)</f>
        <v>2002</v>
      </c>
      <c r="G25" s="2" t="b">
        <f>IF(AND(LEN(Table3[[#This Row],[BYR:]])=$G$3,(Table3[[#This Row],[BYR:]]*1)&gt;=$G$4,(Table3[[#This Row],[BYR:]]*1)&lt;=$G$5),TRUE,FALSE)</f>
        <v>1</v>
      </c>
      <c r="H25" s="2" t="str" cm="1">
        <f t="array" ref="H25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25" s="2" t="b">
        <f>IF(AND(LEN(Table3[[#This Row],[IYR:]])=$I$3,(Table3[[#This Row],[IYR:]]*1)&gt;=$I$4,(Table3[[#This Row],[IYR:]]*1)&lt;=$I$5),TRUE,FALSE)</f>
        <v>1</v>
      </c>
      <c r="J25" s="2" t="str" cm="1">
        <f t="array" ref="J25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25" s="2" t="b">
        <f>IF(AND(LEN(Table3[[#This Row],[EYR:]])=$K$3,(Table3[[#This Row],[EYR:]]*1)&gt;=$K$4,(Table3[[#This Row],[EYR:]]*1)&lt;=$K$5),TRUE,FALSE)</f>
        <v>1</v>
      </c>
      <c r="L25" s="2">
        <v>170</v>
      </c>
      <c r="M25" s="2" t="s">
        <v>299</v>
      </c>
      <c r="N2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5" s="2" t="str" cm="1">
        <f t="array" ref="O25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25" s="2" t="b">
        <f>IF(AND(LEFT(Table3[[#This Row],[HCL:]],1)="#",LEN(Table3[[#This Row],[HCL:]])=$P$3),ISNUMBER(HEX2DEC(RIGHT(Table3[[#This Row],[HCL:]],6))),FALSE)</f>
        <v>1</v>
      </c>
      <c r="Q25" s="2" t="str" cm="1">
        <f t="array" ref="Q25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25" s="2" t="b">
        <f>IFERROR(VLOOKUP(Table3[[#This Row],[ECL:]],Table4[],2,0),FALSE)</f>
        <v>1</v>
      </c>
      <c r="S25" s="2" t="str" cm="1">
        <f t="array" ref="S25">IFERROR(MID(Table2[[#This Row],[Data]:[Data]],SEARCH(S$6,Table2[[#This Row],[Data]:[Data]])+4,SEARCH(" ",Table2[[#This Row],[Data]:[Data]],SEARCH(S$6,Table2[[#This Row],[Data]:[Data]]))-SEARCH(S$6,Table2[[#This Row],[Data]:[Data]])-4),FALSE)</f>
        <v>821161144</v>
      </c>
      <c r="T25" s="2" t="b">
        <f>IF(LEN(Table3[[#This Row],[PID:]])=$T$3,TRUE,FALSE)</f>
        <v>1</v>
      </c>
      <c r="U25" s="2" t="str" cm="1">
        <f t="array" ref="U25">MID(Table2[[#This Row],[Data]:[Data]],SEARCH(U$6,Table2[[#This Row],[Data]:[Data]])+4,SEARCH(" ",Table2[[#This Row],[Data]:[Data]],SEARCH(U$6,Table2[[#This Row],[Data]:[Data]]))-SEARCH(U$6,Table2[[#This Row],[Data]:[Data]])-4)</f>
        <v>93</v>
      </c>
      <c r="V25" s="3">
        <f>IF(AND(G25,I25,K25,N25,P25,R25,T25,Table2[[#This Row],[Valid?]]=1),1,0)</f>
        <v>1</v>
      </c>
    </row>
    <row r="26" spans="1:22" x14ac:dyDescent="0.3">
      <c r="A26" t="s">
        <v>30</v>
      </c>
      <c r="B26">
        <f t="shared" si="0"/>
        <v>8</v>
      </c>
      <c r="C26">
        <f t="shared" si="1"/>
        <v>41</v>
      </c>
      <c r="D26">
        <f>IF(OR(Table2[[#This Row],[How many colons?]]=8,AND(Table2[[#This Row],[How many colons?]]=7,Table2[[#This Row],[Has CID? (char position)]]=FALSE)),1,0)</f>
        <v>1</v>
      </c>
      <c r="F26" s="2" t="str" cm="1">
        <f t="array" ref="F26">IFERROR(MID(Table2[[#This Row],[Data]:[Data]],SEARCH(F$6,Table2[[#This Row],[Data]:[Data]])+4,SEARCH(" ",Table2[[#This Row],[Data]:[Data]],SEARCH(F$6,Table2[[#This Row],[Data]:[Data]]))-SEARCH(F$6,Table2[[#This Row],[Data]:[Data]])-4),FALSE)</f>
        <v>1972</v>
      </c>
      <c r="G26" s="2" t="b">
        <f>IF(AND(LEN(Table3[[#This Row],[BYR:]])=$G$3,(Table3[[#This Row],[BYR:]]*1)&gt;=$G$4,(Table3[[#This Row],[BYR:]]*1)&lt;=$G$5),TRUE,FALSE)</f>
        <v>1</v>
      </c>
      <c r="H26" s="2" t="str" cm="1">
        <f t="array" ref="H26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26" s="2" t="b">
        <f>IF(AND(LEN(Table3[[#This Row],[IYR:]])=$I$3,(Table3[[#This Row],[IYR:]]*1)&gt;=$I$4,(Table3[[#This Row],[IYR:]]*1)&lt;=$I$5),TRUE,FALSE)</f>
        <v>1</v>
      </c>
      <c r="J26" s="2" t="str" cm="1">
        <f t="array" ref="J26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26" s="2" t="b">
        <f>IF(AND(LEN(Table3[[#This Row],[EYR:]])=$K$3,(Table3[[#This Row],[EYR:]]*1)&gt;=$K$4,(Table3[[#This Row],[EYR:]]*1)&lt;=$K$5),TRUE,FALSE)</f>
        <v>1</v>
      </c>
      <c r="L26" s="2">
        <v>173</v>
      </c>
      <c r="M26" s="2" t="s">
        <v>299</v>
      </c>
      <c r="N2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6" s="2" t="str" cm="1">
        <f t="array" ref="O26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26" s="2" t="b">
        <f>IF(AND(LEFT(Table3[[#This Row],[HCL:]],1)="#",LEN(Table3[[#This Row],[HCL:]])=$P$3),ISNUMBER(HEX2DEC(RIGHT(Table3[[#This Row],[HCL:]],6))),FALSE)</f>
        <v>1</v>
      </c>
      <c r="Q26" s="2" t="str" cm="1">
        <f t="array" ref="Q26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26" s="2" t="b">
        <f>IFERROR(VLOOKUP(Table3[[#This Row],[ECL:]],Table4[],2,0),FALSE)</f>
        <v>1</v>
      </c>
      <c r="S26" s="2" t="str" cm="1">
        <f t="array" ref="S26">IFERROR(MID(Table2[[#This Row],[Data]:[Data]],SEARCH(S$6,Table2[[#This Row],[Data]:[Data]])+4,SEARCH(" ",Table2[[#This Row],[Data]:[Data]],SEARCH(S$6,Table2[[#This Row],[Data]:[Data]]))-SEARCH(S$6,Table2[[#This Row],[Data]:[Data]])-4),FALSE)</f>
        <v>979409688</v>
      </c>
      <c r="T26" s="2" t="b">
        <f>IF(LEN(Table3[[#This Row],[PID:]])=$T$3,TRUE,FALSE)</f>
        <v>1</v>
      </c>
      <c r="U26" s="2" t="str" cm="1">
        <f t="array" ref="U26">MID(Table2[[#This Row],[Data]:[Data]],SEARCH(U$6,Table2[[#This Row],[Data]:[Data]])+4,SEARCH(" ",Table2[[#This Row],[Data]:[Data]],SEARCH(U$6,Table2[[#This Row],[Data]:[Data]]))-SEARCH(U$6,Table2[[#This Row],[Data]:[Data]])-4)</f>
        <v>182</v>
      </c>
      <c r="V26" s="3">
        <f>IF(AND(G26,I26,K26,N26,P26,R26,T26,Table2[[#This Row],[Valid?]]=1),1,0)</f>
        <v>1</v>
      </c>
    </row>
    <row r="27" spans="1:22" x14ac:dyDescent="0.3">
      <c r="A27" t="s">
        <v>31</v>
      </c>
      <c r="B27">
        <f t="shared" si="0"/>
        <v>8</v>
      </c>
      <c r="C27">
        <f t="shared" si="1"/>
        <v>63</v>
      </c>
      <c r="D27">
        <f>IF(OR(Table2[[#This Row],[How many colons?]]=8,AND(Table2[[#This Row],[How many colons?]]=7,Table2[[#This Row],[Has CID? (char position)]]=FALSE)),1,0)</f>
        <v>1</v>
      </c>
      <c r="F27" s="2" t="str" cm="1">
        <f t="array" ref="F27">IFERROR(MID(Table2[[#This Row],[Data]:[Data]],SEARCH(F$6,Table2[[#This Row],[Data]:[Data]])+4,SEARCH(" ",Table2[[#This Row],[Data]:[Data]],SEARCH(F$6,Table2[[#This Row],[Data]:[Data]]))-SEARCH(F$6,Table2[[#This Row],[Data]:[Data]])-4),FALSE)</f>
        <v>1936</v>
      </c>
      <c r="G27" s="2" t="b">
        <f>IF(AND(LEN(Table3[[#This Row],[BYR:]])=$G$3,(Table3[[#This Row],[BYR:]]*1)&gt;=$G$4,(Table3[[#This Row],[BYR:]]*1)&lt;=$G$5),TRUE,FALSE)</f>
        <v>1</v>
      </c>
      <c r="H27" s="2" t="str" cm="1">
        <f t="array" ref="H27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27" s="2" t="b">
        <f>IF(AND(LEN(Table3[[#This Row],[IYR:]])=$I$3,(Table3[[#This Row],[IYR:]]*1)&gt;=$I$4,(Table3[[#This Row],[IYR:]]*1)&lt;=$I$5),TRUE,FALSE)</f>
        <v>1</v>
      </c>
      <c r="J27" s="2" t="str" cm="1">
        <f t="array" ref="J27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27" s="2" t="b">
        <f>IF(AND(LEN(Table3[[#This Row],[EYR:]])=$K$3,(Table3[[#This Row],[EYR:]]*1)&gt;=$K$4,(Table3[[#This Row],[EYR:]]*1)&lt;=$K$5),TRUE,FALSE)</f>
        <v>1</v>
      </c>
      <c r="L27" s="2">
        <v>151</v>
      </c>
      <c r="M27" s="2" t="s">
        <v>299</v>
      </c>
      <c r="N2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7" s="2" t="str" cm="1">
        <f t="array" ref="O27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27" s="2" t="b">
        <f>IF(AND(LEFT(Table3[[#This Row],[HCL:]],1)="#",LEN(Table3[[#This Row],[HCL:]])=$P$3),ISNUMBER(HEX2DEC(RIGHT(Table3[[#This Row],[HCL:]],6))),FALSE)</f>
        <v>1</v>
      </c>
      <c r="Q27" s="2" t="str" cm="1">
        <f t="array" ref="Q27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27" s="2" t="b">
        <f>IFERROR(VLOOKUP(Table3[[#This Row],[ECL:]],Table4[],2,0),FALSE)</f>
        <v>1</v>
      </c>
      <c r="S27" s="2" t="str" cm="1">
        <f t="array" ref="S27">IFERROR(MID(Table2[[#This Row],[Data]:[Data]],SEARCH(S$6,Table2[[#This Row],[Data]:[Data]])+4,SEARCH(" ",Table2[[#This Row],[Data]:[Data]],SEARCH(S$6,Table2[[#This Row],[Data]:[Data]]))-SEARCH(S$6,Table2[[#This Row],[Data]:[Data]])-4),FALSE)</f>
        <v>138485312</v>
      </c>
      <c r="T27" s="2" t="b">
        <f>IF(LEN(Table3[[#This Row],[PID:]])=$T$3,TRUE,FALSE)</f>
        <v>1</v>
      </c>
      <c r="U27" s="2" t="str" cm="1">
        <f t="array" ref="U27">MID(Table2[[#This Row],[Data]:[Data]],SEARCH(U$6,Table2[[#This Row],[Data]:[Data]])+4,SEARCH(" ",Table2[[#This Row],[Data]:[Data]],SEARCH(U$6,Table2[[#This Row],[Data]:[Data]]))-SEARCH(U$6,Table2[[#This Row],[Data]:[Data]])-4)</f>
        <v>345</v>
      </c>
      <c r="V27" s="3">
        <f>IF(AND(G27,I27,K27,N27,P27,R27,T27,Table2[[#This Row],[Valid?]]=1),1,0)</f>
        <v>1</v>
      </c>
    </row>
    <row r="28" spans="1:22" x14ac:dyDescent="0.3">
      <c r="A28" t="s">
        <v>32</v>
      </c>
      <c r="B28">
        <f t="shared" si="0"/>
        <v>8</v>
      </c>
      <c r="C28">
        <f t="shared" si="1"/>
        <v>72</v>
      </c>
      <c r="D28">
        <f>IF(OR(Table2[[#This Row],[How many colons?]]=8,AND(Table2[[#This Row],[How many colons?]]=7,Table2[[#This Row],[Has CID? (char position)]]=FALSE)),1,0)</f>
        <v>1</v>
      </c>
      <c r="F28" s="2" t="str" cm="1">
        <f t="array" ref="F28">IFERROR(MID(Table2[[#This Row],[Data]:[Data]],SEARCH(F$6,Table2[[#This Row],[Data]:[Data]])+4,SEARCH(" ",Table2[[#This Row],[Data]:[Data]],SEARCH(F$6,Table2[[#This Row],[Data]:[Data]]))-SEARCH(F$6,Table2[[#This Row],[Data]:[Data]])-4),FALSE)</f>
        <v>1986</v>
      </c>
      <c r="G28" s="2" t="b">
        <f>IF(AND(LEN(Table3[[#This Row],[BYR:]])=$G$3,(Table3[[#This Row],[BYR:]]*1)&gt;=$G$4,(Table3[[#This Row],[BYR:]]*1)&lt;=$G$5),TRUE,FALSE)</f>
        <v>1</v>
      </c>
      <c r="H28" s="2" t="str" cm="1">
        <f t="array" ref="H28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28" s="2" t="b">
        <f>IF(AND(LEN(Table3[[#This Row],[IYR:]])=$I$3,(Table3[[#This Row],[IYR:]]*1)&gt;=$I$4,(Table3[[#This Row],[IYR:]]*1)&lt;=$I$5),TRUE,FALSE)</f>
        <v>1</v>
      </c>
      <c r="J28" s="2" t="str" cm="1">
        <f t="array" ref="J28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28" s="2" t="b">
        <f>IF(AND(LEN(Table3[[#This Row],[EYR:]])=$K$3,(Table3[[#This Row],[EYR:]]*1)&gt;=$K$4,(Table3[[#This Row],[EYR:]]*1)&lt;=$K$5),TRUE,FALSE)</f>
        <v>1</v>
      </c>
      <c r="L28" s="2">
        <v>191</v>
      </c>
      <c r="M28" s="2" t="s">
        <v>299</v>
      </c>
      <c r="N2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8" s="2" t="str" cm="1">
        <f t="array" ref="O28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28" s="2" t="b">
        <f>IF(AND(LEFT(Table3[[#This Row],[HCL:]],1)="#",LEN(Table3[[#This Row],[HCL:]])=$P$3),ISNUMBER(HEX2DEC(RIGHT(Table3[[#This Row],[HCL:]],6))),FALSE)</f>
        <v>1</v>
      </c>
      <c r="Q28" s="2" t="str" cm="1">
        <f t="array" ref="Q28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28" s="2" t="b">
        <f>IFERROR(VLOOKUP(Table3[[#This Row],[ECL:]],Table4[],2,0),FALSE)</f>
        <v>1</v>
      </c>
      <c r="S28" s="2" t="str" cm="1">
        <f t="array" ref="S28">IFERROR(MID(Table2[[#This Row],[Data]:[Data]],SEARCH(S$6,Table2[[#This Row],[Data]:[Data]])+4,SEARCH(" ",Table2[[#This Row],[Data]:[Data]],SEARCH(S$6,Table2[[#This Row],[Data]:[Data]]))-SEARCH(S$6,Table2[[#This Row],[Data]:[Data]])-4),FALSE)</f>
        <v>836367740</v>
      </c>
      <c r="T28" s="2" t="b">
        <f>IF(LEN(Table3[[#This Row],[PID:]])=$T$3,TRUE,FALSE)</f>
        <v>1</v>
      </c>
      <c r="U28" s="2" t="str" cm="1">
        <f t="array" ref="U28">MID(Table2[[#This Row],[Data]:[Data]],SEARCH(U$6,Table2[[#This Row],[Data]:[Data]])+4,SEARCH(" ",Table2[[#This Row],[Data]:[Data]],SEARCH(U$6,Table2[[#This Row],[Data]:[Data]]))-SEARCH(U$6,Table2[[#This Row],[Data]:[Data]])-4)</f>
        <v>200</v>
      </c>
      <c r="V28" s="3">
        <f>IF(AND(G28,I28,K28,N28,P28,R28,T28,Table2[[#This Row],[Valid?]]=1),1,0)</f>
        <v>1</v>
      </c>
    </row>
    <row r="29" spans="1:22" x14ac:dyDescent="0.3">
      <c r="A29" t="s">
        <v>33</v>
      </c>
      <c r="B29">
        <f t="shared" si="0"/>
        <v>8</v>
      </c>
      <c r="C29">
        <f t="shared" si="1"/>
        <v>72</v>
      </c>
      <c r="D29">
        <f>IF(OR(Table2[[#This Row],[How many colons?]]=8,AND(Table2[[#This Row],[How many colons?]]=7,Table2[[#This Row],[Has CID? (char position)]]=FALSE)),1,0)</f>
        <v>1</v>
      </c>
      <c r="F29" s="2" t="str" cm="1">
        <f t="array" ref="F29">IFERROR(MID(Table2[[#This Row],[Data]:[Data]],SEARCH(F$6,Table2[[#This Row],[Data]:[Data]])+4,SEARCH(" ",Table2[[#This Row],[Data]:[Data]],SEARCH(F$6,Table2[[#This Row],[Data]:[Data]]))-SEARCH(F$6,Table2[[#This Row],[Data]:[Data]])-4),FALSE)</f>
        <v>1958</v>
      </c>
      <c r="G29" s="2" t="b">
        <f>IF(AND(LEN(Table3[[#This Row],[BYR:]])=$G$3,(Table3[[#This Row],[BYR:]]*1)&gt;=$G$4,(Table3[[#This Row],[BYR:]]*1)&lt;=$G$5),TRUE,FALSE)</f>
        <v>1</v>
      </c>
      <c r="H29" s="2" t="str" cm="1">
        <f t="array" ref="H29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29" s="2" t="b">
        <f>IF(AND(LEN(Table3[[#This Row],[IYR:]])=$I$3,(Table3[[#This Row],[IYR:]]*1)&gt;=$I$4,(Table3[[#This Row],[IYR:]]*1)&lt;=$I$5),TRUE,FALSE)</f>
        <v>1</v>
      </c>
      <c r="J29" s="2" t="str" cm="1">
        <f t="array" ref="J29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29" s="2" t="b">
        <f>IF(AND(LEN(Table3[[#This Row],[EYR:]])=$K$3,(Table3[[#This Row],[EYR:]]*1)&gt;=$K$4,(Table3[[#This Row],[EYR:]]*1)&lt;=$K$5),TRUE,FALSE)</f>
        <v>1</v>
      </c>
      <c r="L29" s="2">
        <v>170</v>
      </c>
      <c r="M29" s="2" t="s">
        <v>299</v>
      </c>
      <c r="N2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9" s="2" t="str" cm="1">
        <f t="array" ref="O29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29" s="2" t="b">
        <f>IF(AND(LEFT(Table3[[#This Row],[HCL:]],1)="#",LEN(Table3[[#This Row],[HCL:]])=$P$3),ISNUMBER(HEX2DEC(RIGHT(Table3[[#This Row],[HCL:]],6))),FALSE)</f>
        <v>1</v>
      </c>
      <c r="Q29" s="2" t="str" cm="1">
        <f t="array" ref="Q29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29" s="2" t="b">
        <f>IFERROR(VLOOKUP(Table3[[#This Row],[ECL:]],Table4[],2,0),FALSE)</f>
        <v>1</v>
      </c>
      <c r="S29" s="2" t="str" cm="1">
        <f t="array" ref="S29">IFERROR(MID(Table2[[#This Row],[Data]:[Data]],SEARCH(S$6,Table2[[#This Row],[Data]:[Data]])+4,SEARCH(" ",Table2[[#This Row],[Data]:[Data]],SEARCH(S$6,Table2[[#This Row],[Data]:[Data]]))-SEARCH(S$6,Table2[[#This Row],[Data]:[Data]])-4),FALSE)</f>
        <v>909247319</v>
      </c>
      <c r="T29" s="2" t="b">
        <f>IF(LEN(Table3[[#This Row],[PID:]])=$T$3,TRUE,FALSE)</f>
        <v>1</v>
      </c>
      <c r="U29" s="2" t="str" cm="1">
        <f t="array" ref="U29">MID(Table2[[#This Row],[Data]:[Data]],SEARCH(U$6,Table2[[#This Row],[Data]:[Data]])+4,SEARCH(" ",Table2[[#This Row],[Data]:[Data]],SEARCH(U$6,Table2[[#This Row],[Data]:[Data]]))-SEARCH(U$6,Table2[[#This Row],[Data]:[Data]])-4)</f>
        <v>256</v>
      </c>
      <c r="V29" s="3">
        <f>IF(AND(G29,I29,K29,N29,P29,R29,T29,Table2[[#This Row],[Valid?]]=1),1,0)</f>
        <v>1</v>
      </c>
    </row>
    <row r="30" spans="1:22" x14ac:dyDescent="0.3">
      <c r="A30" t="s">
        <v>34</v>
      </c>
      <c r="B30">
        <f t="shared" si="0"/>
        <v>8</v>
      </c>
      <c r="C30">
        <f t="shared" si="1"/>
        <v>36</v>
      </c>
      <c r="D30">
        <f>IF(OR(Table2[[#This Row],[How many colons?]]=8,AND(Table2[[#This Row],[How many colons?]]=7,Table2[[#This Row],[Has CID? (char position)]]=FALSE)),1,0)</f>
        <v>1</v>
      </c>
      <c r="F30" s="2" t="str" cm="1">
        <f t="array" ref="F30">IFERROR(MID(Table2[[#This Row],[Data]:[Data]],SEARCH(F$6,Table2[[#This Row],[Data]:[Data]])+4,SEARCH(" ",Table2[[#This Row],[Data]:[Data]],SEARCH(F$6,Table2[[#This Row],[Data]:[Data]]))-SEARCH(F$6,Table2[[#This Row],[Data]:[Data]])-4),FALSE)</f>
        <v>1921</v>
      </c>
      <c r="G30" s="2" t="b">
        <f>IF(AND(LEN(Table3[[#This Row],[BYR:]])=$G$3,(Table3[[#This Row],[BYR:]]*1)&gt;=$G$4,(Table3[[#This Row],[BYR:]]*1)&lt;=$G$5),TRUE,FALSE)</f>
        <v>1</v>
      </c>
      <c r="H30" s="2" t="str" cm="1">
        <f t="array" ref="H30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30" s="2" t="b">
        <f>IF(AND(LEN(Table3[[#This Row],[IYR:]])=$I$3,(Table3[[#This Row],[IYR:]]*1)&gt;=$I$4,(Table3[[#This Row],[IYR:]]*1)&lt;=$I$5),TRUE,FALSE)</f>
        <v>1</v>
      </c>
      <c r="J30" s="2" t="str" cm="1">
        <f t="array" ref="J30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30" s="2" t="b">
        <f>IF(AND(LEN(Table3[[#This Row],[EYR:]])=$K$3,(Table3[[#This Row],[EYR:]]*1)&gt;=$K$4,(Table3[[#This Row],[EYR:]]*1)&lt;=$K$5),TRUE,FALSE)</f>
        <v>1</v>
      </c>
      <c r="L30" s="2">
        <v>172</v>
      </c>
      <c r="M30" s="2" t="s">
        <v>299</v>
      </c>
      <c r="N3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30" s="2" t="str" cm="1">
        <f t="array" ref="O30">IFERROR(MID(Table2[[#This Row],[Data]:[Data]],SEARCH(O$6,Table2[[#This Row],[Data]:[Data]])+4,SEARCH(" ",Table2[[#This Row],[Data]:[Data]],SEARCH(O$6,Table2[[#This Row],[Data]:[Data]]))-SEARCH(O$6,Table2[[#This Row],[Data]:[Data]])-4),FALSE)</f>
        <v>#8d840f</v>
      </c>
      <c r="P30" s="2" t="b">
        <f>IF(AND(LEFT(Table3[[#This Row],[HCL:]],1)="#",LEN(Table3[[#This Row],[HCL:]])=$P$3),ISNUMBER(HEX2DEC(RIGHT(Table3[[#This Row],[HCL:]],6))),FALSE)</f>
        <v>1</v>
      </c>
      <c r="Q30" s="2" t="str" cm="1">
        <f t="array" ref="Q30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30" s="2" t="b">
        <f>IFERROR(VLOOKUP(Table3[[#This Row],[ECL:]],Table4[],2,0),FALSE)</f>
        <v>1</v>
      </c>
      <c r="S30" s="2" t="str" cm="1">
        <f t="array" ref="S30">IFERROR(MID(Table2[[#This Row],[Data]:[Data]],SEARCH(S$6,Table2[[#This Row],[Data]:[Data]])+4,SEARCH(" ",Table2[[#This Row],[Data]:[Data]],SEARCH(S$6,Table2[[#This Row],[Data]:[Data]]))-SEARCH(S$6,Table2[[#This Row],[Data]:[Data]])-4),FALSE)</f>
        <v>414637667</v>
      </c>
      <c r="T30" s="2" t="b">
        <f>IF(LEN(Table3[[#This Row],[PID:]])=$T$3,TRUE,FALSE)</f>
        <v>1</v>
      </c>
      <c r="U30" s="2" t="str" cm="1">
        <f t="array" ref="U30">MID(Table2[[#This Row],[Data]:[Data]],SEARCH(U$6,Table2[[#This Row],[Data]:[Data]])+4,SEARCH(" ",Table2[[#This Row],[Data]:[Data]],SEARCH(U$6,Table2[[#This Row],[Data]:[Data]]))-SEARCH(U$6,Table2[[#This Row],[Data]:[Data]])-4)</f>
        <v>291</v>
      </c>
      <c r="V30" s="3">
        <f>IF(AND(G30,I30,K30,N30,P30,R30,T30,Table2[[#This Row],[Valid?]]=1),1,0)</f>
        <v>1</v>
      </c>
    </row>
    <row r="31" spans="1:22" x14ac:dyDescent="0.3">
      <c r="A31" t="s">
        <v>35</v>
      </c>
      <c r="B31">
        <f t="shared" si="0"/>
        <v>8</v>
      </c>
      <c r="C31">
        <f t="shared" si="1"/>
        <v>50</v>
      </c>
      <c r="D31">
        <f>IF(OR(Table2[[#This Row],[How many colons?]]=8,AND(Table2[[#This Row],[How many colons?]]=7,Table2[[#This Row],[Has CID? (char position)]]=FALSE)),1,0)</f>
        <v>1</v>
      </c>
      <c r="F31" s="2" t="str" cm="1">
        <f t="array" ref="F31">IFERROR(MID(Table2[[#This Row],[Data]:[Data]],SEARCH(F$6,Table2[[#This Row],[Data]:[Data]])+4,SEARCH(" ",Table2[[#This Row],[Data]:[Data]],SEARCH(F$6,Table2[[#This Row],[Data]:[Data]]))-SEARCH(F$6,Table2[[#This Row],[Data]:[Data]])-4),FALSE)</f>
        <v>1938</v>
      </c>
      <c r="G31" s="2" t="b">
        <f>IF(AND(LEN(Table3[[#This Row],[BYR:]])=$G$3,(Table3[[#This Row],[BYR:]]*1)&gt;=$G$4,(Table3[[#This Row],[BYR:]]*1)&lt;=$G$5),TRUE,FALSE)</f>
        <v>1</v>
      </c>
      <c r="H31" s="2" t="str" cm="1">
        <f t="array" ref="H31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31" s="2" t="b">
        <f>IF(AND(LEN(Table3[[#This Row],[IYR:]])=$I$3,(Table3[[#This Row],[IYR:]]*1)&gt;=$I$4,(Table3[[#This Row],[IYR:]]*1)&lt;=$I$5),TRUE,FALSE)</f>
        <v>1</v>
      </c>
      <c r="J31" s="2" t="str" cm="1">
        <f t="array" ref="J31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31" s="2" t="b">
        <f>IF(AND(LEN(Table3[[#This Row],[EYR:]])=$K$3,(Table3[[#This Row],[EYR:]]*1)&gt;=$K$4,(Table3[[#This Row],[EYR:]]*1)&lt;=$K$5),TRUE,FALSE)</f>
        <v>1</v>
      </c>
      <c r="L31" s="2">
        <v>70</v>
      </c>
      <c r="M31" s="2" t="s">
        <v>299</v>
      </c>
      <c r="N3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31" s="2" t="str" cm="1">
        <f t="array" ref="O31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31" s="2" t="b">
        <f>IF(AND(LEFT(Table3[[#This Row],[HCL:]],1)="#",LEN(Table3[[#This Row],[HCL:]])=$P$3),ISNUMBER(HEX2DEC(RIGHT(Table3[[#This Row],[HCL:]],6))),FALSE)</f>
        <v>1</v>
      </c>
      <c r="Q31" s="2" t="str" cm="1">
        <f t="array" ref="Q31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31" s="2" t="b">
        <f>IFERROR(VLOOKUP(Table3[[#This Row],[ECL:]],Table4[],2,0),FALSE)</f>
        <v>1</v>
      </c>
      <c r="S31" s="2" t="str" cm="1">
        <f t="array" ref="S31">IFERROR(MID(Table2[[#This Row],[Data]:[Data]],SEARCH(S$6,Table2[[#This Row],[Data]:[Data]])+4,SEARCH(" ",Table2[[#This Row],[Data]:[Data]],SEARCH(S$6,Table2[[#This Row],[Data]:[Data]]))-SEARCH(S$6,Table2[[#This Row],[Data]:[Data]])-4),FALSE)</f>
        <v>812104470</v>
      </c>
      <c r="T31" s="2" t="b">
        <f>IF(LEN(Table3[[#This Row],[PID:]])=$T$3,TRUE,FALSE)</f>
        <v>1</v>
      </c>
      <c r="U31" s="2" t="str" cm="1">
        <f t="array" ref="U31">MID(Table2[[#This Row],[Data]:[Data]],SEARCH(U$6,Table2[[#This Row],[Data]:[Data]])+4,SEARCH(" ",Table2[[#This Row],[Data]:[Data]],SEARCH(U$6,Table2[[#This Row],[Data]:[Data]]))-SEARCH(U$6,Table2[[#This Row],[Data]:[Data]])-4)</f>
        <v>285</v>
      </c>
      <c r="V31" s="3">
        <f>IF(AND(G31,I31,K31,N31,P31,R31,T31,Table2[[#This Row],[Valid?]]=1),1,0)</f>
        <v>0</v>
      </c>
    </row>
    <row r="32" spans="1:22" x14ac:dyDescent="0.3">
      <c r="A32" t="s">
        <v>36</v>
      </c>
      <c r="B32">
        <f t="shared" si="0"/>
        <v>8</v>
      </c>
      <c r="C32">
        <f t="shared" si="1"/>
        <v>1</v>
      </c>
      <c r="D32">
        <f>IF(OR(Table2[[#This Row],[How many colons?]]=8,AND(Table2[[#This Row],[How many colons?]]=7,Table2[[#This Row],[Has CID? (char position)]]=FALSE)),1,0)</f>
        <v>1</v>
      </c>
      <c r="F32" s="2" t="str" cm="1">
        <f t="array" ref="F32">IFERROR(MID(Table2[[#This Row],[Data]:[Data]],SEARCH(F$6,Table2[[#This Row],[Data]:[Data]])+4,SEARCH(" ",Table2[[#This Row],[Data]:[Data]],SEARCH(F$6,Table2[[#This Row],[Data]:[Data]]))-SEARCH(F$6,Table2[[#This Row],[Data]:[Data]])-4),FALSE)</f>
        <v>1971</v>
      </c>
      <c r="G32" s="2" t="b">
        <f>IF(AND(LEN(Table3[[#This Row],[BYR:]])=$G$3,(Table3[[#This Row],[BYR:]]*1)&gt;=$G$4,(Table3[[#This Row],[BYR:]]*1)&lt;=$G$5),TRUE,FALSE)</f>
        <v>1</v>
      </c>
      <c r="H32" s="2" t="str" cm="1">
        <f t="array" ref="H32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32" s="2" t="b">
        <f>IF(AND(LEN(Table3[[#This Row],[IYR:]])=$I$3,(Table3[[#This Row],[IYR:]]*1)&gt;=$I$4,(Table3[[#This Row],[IYR:]]*1)&lt;=$I$5),TRUE,FALSE)</f>
        <v>1</v>
      </c>
      <c r="J32" s="2" t="str" cm="1">
        <f t="array" ref="J32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32" s="2" t="b">
        <f>IF(AND(LEN(Table3[[#This Row],[EYR:]])=$K$3,(Table3[[#This Row],[EYR:]]*1)&gt;=$K$4,(Table3[[#This Row],[EYR:]]*1)&lt;=$K$5),TRUE,FALSE)</f>
        <v>1</v>
      </c>
      <c r="L32" s="2">
        <v>152</v>
      </c>
      <c r="M32" s="2" t="s">
        <v>299</v>
      </c>
      <c r="N3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32" s="2" t="str" cm="1">
        <f t="array" ref="O32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32" s="2" t="b">
        <f>IF(AND(LEFT(Table3[[#This Row],[HCL:]],1)="#",LEN(Table3[[#This Row],[HCL:]])=$P$3),ISNUMBER(HEX2DEC(RIGHT(Table3[[#This Row],[HCL:]],6))),FALSE)</f>
        <v>1</v>
      </c>
      <c r="Q32" s="2" t="str" cm="1">
        <f t="array" ref="Q32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32" s="2" t="b">
        <f>IFERROR(VLOOKUP(Table3[[#This Row],[ECL:]],Table4[],2,0),FALSE)</f>
        <v>1</v>
      </c>
      <c r="S32" s="2" t="str" cm="1">
        <f t="array" ref="S32">IFERROR(MID(Table2[[#This Row],[Data]:[Data]],SEARCH(S$6,Table2[[#This Row],[Data]:[Data]])+4,SEARCH(" ",Table2[[#This Row],[Data]:[Data]],SEARCH(S$6,Table2[[#This Row],[Data]:[Data]]))-SEARCH(S$6,Table2[[#This Row],[Data]:[Data]])-4),FALSE)</f>
        <v>020521112</v>
      </c>
      <c r="T32" s="2" t="b">
        <f>IF(LEN(Table3[[#This Row],[PID:]])=$T$3,TRUE,FALSE)</f>
        <v>1</v>
      </c>
      <c r="U32" s="2" t="str" cm="1">
        <f t="array" ref="U32">MID(Table2[[#This Row],[Data]:[Data]],SEARCH(U$6,Table2[[#This Row],[Data]:[Data]])+4,SEARCH(" ",Table2[[#This Row],[Data]:[Data]],SEARCH(U$6,Table2[[#This Row],[Data]:[Data]]))-SEARCH(U$6,Table2[[#This Row],[Data]:[Data]])-4)</f>
        <v>99</v>
      </c>
      <c r="V32" s="3">
        <f>IF(AND(G32,I32,K32,N32,P32,R32,T32,Table2[[#This Row],[Valid?]]=1),1,0)</f>
        <v>1</v>
      </c>
    </row>
    <row r="33" spans="1:22" x14ac:dyDescent="0.3">
      <c r="A33" t="s">
        <v>37</v>
      </c>
      <c r="B33">
        <f t="shared" si="0"/>
        <v>8</v>
      </c>
      <c r="C33">
        <f t="shared" si="1"/>
        <v>63</v>
      </c>
      <c r="D33">
        <f>IF(OR(Table2[[#This Row],[How many colons?]]=8,AND(Table2[[#This Row],[How many colons?]]=7,Table2[[#This Row],[Has CID? (char position)]]=FALSE)),1,0)</f>
        <v>1</v>
      </c>
      <c r="F33" s="2" t="str" cm="1">
        <f t="array" ref="F33">IFERROR(MID(Table2[[#This Row],[Data]:[Data]],SEARCH(F$6,Table2[[#This Row],[Data]:[Data]])+4,SEARCH(" ",Table2[[#This Row],[Data]:[Data]],SEARCH(F$6,Table2[[#This Row],[Data]:[Data]]))-SEARCH(F$6,Table2[[#This Row],[Data]:[Data]])-4),FALSE)</f>
        <v>1973</v>
      </c>
      <c r="G33" s="2" t="b">
        <f>IF(AND(LEN(Table3[[#This Row],[BYR:]])=$G$3,(Table3[[#This Row],[BYR:]]*1)&gt;=$G$4,(Table3[[#This Row],[BYR:]]*1)&lt;=$G$5),TRUE,FALSE)</f>
        <v>1</v>
      </c>
      <c r="H33" s="2" t="str" cm="1">
        <f t="array" ref="H33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33" s="2" t="b">
        <f>IF(AND(LEN(Table3[[#This Row],[IYR:]])=$I$3,(Table3[[#This Row],[IYR:]]*1)&gt;=$I$4,(Table3[[#This Row],[IYR:]]*1)&lt;=$I$5),TRUE,FALSE)</f>
        <v>1</v>
      </c>
      <c r="J33" s="2" t="str" cm="1">
        <f t="array" ref="J33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33" s="2" t="b">
        <f>IF(AND(LEN(Table3[[#This Row],[EYR:]])=$K$3,(Table3[[#This Row],[EYR:]]*1)&gt;=$K$4,(Table3[[#This Row],[EYR:]]*1)&lt;=$K$5),TRUE,FALSE)</f>
        <v>1</v>
      </c>
      <c r="L33" s="2">
        <v>155</v>
      </c>
      <c r="M33" s="2" t="s">
        <v>299</v>
      </c>
      <c r="N3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33" s="2" t="str" cm="1">
        <f t="array" ref="O33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33" s="2" t="b">
        <f>IF(AND(LEFT(Table3[[#This Row],[HCL:]],1)="#",LEN(Table3[[#This Row],[HCL:]])=$P$3),ISNUMBER(HEX2DEC(RIGHT(Table3[[#This Row],[HCL:]],6))),FALSE)</f>
        <v>1</v>
      </c>
      <c r="Q33" s="2" t="str" cm="1">
        <f t="array" ref="Q33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33" s="2" t="b">
        <f>IFERROR(VLOOKUP(Table3[[#This Row],[ECL:]],Table4[],2,0),FALSE)</f>
        <v>1</v>
      </c>
      <c r="S33" s="2" t="str" cm="1">
        <f t="array" ref="S33">IFERROR(MID(Table2[[#This Row],[Data]:[Data]],SEARCH(S$6,Table2[[#This Row],[Data]:[Data]])+4,SEARCH(" ",Table2[[#This Row],[Data]:[Data]],SEARCH(S$6,Table2[[#This Row],[Data]:[Data]]))-SEARCH(S$6,Table2[[#This Row],[Data]:[Data]])-4),FALSE)</f>
        <v>179977662</v>
      </c>
      <c r="T33" s="2" t="b">
        <f>IF(LEN(Table3[[#This Row],[PID:]])=$T$3,TRUE,FALSE)</f>
        <v>1</v>
      </c>
      <c r="U33" s="2" t="str" cm="1">
        <f t="array" ref="U33">MID(Table2[[#This Row],[Data]:[Data]],SEARCH(U$6,Table2[[#This Row],[Data]:[Data]])+4,SEARCH(" ",Table2[[#This Row],[Data]:[Data]],SEARCH(U$6,Table2[[#This Row],[Data]:[Data]]))-SEARCH(U$6,Table2[[#This Row],[Data]:[Data]])-4)</f>
        <v>126</v>
      </c>
      <c r="V33" s="3">
        <f>IF(AND(G33,I33,K33,N33,P33,R33,T33,Table2[[#This Row],[Valid?]]=1),1,0)</f>
        <v>1</v>
      </c>
    </row>
    <row r="34" spans="1:22" x14ac:dyDescent="0.3">
      <c r="A34" t="s">
        <v>38</v>
      </c>
      <c r="B34">
        <f t="shared" si="0"/>
        <v>8</v>
      </c>
      <c r="C34">
        <f t="shared" si="1"/>
        <v>32</v>
      </c>
      <c r="D34">
        <f>IF(OR(Table2[[#This Row],[How many colons?]]=8,AND(Table2[[#This Row],[How many colons?]]=7,Table2[[#This Row],[Has CID? (char position)]]=FALSE)),1,0)</f>
        <v>1</v>
      </c>
      <c r="F34" s="2" t="str" cm="1">
        <f t="array" ref="F34">IFERROR(MID(Table2[[#This Row],[Data]:[Data]],SEARCH(F$6,Table2[[#This Row],[Data]:[Data]])+4,SEARCH(" ",Table2[[#This Row],[Data]:[Data]],SEARCH(F$6,Table2[[#This Row],[Data]:[Data]]))-SEARCH(F$6,Table2[[#This Row],[Data]:[Data]])-4),FALSE)</f>
        <v>1959</v>
      </c>
      <c r="G34" s="2" t="b">
        <f>IF(AND(LEN(Table3[[#This Row],[BYR:]])=$G$3,(Table3[[#This Row],[BYR:]]*1)&gt;=$G$4,(Table3[[#This Row],[BYR:]]*1)&lt;=$G$5),TRUE,FALSE)</f>
        <v>1</v>
      </c>
      <c r="H34" s="2" t="str" cm="1">
        <f t="array" ref="H34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34" s="2" t="b">
        <f>IF(AND(LEN(Table3[[#This Row],[IYR:]])=$I$3,(Table3[[#This Row],[IYR:]]*1)&gt;=$I$4,(Table3[[#This Row],[IYR:]]*1)&lt;=$I$5),TRUE,FALSE)</f>
        <v>1</v>
      </c>
      <c r="J34" s="2" t="str" cm="1">
        <f t="array" ref="J34">IFERROR(MID(Table2[[#This Row],[Data]:[Data]],SEARCH(J$6,Table2[[#This Row],[Data]:[Data]])+4,SEARCH(" ",Table2[[#This Row],[Data]:[Data]],SEARCH(J$6,Table2[[#This Row],[Data]:[Data]]))-SEARCH(J$6,Table2[[#This Row],[Data]:[Data]])-4),FALSE)</f>
        <v>2001</v>
      </c>
      <c r="K34" s="2" t="b">
        <f>IF(AND(LEN(Table3[[#This Row],[EYR:]])=$K$3,(Table3[[#This Row],[EYR:]]*1)&gt;=$K$4,(Table3[[#This Row],[EYR:]]*1)&lt;=$K$5),TRUE,FALSE)</f>
        <v>0</v>
      </c>
      <c r="L34" s="2">
        <v>162</v>
      </c>
      <c r="M34" s="2" t="s">
        <v>299</v>
      </c>
      <c r="N3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34" s="2" t="str" cm="1">
        <f t="array" ref="O34">IFERROR(MID(Table2[[#This Row],[Data]:[Data]],SEARCH(O$6,Table2[[#This Row],[Data]:[Data]])+4,SEARCH(" ",Table2[[#This Row],[Data]:[Data]],SEARCH(O$6,Table2[[#This Row],[Data]:[Data]]))-SEARCH(O$6,Table2[[#This Row],[Data]:[Data]])-4),FALSE)</f>
        <v>#6b5442</v>
      </c>
      <c r="P34" s="2" t="b">
        <f>IF(AND(LEFT(Table3[[#This Row],[HCL:]],1)="#",LEN(Table3[[#This Row],[HCL:]])=$P$3),ISNUMBER(HEX2DEC(RIGHT(Table3[[#This Row],[HCL:]],6))),FALSE)</f>
        <v>1</v>
      </c>
      <c r="Q34" s="2" t="str" cm="1">
        <f t="array" ref="Q34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34" s="2" t="b">
        <f>IFERROR(VLOOKUP(Table3[[#This Row],[ECL:]],Table4[],2,0),FALSE)</f>
        <v>1</v>
      </c>
      <c r="S34" s="2" t="str" cm="1">
        <f t="array" ref="S34">IFERROR(MID(Table2[[#This Row],[Data]:[Data]],SEARCH(S$6,Table2[[#This Row],[Data]:[Data]])+4,SEARCH(" ",Table2[[#This Row],[Data]:[Data]],SEARCH(S$6,Table2[[#This Row],[Data]:[Data]]))-SEARCH(S$6,Table2[[#This Row],[Data]:[Data]])-4),FALSE)</f>
        <v>601712917</v>
      </c>
      <c r="T34" s="2" t="b">
        <f>IF(LEN(Table3[[#This Row],[PID:]])=$T$3,TRUE,FALSE)</f>
        <v>1</v>
      </c>
      <c r="U34" s="2" t="str" cm="1">
        <f t="array" ref="U34">MID(Table2[[#This Row],[Data]:[Data]],SEARCH(U$6,Table2[[#This Row],[Data]:[Data]])+4,SEARCH(" ",Table2[[#This Row],[Data]:[Data]],SEARCH(U$6,Table2[[#This Row],[Data]:[Data]]))-SEARCH(U$6,Table2[[#This Row],[Data]:[Data]])-4)</f>
        <v>70</v>
      </c>
      <c r="V34" s="3">
        <f>IF(AND(G34,I34,K34,N34,P34,R34,T34,Table2[[#This Row],[Valid?]]=1),1,0)</f>
        <v>0</v>
      </c>
    </row>
    <row r="35" spans="1:22" x14ac:dyDescent="0.3">
      <c r="A35" t="s">
        <v>39</v>
      </c>
      <c r="B35">
        <f t="shared" si="0"/>
        <v>8</v>
      </c>
      <c r="C35">
        <f t="shared" si="1"/>
        <v>46</v>
      </c>
      <c r="D35">
        <f>IF(OR(Table2[[#This Row],[How many colons?]]=8,AND(Table2[[#This Row],[How many colons?]]=7,Table2[[#This Row],[Has CID? (char position)]]=FALSE)),1,0)</f>
        <v>1</v>
      </c>
      <c r="F35" s="2" t="str" cm="1">
        <f t="array" ref="F35">IFERROR(MID(Table2[[#This Row],[Data]:[Data]],SEARCH(F$6,Table2[[#This Row],[Data]:[Data]])+4,SEARCH(" ",Table2[[#This Row],[Data]:[Data]],SEARCH(F$6,Table2[[#This Row],[Data]:[Data]]))-SEARCH(F$6,Table2[[#This Row],[Data]:[Data]])-4),FALSE)</f>
        <v>1933</v>
      </c>
      <c r="G35" s="2" t="b">
        <f>IF(AND(LEN(Table3[[#This Row],[BYR:]])=$G$3,(Table3[[#This Row],[BYR:]]*1)&gt;=$G$4,(Table3[[#This Row],[BYR:]]*1)&lt;=$G$5),TRUE,FALSE)</f>
        <v>1</v>
      </c>
      <c r="H35" s="2" t="str" cm="1">
        <f t="array" ref="H35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35" s="2" t="b">
        <f>IF(AND(LEN(Table3[[#This Row],[IYR:]])=$I$3,(Table3[[#This Row],[IYR:]]*1)&gt;=$I$4,(Table3[[#This Row],[IYR:]]*1)&lt;=$I$5),TRUE,FALSE)</f>
        <v>1</v>
      </c>
      <c r="J35" s="2" t="str" cm="1">
        <f t="array" ref="J35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35" s="2" t="b">
        <f>IF(AND(LEN(Table3[[#This Row],[EYR:]])=$K$3,(Table3[[#This Row],[EYR:]]*1)&gt;=$K$4,(Table3[[#This Row],[EYR:]]*1)&lt;=$K$5),TRUE,FALSE)</f>
        <v>1</v>
      </c>
      <c r="L35" s="2">
        <v>193</v>
      </c>
      <c r="M35" s="2" t="s">
        <v>299</v>
      </c>
      <c r="N3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35" s="2" t="str" cm="1">
        <f t="array" ref="O35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35" s="2" t="b">
        <f>IF(AND(LEFT(Table3[[#This Row],[HCL:]],1)="#",LEN(Table3[[#This Row],[HCL:]])=$P$3),ISNUMBER(HEX2DEC(RIGHT(Table3[[#This Row],[HCL:]],6))),FALSE)</f>
        <v>1</v>
      </c>
      <c r="Q35" s="2" t="str" cm="1">
        <f t="array" ref="Q35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35" s="2" t="b">
        <f>IFERROR(VLOOKUP(Table3[[#This Row],[ECL:]],Table4[],2,0),FALSE)</f>
        <v>1</v>
      </c>
      <c r="S35" s="2" t="str" cm="1">
        <f t="array" ref="S35">IFERROR(MID(Table2[[#This Row],[Data]:[Data]],SEARCH(S$6,Table2[[#This Row],[Data]:[Data]])+4,SEARCH(" ",Table2[[#This Row],[Data]:[Data]],SEARCH(S$6,Table2[[#This Row],[Data]:[Data]]))-SEARCH(S$6,Table2[[#This Row],[Data]:[Data]])-4),FALSE)</f>
        <v>482745318</v>
      </c>
      <c r="T35" s="2" t="b">
        <f>IF(LEN(Table3[[#This Row],[PID:]])=$T$3,TRUE,FALSE)</f>
        <v>1</v>
      </c>
      <c r="U35" s="2" t="str" cm="1">
        <f t="array" ref="U35">MID(Table2[[#This Row],[Data]:[Data]],SEARCH(U$6,Table2[[#This Row],[Data]:[Data]])+4,SEARCH(" ",Table2[[#This Row],[Data]:[Data]],SEARCH(U$6,Table2[[#This Row],[Data]:[Data]]))-SEARCH(U$6,Table2[[#This Row],[Data]:[Data]])-4)</f>
        <v>50</v>
      </c>
      <c r="V35" s="3">
        <f>IF(AND(G35,I35,K35,N35,P35,R35,T35,Table2[[#This Row],[Valid?]]=1),1,0)</f>
        <v>1</v>
      </c>
    </row>
    <row r="36" spans="1:22" x14ac:dyDescent="0.3">
      <c r="A36" t="s">
        <v>40</v>
      </c>
      <c r="B36">
        <f t="shared" si="0"/>
        <v>8</v>
      </c>
      <c r="C36">
        <f t="shared" si="1"/>
        <v>33</v>
      </c>
      <c r="D36">
        <f>IF(OR(Table2[[#This Row],[How many colons?]]=8,AND(Table2[[#This Row],[How many colons?]]=7,Table2[[#This Row],[Has CID? (char position)]]=FALSE)),1,0)</f>
        <v>1</v>
      </c>
      <c r="F36" s="2" t="str" cm="1">
        <f t="array" ref="F36">IFERROR(MID(Table2[[#This Row],[Data]:[Data]],SEARCH(F$6,Table2[[#This Row],[Data]:[Data]])+4,SEARCH(" ",Table2[[#This Row],[Data]:[Data]],SEARCH(F$6,Table2[[#This Row],[Data]:[Data]]))-SEARCH(F$6,Table2[[#This Row],[Data]:[Data]])-4),FALSE)</f>
        <v>2001</v>
      </c>
      <c r="G36" s="2" t="b">
        <f>IF(AND(LEN(Table3[[#This Row],[BYR:]])=$G$3,(Table3[[#This Row],[BYR:]]*1)&gt;=$G$4,(Table3[[#This Row],[BYR:]]*1)&lt;=$G$5),TRUE,FALSE)</f>
        <v>1</v>
      </c>
      <c r="H36" s="2" t="str" cm="1">
        <f t="array" ref="H36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36" s="2" t="b">
        <f>IF(AND(LEN(Table3[[#This Row],[IYR:]])=$I$3,(Table3[[#This Row],[IYR:]]*1)&gt;=$I$4,(Table3[[#This Row],[IYR:]]*1)&lt;=$I$5),TRUE,FALSE)</f>
        <v>1</v>
      </c>
      <c r="J36" s="2" t="str" cm="1">
        <f t="array" ref="J36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36" s="2" t="b">
        <f>IF(AND(LEN(Table3[[#This Row],[EYR:]])=$K$3,(Table3[[#This Row],[EYR:]]*1)&gt;=$K$4,(Table3[[#This Row],[EYR:]]*1)&lt;=$K$5),TRUE,FALSE)</f>
        <v>1</v>
      </c>
      <c r="L36" s="2">
        <v>161</v>
      </c>
      <c r="M36" s="2" t="s">
        <v>299</v>
      </c>
      <c r="N3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36" s="2" t="str" cm="1">
        <f t="array" ref="O36">IFERROR(MID(Table2[[#This Row],[Data]:[Data]],SEARCH(O$6,Table2[[#This Row],[Data]:[Data]])+4,SEARCH(" ",Table2[[#This Row],[Data]:[Data]],SEARCH(O$6,Table2[[#This Row],[Data]:[Data]]))-SEARCH(O$6,Table2[[#This Row],[Data]:[Data]])-4),FALSE)</f>
        <v>#83ee3c</v>
      </c>
      <c r="P36" s="2" t="b">
        <f>IF(AND(LEFT(Table3[[#This Row],[HCL:]],1)="#",LEN(Table3[[#This Row],[HCL:]])=$P$3),ISNUMBER(HEX2DEC(RIGHT(Table3[[#This Row],[HCL:]],6))),FALSE)</f>
        <v>1</v>
      </c>
      <c r="Q36" s="2" t="str" cm="1">
        <f t="array" ref="Q36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36" s="2" t="b">
        <f>IFERROR(VLOOKUP(Table3[[#This Row],[ECL:]],Table4[],2,0),FALSE)</f>
        <v>1</v>
      </c>
      <c r="S36" s="2" t="str" cm="1">
        <f t="array" ref="S36">IFERROR(MID(Table2[[#This Row],[Data]:[Data]],SEARCH(S$6,Table2[[#This Row],[Data]:[Data]])+4,SEARCH(" ",Table2[[#This Row],[Data]:[Data]],SEARCH(S$6,Table2[[#This Row],[Data]:[Data]]))-SEARCH(S$6,Table2[[#This Row],[Data]:[Data]])-4),FALSE)</f>
        <v>904225608</v>
      </c>
      <c r="T36" s="2" t="b">
        <f>IF(LEN(Table3[[#This Row],[PID:]])=$T$3,TRUE,FALSE)</f>
        <v>1</v>
      </c>
      <c r="U36" s="2" t="str" cm="1">
        <f t="array" ref="U36">MID(Table2[[#This Row],[Data]:[Data]],SEARCH(U$6,Table2[[#This Row],[Data]:[Data]])+4,SEARCH(" ",Table2[[#This Row],[Data]:[Data]],SEARCH(U$6,Table2[[#This Row],[Data]:[Data]]))-SEARCH(U$6,Table2[[#This Row],[Data]:[Data]])-4)</f>
        <v>57</v>
      </c>
      <c r="V36" s="3">
        <f>IF(AND(G36,I36,K36,N36,P36,R36,T36,Table2[[#This Row],[Valid?]]=1),1,0)</f>
        <v>1</v>
      </c>
    </row>
    <row r="37" spans="1:22" x14ac:dyDescent="0.3">
      <c r="A37" t="s">
        <v>41</v>
      </c>
      <c r="B37">
        <f t="shared" si="0"/>
        <v>8</v>
      </c>
      <c r="C37">
        <f t="shared" si="1"/>
        <v>58</v>
      </c>
      <c r="D37">
        <f>IF(OR(Table2[[#This Row],[How many colons?]]=8,AND(Table2[[#This Row],[How many colons?]]=7,Table2[[#This Row],[Has CID? (char position)]]=FALSE)),1,0)</f>
        <v>1</v>
      </c>
      <c r="F37" s="2" t="str" cm="1">
        <f t="array" ref="F37">IFERROR(MID(Table2[[#This Row],[Data]:[Data]],SEARCH(F$6,Table2[[#This Row],[Data]:[Data]])+4,SEARCH(" ",Table2[[#This Row],[Data]:[Data]],SEARCH(F$6,Table2[[#This Row],[Data]:[Data]]))-SEARCH(F$6,Table2[[#This Row],[Data]:[Data]])-4),FALSE)</f>
        <v>1964</v>
      </c>
      <c r="G37" s="2" t="b">
        <f>IF(AND(LEN(Table3[[#This Row],[BYR:]])=$G$3,(Table3[[#This Row],[BYR:]]*1)&gt;=$G$4,(Table3[[#This Row],[BYR:]]*1)&lt;=$G$5),TRUE,FALSE)</f>
        <v>1</v>
      </c>
      <c r="H37" s="2" t="str" cm="1">
        <f t="array" ref="H37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37" s="2" t="b">
        <f>IF(AND(LEN(Table3[[#This Row],[IYR:]])=$I$3,(Table3[[#This Row],[IYR:]]*1)&gt;=$I$4,(Table3[[#This Row],[IYR:]]*1)&lt;=$I$5),TRUE,FALSE)</f>
        <v>1</v>
      </c>
      <c r="J37" s="2" t="str" cm="1">
        <f t="array" ref="J37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37" s="2" t="b">
        <f>IF(AND(LEN(Table3[[#This Row],[EYR:]])=$K$3,(Table3[[#This Row],[EYR:]]*1)&gt;=$K$4,(Table3[[#This Row],[EYR:]]*1)&lt;=$K$5),TRUE,FALSE)</f>
        <v>1</v>
      </c>
      <c r="L37" s="2">
        <v>186</v>
      </c>
      <c r="M37" s="2" t="s">
        <v>299</v>
      </c>
      <c r="N3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37" s="2" t="str" cm="1">
        <f t="array" ref="O37">IFERROR(MID(Table2[[#This Row],[Data]:[Data]],SEARCH(O$6,Table2[[#This Row],[Data]:[Data]])+4,SEARCH(" ",Table2[[#This Row],[Data]:[Data]],SEARCH(O$6,Table2[[#This Row],[Data]:[Data]]))-SEARCH(O$6,Table2[[#This Row],[Data]:[Data]])-4),FALSE)</f>
        <v>#a97842</v>
      </c>
      <c r="P37" s="2" t="b">
        <f>IF(AND(LEFT(Table3[[#This Row],[HCL:]],1)="#",LEN(Table3[[#This Row],[HCL:]])=$P$3),ISNUMBER(HEX2DEC(RIGHT(Table3[[#This Row],[HCL:]],6))),FALSE)</f>
        <v>1</v>
      </c>
      <c r="Q37" s="2" t="str" cm="1">
        <f t="array" ref="Q37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37" s="2" t="b">
        <f>IFERROR(VLOOKUP(Table3[[#This Row],[ECL:]],Table4[],2,0),FALSE)</f>
        <v>1</v>
      </c>
      <c r="S37" s="2" t="str" cm="1">
        <f t="array" ref="S37">IFERROR(MID(Table2[[#This Row],[Data]:[Data]],SEARCH(S$6,Table2[[#This Row],[Data]:[Data]])+4,SEARCH(" ",Table2[[#This Row],[Data]:[Data]],SEARCH(S$6,Table2[[#This Row],[Data]:[Data]]))-SEARCH(S$6,Table2[[#This Row],[Data]:[Data]])-4),FALSE)</f>
        <v>632344779</v>
      </c>
      <c r="T37" s="2" t="b">
        <f>IF(LEN(Table3[[#This Row],[PID:]])=$T$3,TRUE,FALSE)</f>
        <v>1</v>
      </c>
      <c r="U37" s="2" t="str" cm="1">
        <f t="array" ref="U37">MID(Table2[[#This Row],[Data]:[Data]],SEARCH(U$6,Table2[[#This Row],[Data]:[Data]])+4,SEARCH(" ",Table2[[#This Row],[Data]:[Data]],SEARCH(U$6,Table2[[#This Row],[Data]:[Data]]))-SEARCH(U$6,Table2[[#This Row],[Data]:[Data]])-4)</f>
        <v>226</v>
      </c>
      <c r="V37" s="3">
        <f>IF(AND(G37,I37,K37,N37,P37,R37,T37,Table2[[#This Row],[Valid?]]=1),1,0)</f>
        <v>1</v>
      </c>
    </row>
    <row r="38" spans="1:22" x14ac:dyDescent="0.3">
      <c r="A38" t="s">
        <v>42</v>
      </c>
      <c r="B38">
        <f t="shared" si="0"/>
        <v>8</v>
      </c>
      <c r="C38">
        <f t="shared" si="1"/>
        <v>15</v>
      </c>
      <c r="D38">
        <f>IF(OR(Table2[[#This Row],[How many colons?]]=8,AND(Table2[[#This Row],[How many colons?]]=7,Table2[[#This Row],[Has CID? (char position)]]=FALSE)),1,0)</f>
        <v>1</v>
      </c>
      <c r="F38" s="2" t="str" cm="1">
        <f t="array" ref="F38">IFERROR(MID(Table2[[#This Row],[Data]:[Data]],SEARCH(F$6,Table2[[#This Row],[Data]:[Data]])+4,SEARCH(" ",Table2[[#This Row],[Data]:[Data]],SEARCH(F$6,Table2[[#This Row],[Data]:[Data]]))-SEARCH(F$6,Table2[[#This Row],[Data]:[Data]])-4),FALSE)</f>
        <v>1992</v>
      </c>
      <c r="G38" s="2" t="b">
        <f>IF(AND(LEN(Table3[[#This Row],[BYR:]])=$G$3,(Table3[[#This Row],[BYR:]]*1)&gt;=$G$4,(Table3[[#This Row],[BYR:]]*1)&lt;=$G$5),TRUE,FALSE)</f>
        <v>1</v>
      </c>
      <c r="H38" s="2" t="str" cm="1">
        <f t="array" ref="H38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38" s="2" t="b">
        <f>IF(AND(LEN(Table3[[#This Row],[IYR:]])=$I$3,(Table3[[#This Row],[IYR:]]*1)&gt;=$I$4,(Table3[[#This Row],[IYR:]]*1)&lt;=$I$5),TRUE,FALSE)</f>
        <v>1</v>
      </c>
      <c r="J38" s="2" t="str" cm="1">
        <f t="array" ref="J38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38" s="2" t="b">
        <f>IF(AND(LEN(Table3[[#This Row],[EYR:]])=$K$3,(Table3[[#This Row],[EYR:]]*1)&gt;=$K$4,(Table3[[#This Row],[EYR:]]*1)&lt;=$K$5),TRUE,FALSE)</f>
        <v>1</v>
      </c>
      <c r="L38" s="2">
        <v>184</v>
      </c>
      <c r="M38" s="2" t="s">
        <v>299</v>
      </c>
      <c r="N3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38" s="2" t="str" cm="1">
        <f t="array" ref="O38">IFERROR(MID(Table2[[#This Row],[Data]:[Data]],SEARCH(O$6,Table2[[#This Row],[Data]:[Data]])+4,SEARCH(" ",Table2[[#This Row],[Data]:[Data]],SEARCH(O$6,Table2[[#This Row],[Data]:[Data]]))-SEARCH(O$6,Table2[[#This Row],[Data]:[Data]])-4),FALSE)</f>
        <v>#602927</v>
      </c>
      <c r="P38" s="2" t="b">
        <f>IF(AND(LEFT(Table3[[#This Row],[HCL:]],1)="#",LEN(Table3[[#This Row],[HCL:]])=$P$3),ISNUMBER(HEX2DEC(RIGHT(Table3[[#This Row],[HCL:]],6))),FALSE)</f>
        <v>1</v>
      </c>
      <c r="Q38" s="2" t="str" cm="1">
        <f t="array" ref="Q38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38" s="2" t="b">
        <f>IFERROR(VLOOKUP(Table3[[#This Row],[ECL:]],Table4[],2,0),FALSE)</f>
        <v>1</v>
      </c>
      <c r="S38" s="2" t="str" cm="1">
        <f t="array" ref="S38">IFERROR(MID(Table2[[#This Row],[Data]:[Data]],SEARCH(S$6,Table2[[#This Row],[Data]:[Data]])+4,SEARCH(" ",Table2[[#This Row],[Data]:[Data]],SEARCH(S$6,Table2[[#This Row],[Data]:[Data]]))-SEARCH(S$6,Table2[[#This Row],[Data]:[Data]])-4),FALSE)</f>
        <v>135449714</v>
      </c>
      <c r="T38" s="2" t="b">
        <f>IF(LEN(Table3[[#This Row],[PID:]])=$T$3,TRUE,FALSE)</f>
        <v>1</v>
      </c>
      <c r="U38" s="2" t="str" cm="1">
        <f t="array" ref="U38">MID(Table2[[#This Row],[Data]:[Data]],SEARCH(U$6,Table2[[#This Row],[Data]:[Data]])+4,SEARCH(" ",Table2[[#This Row],[Data]:[Data]],SEARCH(U$6,Table2[[#This Row],[Data]:[Data]]))-SEARCH(U$6,Table2[[#This Row],[Data]:[Data]])-4)</f>
        <v>348</v>
      </c>
      <c r="V38" s="3">
        <f>IF(AND(G38,I38,K38,N38,P38,R38,T38,Table2[[#This Row],[Valid?]]=1),1,0)</f>
        <v>1</v>
      </c>
    </row>
    <row r="39" spans="1:22" x14ac:dyDescent="0.3">
      <c r="A39" t="s">
        <v>43</v>
      </c>
      <c r="B39">
        <f t="shared" si="0"/>
        <v>8</v>
      </c>
      <c r="C39">
        <f t="shared" si="1"/>
        <v>27</v>
      </c>
      <c r="D39">
        <f>IF(OR(Table2[[#This Row],[How many colons?]]=8,AND(Table2[[#This Row],[How many colons?]]=7,Table2[[#This Row],[Has CID? (char position)]]=FALSE)),1,0)</f>
        <v>1</v>
      </c>
      <c r="F39" s="2" t="str" cm="1">
        <f t="array" ref="F39">IFERROR(MID(Table2[[#This Row],[Data]:[Data]],SEARCH(F$6,Table2[[#This Row],[Data]:[Data]])+4,SEARCH(" ",Table2[[#This Row],[Data]:[Data]],SEARCH(F$6,Table2[[#This Row],[Data]:[Data]]))-SEARCH(F$6,Table2[[#This Row],[Data]:[Data]])-4),FALSE)</f>
        <v>1942</v>
      </c>
      <c r="G39" s="2" t="b">
        <f>IF(AND(LEN(Table3[[#This Row],[BYR:]])=$G$3,(Table3[[#This Row],[BYR:]]*1)&gt;=$G$4,(Table3[[#This Row],[BYR:]]*1)&lt;=$G$5),TRUE,FALSE)</f>
        <v>1</v>
      </c>
      <c r="H39" s="2" t="str" cm="1">
        <f t="array" ref="H39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39" s="2" t="b">
        <f>IF(AND(LEN(Table3[[#This Row],[IYR:]])=$I$3,(Table3[[#This Row],[IYR:]]*1)&gt;=$I$4,(Table3[[#This Row],[IYR:]]*1)&lt;=$I$5),TRUE,FALSE)</f>
        <v>1</v>
      </c>
      <c r="J39" s="2" t="str" cm="1">
        <f t="array" ref="J39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39" s="2" t="b">
        <f>IF(AND(LEN(Table3[[#This Row],[EYR:]])=$K$3,(Table3[[#This Row],[EYR:]]*1)&gt;=$K$4,(Table3[[#This Row],[EYR:]]*1)&lt;=$K$5),TRUE,FALSE)</f>
        <v>1</v>
      </c>
      <c r="L39" s="2">
        <v>192</v>
      </c>
      <c r="M39" s="2" t="s">
        <v>299</v>
      </c>
      <c r="N3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39" s="2" t="str" cm="1">
        <f t="array" ref="O39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39" s="2" t="b">
        <f>IF(AND(LEFT(Table3[[#This Row],[HCL:]],1)="#",LEN(Table3[[#This Row],[HCL:]])=$P$3),ISNUMBER(HEX2DEC(RIGHT(Table3[[#This Row],[HCL:]],6))),FALSE)</f>
        <v>1</v>
      </c>
      <c r="Q39" s="2" t="str" cm="1">
        <f t="array" ref="Q39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39" s="2" t="b">
        <f>IFERROR(VLOOKUP(Table3[[#This Row],[ECL:]],Table4[],2,0),FALSE)</f>
        <v>1</v>
      </c>
      <c r="S39" s="2" t="str" cm="1">
        <f t="array" ref="S39">IFERROR(MID(Table2[[#This Row],[Data]:[Data]],SEARCH(S$6,Table2[[#This Row],[Data]:[Data]])+4,SEARCH(" ",Table2[[#This Row],[Data]:[Data]],SEARCH(S$6,Table2[[#This Row],[Data]:[Data]]))-SEARCH(S$6,Table2[[#This Row],[Data]:[Data]])-4),FALSE)</f>
        <v>664990234</v>
      </c>
      <c r="T39" s="2" t="b">
        <f>IF(LEN(Table3[[#This Row],[PID:]])=$T$3,TRUE,FALSE)</f>
        <v>1</v>
      </c>
      <c r="U39" s="2" t="str" cm="1">
        <f t="array" ref="U39">MID(Table2[[#This Row],[Data]:[Data]],SEARCH(U$6,Table2[[#This Row],[Data]:[Data]])+4,SEARCH(" ",Table2[[#This Row],[Data]:[Data]],SEARCH(U$6,Table2[[#This Row],[Data]:[Data]]))-SEARCH(U$6,Table2[[#This Row],[Data]:[Data]])-4)</f>
        <v>185</v>
      </c>
      <c r="V39" s="3">
        <f>IF(AND(G39,I39,K39,N39,P39,R39,T39,Table2[[#This Row],[Valid?]]=1),1,0)</f>
        <v>1</v>
      </c>
    </row>
    <row r="40" spans="1:22" x14ac:dyDescent="0.3">
      <c r="A40" t="s">
        <v>44</v>
      </c>
      <c r="B40">
        <f t="shared" si="0"/>
        <v>8</v>
      </c>
      <c r="C40">
        <f t="shared" si="1"/>
        <v>34</v>
      </c>
      <c r="D40">
        <f>IF(OR(Table2[[#This Row],[How many colons?]]=8,AND(Table2[[#This Row],[How many colons?]]=7,Table2[[#This Row],[Has CID? (char position)]]=FALSE)),1,0)</f>
        <v>1</v>
      </c>
      <c r="F40" s="2" t="str" cm="1">
        <f t="array" ref="F40">IFERROR(MID(Table2[[#This Row],[Data]:[Data]],SEARCH(F$6,Table2[[#This Row],[Data]:[Data]])+4,SEARCH(" ",Table2[[#This Row],[Data]:[Data]],SEARCH(F$6,Table2[[#This Row],[Data]:[Data]]))-SEARCH(F$6,Table2[[#This Row],[Data]:[Data]])-4),FALSE)</f>
        <v>1958</v>
      </c>
      <c r="G40" s="2" t="b">
        <f>IF(AND(LEN(Table3[[#This Row],[BYR:]])=$G$3,(Table3[[#This Row],[BYR:]]*1)&gt;=$G$4,(Table3[[#This Row],[BYR:]]*1)&lt;=$G$5),TRUE,FALSE)</f>
        <v>1</v>
      </c>
      <c r="H40" s="2" t="str" cm="1">
        <f t="array" ref="H40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40" s="2" t="b">
        <f>IF(AND(LEN(Table3[[#This Row],[IYR:]])=$I$3,(Table3[[#This Row],[IYR:]]*1)&gt;=$I$4,(Table3[[#This Row],[IYR:]]*1)&lt;=$I$5),TRUE,FALSE)</f>
        <v>1</v>
      </c>
      <c r="J40" s="2" t="str" cm="1">
        <f t="array" ref="J40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40" s="2" t="b">
        <f>IF(AND(LEN(Table3[[#This Row],[EYR:]])=$K$3,(Table3[[#This Row],[EYR:]]*1)&gt;=$K$4,(Table3[[#This Row],[EYR:]]*1)&lt;=$K$5),TRUE,FALSE)</f>
        <v>1</v>
      </c>
      <c r="L40" s="2">
        <v>163</v>
      </c>
      <c r="M40" s="2" t="s">
        <v>299</v>
      </c>
      <c r="N4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40" s="2" t="str" cm="1">
        <f t="array" ref="O40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40" s="2" t="b">
        <f>IF(AND(LEFT(Table3[[#This Row],[HCL:]],1)="#",LEN(Table3[[#This Row],[HCL:]])=$P$3),ISNUMBER(HEX2DEC(RIGHT(Table3[[#This Row],[HCL:]],6))),FALSE)</f>
        <v>1</v>
      </c>
      <c r="Q40" s="2" t="str" cm="1">
        <f t="array" ref="Q40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40" s="2" t="b">
        <f>IFERROR(VLOOKUP(Table3[[#This Row],[ECL:]],Table4[],2,0),FALSE)</f>
        <v>1</v>
      </c>
      <c r="S40" s="2" t="str" cm="1">
        <f t="array" ref="S40">IFERROR(MID(Table2[[#This Row],[Data]:[Data]],SEARCH(S$6,Table2[[#This Row],[Data]:[Data]])+4,SEARCH(" ",Table2[[#This Row],[Data]:[Data]],SEARCH(S$6,Table2[[#This Row],[Data]:[Data]]))-SEARCH(S$6,Table2[[#This Row],[Data]:[Data]])-4),FALSE)</f>
        <v>760854338</v>
      </c>
      <c r="T40" s="2" t="b">
        <f>IF(LEN(Table3[[#This Row],[PID:]])=$T$3,TRUE,FALSE)</f>
        <v>1</v>
      </c>
      <c r="U40" s="2" t="str" cm="1">
        <f t="array" ref="U40">MID(Table2[[#This Row],[Data]:[Data]],SEARCH(U$6,Table2[[#This Row],[Data]:[Data]])+4,SEARCH(" ",Table2[[#This Row],[Data]:[Data]],SEARCH(U$6,Table2[[#This Row],[Data]:[Data]]))-SEARCH(U$6,Table2[[#This Row],[Data]:[Data]])-4)</f>
        <v>228</v>
      </c>
      <c r="V40" s="3">
        <f>IF(AND(G40,I40,K40,N40,P40,R40,T40,Table2[[#This Row],[Valid?]]=1),1,0)</f>
        <v>1</v>
      </c>
    </row>
    <row r="41" spans="1:22" x14ac:dyDescent="0.3">
      <c r="A41" t="s">
        <v>45</v>
      </c>
      <c r="B41">
        <f t="shared" si="0"/>
        <v>8</v>
      </c>
      <c r="C41">
        <f t="shared" si="1"/>
        <v>1</v>
      </c>
      <c r="D41">
        <f>IF(OR(Table2[[#This Row],[How many colons?]]=8,AND(Table2[[#This Row],[How many colons?]]=7,Table2[[#This Row],[Has CID? (char position)]]=FALSE)),1,0)</f>
        <v>1</v>
      </c>
      <c r="F41" s="2" t="str" cm="1">
        <f t="array" ref="F41">IFERROR(MID(Table2[[#This Row],[Data]:[Data]],SEARCH(F$6,Table2[[#This Row],[Data]:[Data]])+4,SEARCH(" ",Table2[[#This Row],[Data]:[Data]],SEARCH(F$6,Table2[[#This Row],[Data]:[Data]]))-SEARCH(F$6,Table2[[#This Row],[Data]:[Data]])-4),FALSE)</f>
        <v>1999</v>
      </c>
      <c r="G41" s="2" t="b">
        <f>IF(AND(LEN(Table3[[#This Row],[BYR:]])=$G$3,(Table3[[#This Row],[BYR:]]*1)&gt;=$G$4,(Table3[[#This Row],[BYR:]]*1)&lt;=$G$5),TRUE,FALSE)</f>
        <v>1</v>
      </c>
      <c r="H41" s="2" t="str" cm="1">
        <f t="array" ref="H41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41" s="2" t="b">
        <f>IF(AND(LEN(Table3[[#This Row],[IYR:]])=$I$3,(Table3[[#This Row],[IYR:]]*1)&gt;=$I$4,(Table3[[#This Row],[IYR:]]*1)&lt;=$I$5),TRUE,FALSE)</f>
        <v>1</v>
      </c>
      <c r="J41" s="2" t="str" cm="1">
        <f t="array" ref="J41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41" s="2" t="b">
        <f>IF(AND(LEN(Table3[[#This Row],[EYR:]])=$K$3,(Table3[[#This Row],[EYR:]]*1)&gt;=$K$4,(Table3[[#This Row],[EYR:]]*1)&lt;=$K$5),TRUE,FALSE)</f>
        <v>1</v>
      </c>
      <c r="L41" s="2">
        <v>151</v>
      </c>
      <c r="M41" s="2" t="s">
        <v>299</v>
      </c>
      <c r="N4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41" s="2" t="str" cm="1">
        <f t="array" ref="O41">IFERROR(MID(Table2[[#This Row],[Data]:[Data]],SEARCH(O$6,Table2[[#This Row],[Data]:[Data]])+4,SEARCH(" ",Table2[[#This Row],[Data]:[Data]],SEARCH(O$6,Table2[[#This Row],[Data]:[Data]]))-SEARCH(O$6,Table2[[#This Row],[Data]:[Data]])-4),FALSE)</f>
        <v>#ffb5f9</v>
      </c>
      <c r="P41" s="2" t="b">
        <f>IF(AND(LEFT(Table3[[#This Row],[HCL:]],1)="#",LEN(Table3[[#This Row],[HCL:]])=$P$3),ISNUMBER(HEX2DEC(RIGHT(Table3[[#This Row],[HCL:]],6))),FALSE)</f>
        <v>1</v>
      </c>
      <c r="Q41" s="2" t="str" cm="1">
        <f t="array" ref="Q41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41" s="2" t="b">
        <f>IFERROR(VLOOKUP(Table3[[#This Row],[ECL:]],Table4[],2,0),FALSE)</f>
        <v>1</v>
      </c>
      <c r="S41" s="2" t="str" cm="1">
        <f t="array" ref="S41">IFERROR(MID(Table2[[#This Row],[Data]:[Data]],SEARCH(S$6,Table2[[#This Row],[Data]:[Data]])+4,SEARCH(" ",Table2[[#This Row],[Data]:[Data]],SEARCH(S$6,Table2[[#This Row],[Data]:[Data]]))-SEARCH(S$6,Table2[[#This Row],[Data]:[Data]])-4),FALSE)</f>
        <v>427813663</v>
      </c>
      <c r="T41" s="2" t="b">
        <f>IF(LEN(Table3[[#This Row],[PID:]])=$T$3,TRUE,FALSE)</f>
        <v>1</v>
      </c>
      <c r="U41" s="2" t="str" cm="1">
        <f t="array" ref="U41">MID(Table2[[#This Row],[Data]:[Data]],SEARCH(U$6,Table2[[#This Row],[Data]:[Data]])+4,SEARCH(" ",Table2[[#This Row],[Data]:[Data]],SEARCH(U$6,Table2[[#This Row],[Data]:[Data]]))-SEARCH(U$6,Table2[[#This Row],[Data]:[Data]])-4)</f>
        <v>315</v>
      </c>
      <c r="V41" s="3">
        <f>IF(AND(G41,I41,K41,N41,P41,R41,T41,Table2[[#This Row],[Valid?]]=1),1,0)</f>
        <v>1</v>
      </c>
    </row>
    <row r="42" spans="1:22" x14ac:dyDescent="0.3">
      <c r="A42" t="s">
        <v>46</v>
      </c>
      <c r="B42">
        <f t="shared" si="0"/>
        <v>8</v>
      </c>
      <c r="C42">
        <f t="shared" si="1"/>
        <v>72</v>
      </c>
      <c r="D42">
        <f>IF(OR(Table2[[#This Row],[How many colons?]]=8,AND(Table2[[#This Row],[How many colons?]]=7,Table2[[#This Row],[Has CID? (char position)]]=FALSE)),1,0)</f>
        <v>1</v>
      </c>
      <c r="F42" s="2" t="str" cm="1">
        <f t="array" ref="F42">IFERROR(MID(Table2[[#This Row],[Data]:[Data]],SEARCH(F$6,Table2[[#This Row],[Data]:[Data]])+4,SEARCH(" ",Table2[[#This Row],[Data]:[Data]],SEARCH(F$6,Table2[[#This Row],[Data]:[Data]]))-SEARCH(F$6,Table2[[#This Row],[Data]:[Data]])-4),FALSE)</f>
        <v>1982</v>
      </c>
      <c r="G42" s="2" t="b">
        <f>IF(AND(LEN(Table3[[#This Row],[BYR:]])=$G$3,(Table3[[#This Row],[BYR:]]*1)&gt;=$G$4,(Table3[[#This Row],[BYR:]]*1)&lt;=$G$5),TRUE,FALSE)</f>
        <v>1</v>
      </c>
      <c r="H42" s="2" t="str" cm="1">
        <f t="array" ref="H42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42" s="2" t="b">
        <f>IF(AND(LEN(Table3[[#This Row],[IYR:]])=$I$3,(Table3[[#This Row],[IYR:]]*1)&gt;=$I$4,(Table3[[#This Row],[IYR:]]*1)&lt;=$I$5),TRUE,FALSE)</f>
        <v>1</v>
      </c>
      <c r="J42" s="2" t="str" cm="1">
        <f t="array" ref="J42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42" s="2" t="b">
        <f>IF(AND(LEN(Table3[[#This Row],[EYR:]])=$K$3,(Table3[[#This Row],[EYR:]]*1)&gt;=$K$4,(Table3[[#This Row],[EYR:]]*1)&lt;=$K$5),TRUE,FALSE)</f>
        <v>1</v>
      </c>
      <c r="L42" s="2">
        <v>165</v>
      </c>
      <c r="M42" s="2" t="s">
        <v>299</v>
      </c>
      <c r="N4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42" s="2" t="str" cm="1">
        <f t="array" ref="O42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42" s="2" t="b">
        <f>IF(AND(LEFT(Table3[[#This Row],[HCL:]],1)="#",LEN(Table3[[#This Row],[HCL:]])=$P$3),ISNUMBER(HEX2DEC(RIGHT(Table3[[#This Row],[HCL:]],6))),FALSE)</f>
        <v>1</v>
      </c>
      <c r="Q42" s="2" t="str" cm="1">
        <f t="array" ref="Q42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42" s="2" t="b">
        <f>IFERROR(VLOOKUP(Table3[[#This Row],[ECL:]],Table4[],2,0),FALSE)</f>
        <v>1</v>
      </c>
      <c r="S42" s="2" t="str" cm="1">
        <f t="array" ref="S42">IFERROR(MID(Table2[[#This Row],[Data]:[Data]],SEARCH(S$6,Table2[[#This Row],[Data]:[Data]])+4,SEARCH(" ",Table2[[#This Row],[Data]:[Data]],SEARCH(S$6,Table2[[#This Row],[Data]:[Data]]))-SEARCH(S$6,Table2[[#This Row],[Data]:[Data]])-4),FALSE)</f>
        <v>172329608</v>
      </c>
      <c r="T42" s="2" t="b">
        <f>IF(LEN(Table3[[#This Row],[PID:]])=$T$3,TRUE,FALSE)</f>
        <v>1</v>
      </c>
      <c r="U42" s="2" t="str" cm="1">
        <f t="array" ref="U42">MID(Table2[[#This Row],[Data]:[Data]],SEARCH(U$6,Table2[[#This Row],[Data]:[Data]])+4,SEARCH(" ",Table2[[#This Row],[Data]:[Data]],SEARCH(U$6,Table2[[#This Row],[Data]:[Data]]))-SEARCH(U$6,Table2[[#This Row],[Data]:[Data]])-4)</f>
        <v>347</v>
      </c>
      <c r="V42" s="3">
        <f>IF(AND(G42,I42,K42,N42,P42,R42,T42,Table2[[#This Row],[Valid?]]=1),1,0)</f>
        <v>1</v>
      </c>
    </row>
    <row r="43" spans="1:22" x14ac:dyDescent="0.3">
      <c r="A43" t="s">
        <v>47</v>
      </c>
      <c r="B43">
        <f t="shared" si="0"/>
        <v>8</v>
      </c>
      <c r="C43">
        <f t="shared" si="1"/>
        <v>53</v>
      </c>
      <c r="D43">
        <f>IF(OR(Table2[[#This Row],[How many colons?]]=8,AND(Table2[[#This Row],[How many colons?]]=7,Table2[[#This Row],[Has CID? (char position)]]=FALSE)),1,0)</f>
        <v>1</v>
      </c>
      <c r="F43" s="2" t="str" cm="1">
        <f t="array" ref="F43">IFERROR(MID(Table2[[#This Row],[Data]:[Data]],SEARCH(F$6,Table2[[#This Row],[Data]:[Data]])+4,SEARCH(" ",Table2[[#This Row],[Data]:[Data]],SEARCH(F$6,Table2[[#This Row],[Data]:[Data]]))-SEARCH(F$6,Table2[[#This Row],[Data]:[Data]])-4),FALSE)</f>
        <v>1942</v>
      </c>
      <c r="G43" s="2" t="b">
        <f>IF(AND(LEN(Table3[[#This Row],[BYR:]])=$G$3,(Table3[[#This Row],[BYR:]]*1)&gt;=$G$4,(Table3[[#This Row],[BYR:]]*1)&lt;=$G$5),TRUE,FALSE)</f>
        <v>1</v>
      </c>
      <c r="H43" s="2" t="str" cm="1">
        <f t="array" ref="H43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43" s="2" t="b">
        <f>IF(AND(LEN(Table3[[#This Row],[IYR:]])=$I$3,(Table3[[#This Row],[IYR:]]*1)&gt;=$I$4,(Table3[[#This Row],[IYR:]]*1)&lt;=$I$5),TRUE,FALSE)</f>
        <v>1</v>
      </c>
      <c r="J43" s="2" t="str" cm="1">
        <f t="array" ref="J43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43" s="2" t="b">
        <f>IF(AND(LEN(Table3[[#This Row],[EYR:]])=$K$3,(Table3[[#This Row],[EYR:]]*1)&gt;=$K$4,(Table3[[#This Row],[EYR:]]*1)&lt;=$K$5),TRUE,FALSE)</f>
        <v>1</v>
      </c>
      <c r="L43" s="2">
        <v>180</v>
      </c>
      <c r="M43" s="2" t="s">
        <v>299</v>
      </c>
      <c r="N4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43" s="2" t="str" cm="1">
        <f t="array" ref="O43">IFERROR(MID(Table2[[#This Row],[Data]:[Data]],SEARCH(O$6,Table2[[#This Row],[Data]:[Data]])+4,SEARCH(" ",Table2[[#This Row],[Data]:[Data]],SEARCH(O$6,Table2[[#This Row],[Data]:[Data]]))-SEARCH(O$6,Table2[[#This Row],[Data]:[Data]])-4),FALSE)</f>
        <v>#a97842</v>
      </c>
      <c r="P43" s="2" t="b">
        <f>IF(AND(LEFT(Table3[[#This Row],[HCL:]],1)="#",LEN(Table3[[#This Row],[HCL:]])=$P$3),ISNUMBER(HEX2DEC(RIGHT(Table3[[#This Row],[HCL:]],6))),FALSE)</f>
        <v>1</v>
      </c>
      <c r="Q43" s="2" t="str" cm="1">
        <f t="array" ref="Q43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43" s="2" t="b">
        <f>IFERROR(VLOOKUP(Table3[[#This Row],[ECL:]],Table4[],2,0),FALSE)</f>
        <v>1</v>
      </c>
      <c r="S43" s="2" t="str" cm="1">
        <f t="array" ref="S43">IFERROR(MID(Table2[[#This Row],[Data]:[Data]],SEARCH(S$6,Table2[[#This Row],[Data]:[Data]])+4,SEARCH(" ",Table2[[#This Row],[Data]:[Data]],SEARCH(S$6,Table2[[#This Row],[Data]:[Data]]))-SEARCH(S$6,Table2[[#This Row],[Data]:[Data]])-4),FALSE)</f>
        <v>789953865</v>
      </c>
      <c r="T43" s="2" t="b">
        <f>IF(LEN(Table3[[#This Row],[PID:]])=$T$3,TRUE,FALSE)</f>
        <v>1</v>
      </c>
      <c r="U43" s="2" t="str" cm="1">
        <f t="array" ref="U43">MID(Table2[[#This Row],[Data]:[Data]],SEARCH(U$6,Table2[[#This Row],[Data]:[Data]])+4,SEARCH(" ",Table2[[#This Row],[Data]:[Data]],SEARCH(U$6,Table2[[#This Row],[Data]:[Data]]))-SEARCH(U$6,Table2[[#This Row],[Data]:[Data]])-4)</f>
        <v>172</v>
      </c>
      <c r="V43" s="3">
        <f>IF(AND(G43,I43,K43,N43,P43,R43,T43,Table2[[#This Row],[Valid?]]=1),1,0)</f>
        <v>1</v>
      </c>
    </row>
    <row r="44" spans="1:22" x14ac:dyDescent="0.3">
      <c r="A44" t="s">
        <v>48</v>
      </c>
      <c r="B44">
        <f t="shared" si="0"/>
        <v>8</v>
      </c>
      <c r="C44">
        <f t="shared" si="1"/>
        <v>38</v>
      </c>
      <c r="D44">
        <f>IF(OR(Table2[[#This Row],[How many colons?]]=8,AND(Table2[[#This Row],[How many colons?]]=7,Table2[[#This Row],[Has CID? (char position)]]=FALSE)),1,0)</f>
        <v>1</v>
      </c>
      <c r="F44" s="2" t="str" cm="1">
        <f t="array" ref="F44">IFERROR(MID(Table2[[#This Row],[Data]:[Data]],SEARCH(F$6,Table2[[#This Row],[Data]:[Data]])+4,SEARCH(" ",Table2[[#This Row],[Data]:[Data]],SEARCH(F$6,Table2[[#This Row],[Data]:[Data]]))-SEARCH(F$6,Table2[[#This Row],[Data]:[Data]])-4),FALSE)</f>
        <v>2011</v>
      </c>
      <c r="G44" s="2" t="b">
        <f>IF(AND(LEN(Table3[[#This Row],[BYR:]])=$G$3,(Table3[[#This Row],[BYR:]]*1)&gt;=$G$4,(Table3[[#This Row],[BYR:]]*1)&lt;=$G$5),TRUE,FALSE)</f>
        <v>0</v>
      </c>
      <c r="H44" s="2" t="str" cm="1">
        <f t="array" ref="H44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44" s="2" t="b">
        <f>IF(AND(LEN(Table3[[#This Row],[IYR:]])=$I$3,(Table3[[#This Row],[IYR:]]*1)&gt;=$I$4,(Table3[[#This Row],[IYR:]]*1)&lt;=$I$5),TRUE,FALSE)</f>
        <v>1</v>
      </c>
      <c r="J44" s="2" t="str" cm="1">
        <f t="array" ref="J44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44" s="2" t="b">
        <f>IF(AND(LEN(Table3[[#This Row],[EYR:]])=$K$3,(Table3[[#This Row],[EYR:]]*1)&gt;=$K$4,(Table3[[#This Row],[EYR:]]*1)&lt;=$K$5),TRUE,FALSE)</f>
        <v>1</v>
      </c>
      <c r="L44" s="2">
        <v>138</v>
      </c>
      <c r="M44" s="2"/>
      <c r="N4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44" s="2" t="str" cm="1">
        <f t="array" ref="O44">IFERROR(MID(Table2[[#This Row],[Data]:[Data]],SEARCH(O$6,Table2[[#This Row],[Data]:[Data]])+4,SEARCH(" ",Table2[[#This Row],[Data]:[Data]],SEARCH(O$6,Table2[[#This Row],[Data]:[Data]]))-SEARCH(O$6,Table2[[#This Row],[Data]:[Data]])-4),FALSE)</f>
        <v>85d233</v>
      </c>
      <c r="P44" s="2" t="b">
        <f>IF(AND(LEFT(Table3[[#This Row],[HCL:]],1)="#",LEN(Table3[[#This Row],[HCL:]])=$P$3),ISNUMBER(HEX2DEC(RIGHT(Table3[[#This Row],[HCL:]],6))),FALSE)</f>
        <v>0</v>
      </c>
      <c r="Q44" s="2" t="str" cm="1">
        <f t="array" ref="Q44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44" s="2" t="b">
        <f>IFERROR(VLOOKUP(Table3[[#This Row],[ECL:]],Table4[],2,0),FALSE)</f>
        <v>1</v>
      </c>
      <c r="S44" s="2" t="str" cm="1">
        <f t="array" ref="S44">IFERROR(MID(Table2[[#This Row],[Data]:[Data]],SEARCH(S$6,Table2[[#This Row],[Data]:[Data]])+4,SEARCH(" ",Table2[[#This Row],[Data]:[Data]],SEARCH(S$6,Table2[[#This Row],[Data]:[Data]]))-SEARCH(S$6,Table2[[#This Row],[Data]:[Data]])-4),FALSE)</f>
        <v>6169876</v>
      </c>
      <c r="T44" s="2" t="b">
        <f>IF(LEN(Table3[[#This Row],[PID:]])=$T$3,TRUE,FALSE)</f>
        <v>0</v>
      </c>
      <c r="U44" s="2" t="str" cm="1">
        <f t="array" ref="U44">MID(Table2[[#This Row],[Data]:[Data]],SEARCH(U$6,Table2[[#This Row],[Data]:[Data]])+4,SEARCH(" ",Table2[[#This Row],[Data]:[Data]],SEARCH(U$6,Table2[[#This Row],[Data]:[Data]]))-SEARCH(U$6,Table2[[#This Row],[Data]:[Data]])-4)</f>
        <v>207</v>
      </c>
      <c r="V44" s="3">
        <f>IF(AND(G44,I44,K44,N44,P44,R44,T44,Table2[[#This Row],[Valid?]]=1),1,0)</f>
        <v>0</v>
      </c>
    </row>
    <row r="45" spans="1:22" x14ac:dyDescent="0.3">
      <c r="A45" t="s">
        <v>49</v>
      </c>
      <c r="B45">
        <f t="shared" si="0"/>
        <v>8</v>
      </c>
      <c r="C45">
        <f t="shared" si="1"/>
        <v>71</v>
      </c>
      <c r="D45">
        <f>IF(OR(Table2[[#This Row],[How many colons?]]=8,AND(Table2[[#This Row],[How many colons?]]=7,Table2[[#This Row],[Has CID? (char position)]]=FALSE)),1,0)</f>
        <v>1</v>
      </c>
      <c r="F45" s="2" t="str" cm="1">
        <f t="array" ref="F45">IFERROR(MID(Table2[[#This Row],[Data]:[Data]],SEARCH(F$6,Table2[[#This Row],[Data]:[Data]])+4,SEARCH(" ",Table2[[#This Row],[Data]:[Data]],SEARCH(F$6,Table2[[#This Row],[Data]:[Data]]))-SEARCH(F$6,Table2[[#This Row],[Data]:[Data]])-4),FALSE)</f>
        <v>1989</v>
      </c>
      <c r="G45" s="2" t="b">
        <f>IF(AND(LEN(Table3[[#This Row],[BYR:]])=$G$3,(Table3[[#This Row],[BYR:]]*1)&gt;=$G$4,(Table3[[#This Row],[BYR:]]*1)&lt;=$G$5),TRUE,FALSE)</f>
        <v>1</v>
      </c>
      <c r="H45" s="2" t="str" cm="1">
        <f t="array" ref="H45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45" s="2" t="b">
        <f>IF(AND(LEN(Table3[[#This Row],[IYR:]])=$I$3,(Table3[[#This Row],[IYR:]]*1)&gt;=$I$4,(Table3[[#This Row],[IYR:]]*1)&lt;=$I$5),TRUE,FALSE)</f>
        <v>1</v>
      </c>
      <c r="J45" s="2" t="str" cm="1">
        <f t="array" ref="J45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45" s="2" t="b">
        <f>IF(AND(LEN(Table3[[#This Row],[EYR:]])=$K$3,(Table3[[#This Row],[EYR:]]*1)&gt;=$K$4,(Table3[[#This Row],[EYR:]]*1)&lt;=$K$5),TRUE,FALSE)</f>
        <v>1</v>
      </c>
      <c r="L45" s="2">
        <v>67</v>
      </c>
      <c r="M45" s="2" t="s">
        <v>300</v>
      </c>
      <c r="N4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45" s="2" t="str" cm="1">
        <f t="array" ref="O45">IFERROR(MID(Table2[[#This Row],[Data]:[Data]],SEARCH(O$6,Table2[[#This Row],[Data]:[Data]])+4,SEARCH(" ",Table2[[#This Row],[Data]:[Data]],SEARCH(O$6,Table2[[#This Row],[Data]:[Data]]))-SEARCH(O$6,Table2[[#This Row],[Data]:[Data]])-4),FALSE)</f>
        <v>#602927</v>
      </c>
      <c r="P45" s="2" t="b">
        <f>IF(AND(LEFT(Table3[[#This Row],[HCL:]],1)="#",LEN(Table3[[#This Row],[HCL:]])=$P$3),ISNUMBER(HEX2DEC(RIGHT(Table3[[#This Row],[HCL:]],6))),FALSE)</f>
        <v>1</v>
      </c>
      <c r="Q45" s="2" t="str" cm="1">
        <f t="array" ref="Q45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45" s="2" t="b">
        <f>IFERROR(VLOOKUP(Table3[[#This Row],[ECL:]],Table4[],2,0),FALSE)</f>
        <v>1</v>
      </c>
      <c r="S45" s="2" t="str" cm="1">
        <f t="array" ref="S45">IFERROR(MID(Table2[[#This Row],[Data]:[Data]],SEARCH(S$6,Table2[[#This Row],[Data]:[Data]])+4,SEARCH(" ",Table2[[#This Row],[Data]:[Data]],SEARCH(S$6,Table2[[#This Row],[Data]:[Data]]))-SEARCH(S$6,Table2[[#This Row],[Data]:[Data]])-4),FALSE)</f>
        <v>397990288</v>
      </c>
      <c r="T45" s="2" t="b">
        <f>IF(LEN(Table3[[#This Row],[PID:]])=$T$3,TRUE,FALSE)</f>
        <v>1</v>
      </c>
      <c r="U45" s="2" t="str" cm="1">
        <f t="array" ref="U45">MID(Table2[[#This Row],[Data]:[Data]],SEARCH(U$6,Table2[[#This Row],[Data]:[Data]])+4,SEARCH(" ",Table2[[#This Row],[Data]:[Data]],SEARCH(U$6,Table2[[#This Row],[Data]:[Data]]))-SEARCH(U$6,Table2[[#This Row],[Data]:[Data]])-4)</f>
        <v>259</v>
      </c>
      <c r="V45" s="3">
        <f>IF(AND(G45,I45,K45,N45,P45,R45,T45,Table2[[#This Row],[Valid?]]=1),1,0)</f>
        <v>1</v>
      </c>
    </row>
    <row r="46" spans="1:22" x14ac:dyDescent="0.3">
      <c r="A46" t="s">
        <v>50</v>
      </c>
      <c r="B46">
        <f t="shared" si="0"/>
        <v>8</v>
      </c>
      <c r="C46">
        <f t="shared" si="1"/>
        <v>39</v>
      </c>
      <c r="D46">
        <f>IF(OR(Table2[[#This Row],[How many colons?]]=8,AND(Table2[[#This Row],[How many colons?]]=7,Table2[[#This Row],[Has CID? (char position)]]=FALSE)),1,0)</f>
        <v>1</v>
      </c>
      <c r="F46" s="2" t="str" cm="1">
        <f t="array" ref="F46">IFERROR(MID(Table2[[#This Row],[Data]:[Data]],SEARCH(F$6,Table2[[#This Row],[Data]:[Data]])+4,SEARCH(" ",Table2[[#This Row],[Data]:[Data]],SEARCH(F$6,Table2[[#This Row],[Data]:[Data]]))-SEARCH(F$6,Table2[[#This Row],[Data]:[Data]])-4),FALSE)</f>
        <v>1938</v>
      </c>
      <c r="G46" s="2" t="b">
        <f>IF(AND(LEN(Table3[[#This Row],[BYR:]])=$G$3,(Table3[[#This Row],[BYR:]]*1)&gt;=$G$4,(Table3[[#This Row],[BYR:]]*1)&lt;=$G$5),TRUE,FALSE)</f>
        <v>1</v>
      </c>
      <c r="H46" s="2" t="str" cm="1">
        <f t="array" ref="H46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46" s="2" t="b">
        <f>IF(AND(LEN(Table3[[#This Row],[IYR:]])=$I$3,(Table3[[#This Row],[IYR:]]*1)&gt;=$I$4,(Table3[[#This Row],[IYR:]]*1)&lt;=$I$5),TRUE,FALSE)</f>
        <v>1</v>
      </c>
      <c r="J46" s="2" t="str" cm="1">
        <f t="array" ref="J46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46" s="2" t="b">
        <f>IF(AND(LEN(Table3[[#This Row],[EYR:]])=$K$3,(Table3[[#This Row],[EYR:]]*1)&gt;=$K$4,(Table3[[#This Row],[EYR:]]*1)&lt;=$K$5),TRUE,FALSE)</f>
        <v>1</v>
      </c>
      <c r="L46" s="2">
        <v>171</v>
      </c>
      <c r="M46" s="2" t="s">
        <v>299</v>
      </c>
      <c r="N4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46" s="2" t="str" cm="1">
        <f t="array" ref="O46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46" s="2" t="b">
        <f>IF(AND(LEFT(Table3[[#This Row],[HCL:]],1)="#",LEN(Table3[[#This Row],[HCL:]])=$P$3),ISNUMBER(HEX2DEC(RIGHT(Table3[[#This Row],[HCL:]],6))),FALSE)</f>
        <v>1</v>
      </c>
      <c r="Q46" s="2" t="str" cm="1">
        <f t="array" ref="Q46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46" s="2" t="b">
        <f>IFERROR(VLOOKUP(Table3[[#This Row],[ECL:]],Table4[],2,0),FALSE)</f>
        <v>1</v>
      </c>
      <c r="S46" s="2" t="str" cm="1">
        <f t="array" ref="S46">IFERROR(MID(Table2[[#This Row],[Data]:[Data]],SEARCH(S$6,Table2[[#This Row],[Data]:[Data]])+4,SEARCH(" ",Table2[[#This Row],[Data]:[Data]],SEARCH(S$6,Table2[[#This Row],[Data]:[Data]]))-SEARCH(S$6,Table2[[#This Row],[Data]:[Data]])-4),FALSE)</f>
        <v>779192850</v>
      </c>
      <c r="T46" s="2" t="b">
        <f>IF(LEN(Table3[[#This Row],[PID:]])=$T$3,TRUE,FALSE)</f>
        <v>1</v>
      </c>
      <c r="U46" s="2" t="str" cm="1">
        <f t="array" ref="U46">MID(Table2[[#This Row],[Data]:[Data]],SEARCH(U$6,Table2[[#This Row],[Data]:[Data]])+4,SEARCH(" ",Table2[[#This Row],[Data]:[Data]],SEARCH(U$6,Table2[[#This Row],[Data]:[Data]]))-SEARCH(U$6,Table2[[#This Row],[Data]:[Data]])-4)</f>
        <v>227</v>
      </c>
      <c r="V46" s="3">
        <f>IF(AND(G46,I46,K46,N46,P46,R46,T46,Table2[[#This Row],[Valid?]]=1),1,0)</f>
        <v>1</v>
      </c>
    </row>
    <row r="47" spans="1:22" x14ac:dyDescent="0.3">
      <c r="A47" t="s">
        <v>51</v>
      </c>
      <c r="B47">
        <f t="shared" si="0"/>
        <v>8</v>
      </c>
      <c r="C47">
        <f t="shared" si="1"/>
        <v>40</v>
      </c>
      <c r="D47">
        <f>IF(OR(Table2[[#This Row],[How many colons?]]=8,AND(Table2[[#This Row],[How many colons?]]=7,Table2[[#This Row],[Has CID? (char position)]]=FALSE)),1,0)</f>
        <v>1</v>
      </c>
      <c r="F47" s="2" t="str" cm="1">
        <f t="array" ref="F47">IFERROR(MID(Table2[[#This Row],[Data]:[Data]],SEARCH(F$6,Table2[[#This Row],[Data]:[Data]])+4,SEARCH(" ",Table2[[#This Row],[Data]:[Data]],SEARCH(F$6,Table2[[#This Row],[Data]:[Data]]))-SEARCH(F$6,Table2[[#This Row],[Data]:[Data]])-4),FALSE)</f>
        <v>1974</v>
      </c>
      <c r="G47" s="2" t="b">
        <f>IF(AND(LEN(Table3[[#This Row],[BYR:]])=$G$3,(Table3[[#This Row],[BYR:]]*1)&gt;=$G$4,(Table3[[#This Row],[BYR:]]*1)&lt;=$G$5),TRUE,FALSE)</f>
        <v>1</v>
      </c>
      <c r="H47" s="2" t="str" cm="1">
        <f t="array" ref="H47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47" s="2" t="b">
        <f>IF(AND(LEN(Table3[[#This Row],[IYR:]])=$I$3,(Table3[[#This Row],[IYR:]]*1)&gt;=$I$4,(Table3[[#This Row],[IYR:]]*1)&lt;=$I$5),TRUE,FALSE)</f>
        <v>1</v>
      </c>
      <c r="J47" s="2" t="str" cm="1">
        <f t="array" ref="J47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47" s="2" t="b">
        <f>IF(AND(LEN(Table3[[#This Row],[EYR:]])=$K$3,(Table3[[#This Row],[EYR:]]*1)&gt;=$K$4,(Table3[[#This Row],[EYR:]]*1)&lt;=$K$5),TRUE,FALSE)</f>
        <v>1</v>
      </c>
      <c r="L47" s="2">
        <v>59</v>
      </c>
      <c r="M47" s="2" t="s">
        <v>300</v>
      </c>
      <c r="N4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47" s="2" t="str" cm="1">
        <f t="array" ref="O47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47" s="2" t="b">
        <f>IF(AND(LEFT(Table3[[#This Row],[HCL:]],1)="#",LEN(Table3[[#This Row],[HCL:]])=$P$3),ISNUMBER(HEX2DEC(RIGHT(Table3[[#This Row],[HCL:]],6))),FALSE)</f>
        <v>1</v>
      </c>
      <c r="Q47" s="2" t="str" cm="1">
        <f t="array" ref="Q47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47" s="2" t="b">
        <f>IFERROR(VLOOKUP(Table3[[#This Row],[ECL:]],Table4[],2,0),FALSE)</f>
        <v>1</v>
      </c>
      <c r="S47" s="2" t="str" cm="1">
        <f t="array" ref="S47">IFERROR(MID(Table2[[#This Row],[Data]:[Data]],SEARCH(S$6,Table2[[#This Row],[Data]:[Data]])+4,SEARCH(" ",Table2[[#This Row],[Data]:[Data]],SEARCH(S$6,Table2[[#This Row],[Data]:[Data]]))-SEARCH(S$6,Table2[[#This Row],[Data]:[Data]])-4),FALSE)</f>
        <v>091591737</v>
      </c>
      <c r="T47" s="2" t="b">
        <f>IF(LEN(Table3[[#This Row],[PID:]])=$T$3,TRUE,FALSE)</f>
        <v>1</v>
      </c>
      <c r="U47" s="2" t="str" cm="1">
        <f t="array" ref="U47">MID(Table2[[#This Row],[Data]:[Data]],SEARCH(U$6,Table2[[#This Row],[Data]:[Data]])+4,SEARCH(" ",Table2[[#This Row],[Data]:[Data]],SEARCH(U$6,Table2[[#This Row],[Data]:[Data]]))-SEARCH(U$6,Table2[[#This Row],[Data]:[Data]])-4)</f>
        <v>51</v>
      </c>
      <c r="V47" s="3">
        <f>IF(AND(G47,I47,K47,N47,P47,R47,T47,Table2[[#This Row],[Valid?]]=1),1,0)</f>
        <v>1</v>
      </c>
    </row>
    <row r="48" spans="1:22" x14ac:dyDescent="0.3">
      <c r="A48" t="s">
        <v>52</v>
      </c>
      <c r="B48">
        <f t="shared" si="0"/>
        <v>8</v>
      </c>
      <c r="C48">
        <f t="shared" si="1"/>
        <v>10</v>
      </c>
      <c r="D48">
        <f>IF(OR(Table2[[#This Row],[How many colons?]]=8,AND(Table2[[#This Row],[How many colons?]]=7,Table2[[#This Row],[Has CID? (char position)]]=FALSE)),1,0)</f>
        <v>1</v>
      </c>
      <c r="F48" s="2" t="str" cm="1">
        <f t="array" ref="F48">IFERROR(MID(Table2[[#This Row],[Data]:[Data]],SEARCH(F$6,Table2[[#This Row],[Data]:[Data]])+4,SEARCH(" ",Table2[[#This Row],[Data]:[Data]],SEARCH(F$6,Table2[[#This Row],[Data]:[Data]]))-SEARCH(F$6,Table2[[#This Row],[Data]:[Data]])-4),FALSE)</f>
        <v>1952</v>
      </c>
      <c r="G48" s="2" t="b">
        <f>IF(AND(LEN(Table3[[#This Row],[BYR:]])=$G$3,(Table3[[#This Row],[BYR:]]*1)&gt;=$G$4,(Table3[[#This Row],[BYR:]]*1)&lt;=$G$5),TRUE,FALSE)</f>
        <v>1</v>
      </c>
      <c r="H48" s="2" t="str" cm="1">
        <f t="array" ref="H48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48" s="2" t="b">
        <f>IF(AND(LEN(Table3[[#This Row],[IYR:]])=$I$3,(Table3[[#This Row],[IYR:]]*1)&gt;=$I$4,(Table3[[#This Row],[IYR:]]*1)&lt;=$I$5),TRUE,FALSE)</f>
        <v>1</v>
      </c>
      <c r="J48" s="2" t="str" cm="1">
        <f t="array" ref="J48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48" s="2" t="b">
        <f>IF(AND(LEN(Table3[[#This Row],[EYR:]])=$K$3,(Table3[[#This Row],[EYR:]]*1)&gt;=$K$4,(Table3[[#This Row],[EYR:]]*1)&lt;=$K$5),TRUE,FALSE)</f>
        <v>1</v>
      </c>
      <c r="L48" s="2">
        <v>152</v>
      </c>
      <c r="M48" s="2" t="s">
        <v>299</v>
      </c>
      <c r="N4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48" s="2" t="str" cm="1">
        <f t="array" ref="O48">IFERROR(MID(Table2[[#This Row],[Data]:[Data]],SEARCH(O$6,Table2[[#This Row],[Data]:[Data]])+4,SEARCH(" ",Table2[[#This Row],[Data]:[Data]],SEARCH(O$6,Table2[[#This Row],[Data]:[Data]]))-SEARCH(O$6,Table2[[#This Row],[Data]:[Data]])-4),FALSE)</f>
        <v>#888785</v>
      </c>
      <c r="P48" s="2" t="b">
        <f>IF(AND(LEFT(Table3[[#This Row],[HCL:]],1)="#",LEN(Table3[[#This Row],[HCL:]])=$P$3),ISNUMBER(HEX2DEC(RIGHT(Table3[[#This Row],[HCL:]],6))),FALSE)</f>
        <v>1</v>
      </c>
      <c r="Q48" s="2" t="str" cm="1">
        <f t="array" ref="Q48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48" s="2" t="b">
        <f>IFERROR(VLOOKUP(Table3[[#This Row],[ECL:]],Table4[],2,0),FALSE)</f>
        <v>1</v>
      </c>
      <c r="S48" s="2" t="str" cm="1">
        <f t="array" ref="S48">IFERROR(MID(Table2[[#This Row],[Data]:[Data]],SEARCH(S$6,Table2[[#This Row],[Data]:[Data]])+4,SEARCH(" ",Table2[[#This Row],[Data]:[Data]],SEARCH(S$6,Table2[[#This Row],[Data]:[Data]]))-SEARCH(S$6,Table2[[#This Row],[Data]:[Data]])-4),FALSE)</f>
        <v>804465935</v>
      </c>
      <c r="T48" s="2" t="b">
        <f>IF(LEN(Table3[[#This Row],[PID:]])=$T$3,TRUE,FALSE)</f>
        <v>1</v>
      </c>
      <c r="U48" s="2" t="str" cm="1">
        <f t="array" ref="U48">MID(Table2[[#This Row],[Data]:[Data]],SEARCH(U$6,Table2[[#This Row],[Data]:[Data]])+4,SEARCH(" ",Table2[[#This Row],[Data]:[Data]],SEARCH(U$6,Table2[[#This Row],[Data]:[Data]]))-SEARCH(U$6,Table2[[#This Row],[Data]:[Data]])-4)</f>
        <v>301</v>
      </c>
      <c r="V48" s="3">
        <f>IF(AND(G48,I48,K48,N48,P48,R48,T48,Table2[[#This Row],[Valid?]]=1),1,0)</f>
        <v>1</v>
      </c>
    </row>
    <row r="49" spans="1:22" x14ac:dyDescent="0.3">
      <c r="A49" t="s">
        <v>53</v>
      </c>
      <c r="B49">
        <f t="shared" si="0"/>
        <v>8</v>
      </c>
      <c r="C49">
        <f t="shared" si="1"/>
        <v>54</v>
      </c>
      <c r="D49">
        <f>IF(OR(Table2[[#This Row],[How many colons?]]=8,AND(Table2[[#This Row],[How many colons?]]=7,Table2[[#This Row],[Has CID? (char position)]]=FALSE)),1,0)</f>
        <v>1</v>
      </c>
      <c r="F49" s="2" t="str" cm="1">
        <f t="array" ref="F49">IFERROR(MID(Table2[[#This Row],[Data]:[Data]],SEARCH(F$6,Table2[[#This Row],[Data]:[Data]])+4,SEARCH(" ",Table2[[#This Row],[Data]:[Data]],SEARCH(F$6,Table2[[#This Row],[Data]:[Data]]))-SEARCH(F$6,Table2[[#This Row],[Data]:[Data]])-4),FALSE)</f>
        <v>1971</v>
      </c>
      <c r="G49" s="2" t="b">
        <f>IF(AND(LEN(Table3[[#This Row],[BYR:]])=$G$3,(Table3[[#This Row],[BYR:]]*1)&gt;=$G$4,(Table3[[#This Row],[BYR:]]*1)&lt;=$G$5),TRUE,FALSE)</f>
        <v>1</v>
      </c>
      <c r="H49" s="2" t="str" cm="1">
        <f t="array" ref="H49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49" s="2" t="b">
        <f>IF(AND(LEN(Table3[[#This Row],[IYR:]])=$I$3,(Table3[[#This Row],[IYR:]]*1)&gt;=$I$4,(Table3[[#This Row],[IYR:]]*1)&lt;=$I$5),TRUE,FALSE)</f>
        <v>1</v>
      </c>
      <c r="J49" s="2" t="str" cm="1">
        <f t="array" ref="J49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49" s="2" t="b">
        <f>IF(AND(LEN(Table3[[#This Row],[EYR:]])=$K$3,(Table3[[#This Row],[EYR:]]*1)&gt;=$K$4,(Table3[[#This Row],[EYR:]]*1)&lt;=$K$5),TRUE,FALSE)</f>
        <v>1</v>
      </c>
      <c r="L49" s="2">
        <v>183</v>
      </c>
      <c r="M49" s="2" t="s">
        <v>299</v>
      </c>
      <c r="N4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49" s="2" t="str" cm="1">
        <f t="array" ref="O49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49" s="2" t="b">
        <f>IF(AND(LEFT(Table3[[#This Row],[HCL:]],1)="#",LEN(Table3[[#This Row],[HCL:]])=$P$3),ISNUMBER(HEX2DEC(RIGHT(Table3[[#This Row],[HCL:]],6))),FALSE)</f>
        <v>1</v>
      </c>
      <c r="Q49" s="2" t="str" cm="1">
        <f t="array" ref="Q49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49" s="2" t="b">
        <f>IFERROR(VLOOKUP(Table3[[#This Row],[ECL:]],Table4[],2,0),FALSE)</f>
        <v>1</v>
      </c>
      <c r="S49" s="2" t="str" cm="1">
        <f t="array" ref="S49">IFERROR(MID(Table2[[#This Row],[Data]:[Data]],SEARCH(S$6,Table2[[#This Row],[Data]:[Data]])+4,SEARCH(" ",Table2[[#This Row],[Data]:[Data]],SEARCH(S$6,Table2[[#This Row],[Data]:[Data]]))-SEARCH(S$6,Table2[[#This Row],[Data]:[Data]])-4),FALSE)</f>
        <v>998912876</v>
      </c>
      <c r="T49" s="2" t="b">
        <f>IF(LEN(Table3[[#This Row],[PID:]])=$T$3,TRUE,FALSE)</f>
        <v>1</v>
      </c>
      <c r="U49" s="2" t="str" cm="1">
        <f t="array" ref="U49">MID(Table2[[#This Row],[Data]:[Data]],SEARCH(U$6,Table2[[#This Row],[Data]:[Data]])+4,SEARCH(" ",Table2[[#This Row],[Data]:[Data]],SEARCH(U$6,Table2[[#This Row],[Data]:[Data]]))-SEARCH(U$6,Table2[[#This Row],[Data]:[Data]])-4)</f>
        <v>338</v>
      </c>
      <c r="V49" s="3">
        <f>IF(AND(G49,I49,K49,N49,P49,R49,T49,Table2[[#This Row],[Valid?]]=1),1,0)</f>
        <v>1</v>
      </c>
    </row>
    <row r="50" spans="1:22" x14ac:dyDescent="0.3">
      <c r="A50" t="s">
        <v>54</v>
      </c>
      <c r="B50">
        <f t="shared" si="0"/>
        <v>8</v>
      </c>
      <c r="C50">
        <f t="shared" si="1"/>
        <v>52</v>
      </c>
      <c r="D50">
        <f>IF(OR(Table2[[#This Row],[How many colons?]]=8,AND(Table2[[#This Row],[How many colons?]]=7,Table2[[#This Row],[Has CID? (char position)]]=FALSE)),1,0)</f>
        <v>1</v>
      </c>
      <c r="F50" s="2" t="str" cm="1">
        <f t="array" ref="F50">IFERROR(MID(Table2[[#This Row],[Data]:[Data]],SEARCH(F$6,Table2[[#This Row],[Data]:[Data]])+4,SEARCH(" ",Table2[[#This Row],[Data]:[Data]],SEARCH(F$6,Table2[[#This Row],[Data]:[Data]]))-SEARCH(F$6,Table2[[#This Row],[Data]:[Data]])-4),FALSE)</f>
        <v>1998</v>
      </c>
      <c r="G50" s="2" t="b">
        <f>IF(AND(LEN(Table3[[#This Row],[BYR:]])=$G$3,(Table3[[#This Row],[BYR:]]*1)&gt;=$G$4,(Table3[[#This Row],[BYR:]]*1)&lt;=$G$5),TRUE,FALSE)</f>
        <v>1</v>
      </c>
      <c r="H50" s="2" t="str" cm="1">
        <f t="array" ref="H50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50" s="2" t="b">
        <f>IF(AND(LEN(Table3[[#This Row],[IYR:]])=$I$3,(Table3[[#This Row],[IYR:]]*1)&gt;=$I$4,(Table3[[#This Row],[IYR:]]*1)&lt;=$I$5),TRUE,FALSE)</f>
        <v>1</v>
      </c>
      <c r="J50" s="2" t="str" cm="1">
        <f t="array" ref="J50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50" s="2" t="b">
        <f>IF(AND(LEN(Table3[[#This Row],[EYR:]])=$K$3,(Table3[[#This Row],[EYR:]]*1)&gt;=$K$4,(Table3[[#This Row],[EYR:]]*1)&lt;=$K$5),TRUE,FALSE)</f>
        <v>1</v>
      </c>
      <c r="L50" s="2">
        <v>172</v>
      </c>
      <c r="M50" s="2" t="s">
        <v>299</v>
      </c>
      <c r="N5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50" s="2" t="str" cm="1">
        <f t="array" ref="O50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50" s="2" t="b">
        <f>IF(AND(LEFT(Table3[[#This Row],[HCL:]],1)="#",LEN(Table3[[#This Row],[HCL:]])=$P$3),ISNUMBER(HEX2DEC(RIGHT(Table3[[#This Row],[HCL:]],6))),FALSE)</f>
        <v>1</v>
      </c>
      <c r="Q50" s="2" t="str" cm="1">
        <f t="array" ref="Q50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50" s="2" t="b">
        <f>IFERROR(VLOOKUP(Table3[[#This Row],[ECL:]],Table4[],2,0),FALSE)</f>
        <v>1</v>
      </c>
      <c r="S50" s="2" t="str" cm="1">
        <f t="array" ref="S50">IFERROR(MID(Table2[[#This Row],[Data]:[Data]],SEARCH(S$6,Table2[[#This Row],[Data]:[Data]])+4,SEARCH(" ",Table2[[#This Row],[Data]:[Data]],SEARCH(S$6,Table2[[#This Row],[Data]:[Data]]))-SEARCH(S$6,Table2[[#This Row],[Data]:[Data]])-4),FALSE)</f>
        <v>012740434</v>
      </c>
      <c r="T50" s="2" t="b">
        <f>IF(LEN(Table3[[#This Row],[PID:]])=$T$3,TRUE,FALSE)</f>
        <v>1</v>
      </c>
      <c r="U50" s="2" t="str" cm="1">
        <f t="array" ref="U50">MID(Table2[[#This Row],[Data]:[Data]],SEARCH(U$6,Table2[[#This Row],[Data]:[Data]])+4,SEARCH(" ",Table2[[#This Row],[Data]:[Data]],SEARCH(U$6,Table2[[#This Row],[Data]:[Data]]))-SEARCH(U$6,Table2[[#This Row],[Data]:[Data]])-4)</f>
        <v>102</v>
      </c>
      <c r="V50" s="3">
        <f>IF(AND(G50,I50,K50,N50,P50,R50,T50,Table2[[#This Row],[Valid?]]=1),1,0)</f>
        <v>1</v>
      </c>
    </row>
    <row r="51" spans="1:22" x14ac:dyDescent="0.3">
      <c r="A51" t="s">
        <v>55</v>
      </c>
      <c r="B51">
        <f t="shared" si="0"/>
        <v>8</v>
      </c>
      <c r="C51">
        <f t="shared" si="1"/>
        <v>30</v>
      </c>
      <c r="D51">
        <f>IF(OR(Table2[[#This Row],[How many colons?]]=8,AND(Table2[[#This Row],[How many colons?]]=7,Table2[[#This Row],[Has CID? (char position)]]=FALSE)),1,0)</f>
        <v>1</v>
      </c>
      <c r="F51" s="2" t="str" cm="1">
        <f t="array" ref="F51">IFERROR(MID(Table2[[#This Row],[Data]:[Data]],SEARCH(F$6,Table2[[#This Row],[Data]:[Data]])+4,SEARCH(" ",Table2[[#This Row],[Data]:[Data]],SEARCH(F$6,Table2[[#This Row],[Data]:[Data]]))-SEARCH(F$6,Table2[[#This Row],[Data]:[Data]])-4),FALSE)</f>
        <v>1968</v>
      </c>
      <c r="G51" s="2" t="b">
        <f>IF(AND(LEN(Table3[[#This Row],[BYR:]])=$G$3,(Table3[[#This Row],[BYR:]]*1)&gt;=$G$4,(Table3[[#This Row],[BYR:]]*1)&lt;=$G$5),TRUE,FALSE)</f>
        <v>1</v>
      </c>
      <c r="H51" s="2" t="str" cm="1">
        <f t="array" ref="H51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51" s="2" t="b">
        <f>IF(AND(LEN(Table3[[#This Row],[IYR:]])=$I$3,(Table3[[#This Row],[IYR:]]*1)&gt;=$I$4,(Table3[[#This Row],[IYR:]]*1)&lt;=$I$5),TRUE,FALSE)</f>
        <v>1</v>
      </c>
      <c r="J51" s="2" t="str" cm="1">
        <f t="array" ref="J51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51" s="2" t="b">
        <f>IF(AND(LEN(Table3[[#This Row],[EYR:]])=$K$3,(Table3[[#This Row],[EYR:]]*1)&gt;=$K$4,(Table3[[#This Row],[EYR:]]*1)&lt;=$K$5),TRUE,FALSE)</f>
        <v>1</v>
      </c>
      <c r="L51" s="2">
        <v>155</v>
      </c>
      <c r="M51" s="2" t="s">
        <v>299</v>
      </c>
      <c r="N5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51" s="2" t="str" cm="1">
        <f t="array" ref="O51">IFERROR(MID(Table2[[#This Row],[Data]:[Data]],SEARCH(O$6,Table2[[#This Row],[Data]:[Data]])+4,SEARCH(" ",Table2[[#This Row],[Data]:[Data]],SEARCH(O$6,Table2[[#This Row],[Data]:[Data]]))-SEARCH(O$6,Table2[[#This Row],[Data]:[Data]])-4),FALSE)</f>
        <v>#623a2f</v>
      </c>
      <c r="P51" s="2" t="b">
        <f>IF(AND(LEFT(Table3[[#This Row],[HCL:]],1)="#",LEN(Table3[[#This Row],[HCL:]])=$P$3),ISNUMBER(HEX2DEC(RIGHT(Table3[[#This Row],[HCL:]],6))),FALSE)</f>
        <v>1</v>
      </c>
      <c r="Q51" s="2" t="str" cm="1">
        <f t="array" ref="Q51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51" s="2" t="b">
        <f>IFERROR(VLOOKUP(Table3[[#This Row],[ECL:]],Table4[],2,0),FALSE)</f>
        <v>1</v>
      </c>
      <c r="S51" s="2" t="str" cm="1">
        <f t="array" ref="S51">IFERROR(MID(Table2[[#This Row],[Data]:[Data]],SEARCH(S$6,Table2[[#This Row],[Data]:[Data]])+4,SEARCH(" ",Table2[[#This Row],[Data]:[Data]],SEARCH(S$6,Table2[[#This Row],[Data]:[Data]]))-SEARCH(S$6,Table2[[#This Row],[Data]:[Data]])-4),FALSE)</f>
        <v>216618180</v>
      </c>
      <c r="T51" s="2" t="b">
        <f>IF(LEN(Table3[[#This Row],[PID:]])=$T$3,TRUE,FALSE)</f>
        <v>1</v>
      </c>
      <c r="U51" s="2" t="str" cm="1">
        <f t="array" ref="U51">MID(Table2[[#This Row],[Data]:[Data]],SEARCH(U$6,Table2[[#This Row],[Data]:[Data]])+4,SEARCH(" ",Table2[[#This Row],[Data]:[Data]],SEARCH(U$6,Table2[[#This Row],[Data]:[Data]]))-SEARCH(U$6,Table2[[#This Row],[Data]:[Data]])-4)</f>
        <v>210</v>
      </c>
      <c r="V51" s="3">
        <f>IF(AND(G51,I51,K51,N51,P51,R51,T51,Table2[[#This Row],[Valid?]]=1),1,0)</f>
        <v>1</v>
      </c>
    </row>
    <row r="52" spans="1:22" x14ac:dyDescent="0.3">
      <c r="A52" t="s">
        <v>56</v>
      </c>
      <c r="B52">
        <f t="shared" si="0"/>
        <v>8</v>
      </c>
      <c r="C52">
        <f t="shared" si="1"/>
        <v>51</v>
      </c>
      <c r="D52">
        <f>IF(OR(Table2[[#This Row],[How many colons?]]=8,AND(Table2[[#This Row],[How many colons?]]=7,Table2[[#This Row],[Has CID? (char position)]]=FALSE)),1,0)</f>
        <v>1</v>
      </c>
      <c r="F52" s="2" t="str" cm="1">
        <f t="array" ref="F52">IFERROR(MID(Table2[[#This Row],[Data]:[Data]],SEARCH(F$6,Table2[[#This Row],[Data]:[Data]])+4,SEARCH(" ",Table2[[#This Row],[Data]:[Data]],SEARCH(F$6,Table2[[#This Row],[Data]:[Data]]))-SEARCH(F$6,Table2[[#This Row],[Data]:[Data]])-4),FALSE)</f>
        <v>1980</v>
      </c>
      <c r="G52" s="2" t="b">
        <f>IF(AND(LEN(Table3[[#This Row],[BYR:]])=$G$3,(Table3[[#This Row],[BYR:]]*1)&gt;=$G$4,(Table3[[#This Row],[BYR:]]*1)&lt;=$G$5),TRUE,FALSE)</f>
        <v>1</v>
      </c>
      <c r="H52" s="2" t="str" cm="1">
        <f t="array" ref="H52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52" s="2" t="b">
        <f>IF(AND(LEN(Table3[[#This Row],[IYR:]])=$I$3,(Table3[[#This Row],[IYR:]]*1)&gt;=$I$4,(Table3[[#This Row],[IYR:]]*1)&lt;=$I$5),TRUE,FALSE)</f>
        <v>1</v>
      </c>
      <c r="J52" s="2" t="str" cm="1">
        <f t="array" ref="J52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52" s="2" t="b">
        <f>IF(AND(LEN(Table3[[#This Row],[EYR:]])=$K$3,(Table3[[#This Row],[EYR:]]*1)&gt;=$K$4,(Table3[[#This Row],[EYR:]]*1)&lt;=$K$5),TRUE,FALSE)</f>
        <v>1</v>
      </c>
      <c r="L52" s="2">
        <v>175</v>
      </c>
      <c r="M52" s="2" t="s">
        <v>299</v>
      </c>
      <c r="N5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52" s="2" t="str" cm="1">
        <f t="array" ref="O52">IFERROR(MID(Table2[[#This Row],[Data]:[Data]],SEARCH(O$6,Table2[[#This Row],[Data]:[Data]])+4,SEARCH(" ",Table2[[#This Row],[Data]:[Data]],SEARCH(O$6,Table2[[#This Row],[Data]:[Data]]))-SEARCH(O$6,Table2[[#This Row],[Data]:[Data]])-4),FALSE)</f>
        <v>#ceb3a1</v>
      </c>
      <c r="P52" s="2" t="b">
        <f>IF(AND(LEFT(Table3[[#This Row],[HCL:]],1)="#",LEN(Table3[[#This Row],[HCL:]])=$P$3),ISNUMBER(HEX2DEC(RIGHT(Table3[[#This Row],[HCL:]],6))),FALSE)</f>
        <v>1</v>
      </c>
      <c r="Q52" s="2" t="str" cm="1">
        <f t="array" ref="Q52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52" s="2" t="b">
        <f>IFERROR(VLOOKUP(Table3[[#This Row],[ECL:]],Table4[],2,0),FALSE)</f>
        <v>1</v>
      </c>
      <c r="S52" s="2" t="str" cm="1">
        <f t="array" ref="S52">IFERROR(MID(Table2[[#This Row],[Data]:[Data]],SEARCH(S$6,Table2[[#This Row],[Data]:[Data]])+4,SEARCH(" ",Table2[[#This Row],[Data]:[Data]],SEARCH(S$6,Table2[[#This Row],[Data]:[Data]]))-SEARCH(S$6,Table2[[#This Row],[Data]:[Data]])-4),FALSE)</f>
        <v>663644982</v>
      </c>
      <c r="T52" s="2" t="b">
        <f>IF(LEN(Table3[[#This Row],[PID:]])=$T$3,TRUE,FALSE)</f>
        <v>1</v>
      </c>
      <c r="U52" s="2" t="str" cm="1">
        <f t="array" ref="U52">MID(Table2[[#This Row],[Data]:[Data]],SEARCH(U$6,Table2[[#This Row],[Data]:[Data]])+4,SEARCH(" ",Table2[[#This Row],[Data]:[Data]],SEARCH(U$6,Table2[[#This Row],[Data]:[Data]]))-SEARCH(U$6,Table2[[#This Row],[Data]:[Data]])-4)</f>
        <v>56</v>
      </c>
      <c r="V52" s="3">
        <f>IF(AND(G52,I52,K52,N52,P52,R52,T52,Table2[[#This Row],[Valid?]]=1),1,0)</f>
        <v>1</v>
      </c>
    </row>
    <row r="53" spans="1:22" x14ac:dyDescent="0.3">
      <c r="A53" t="s">
        <v>57</v>
      </c>
      <c r="B53">
        <f t="shared" si="0"/>
        <v>8</v>
      </c>
      <c r="C53">
        <f t="shared" si="1"/>
        <v>58</v>
      </c>
      <c r="D53">
        <f>IF(OR(Table2[[#This Row],[How many colons?]]=8,AND(Table2[[#This Row],[How many colons?]]=7,Table2[[#This Row],[Has CID? (char position)]]=FALSE)),1,0)</f>
        <v>1</v>
      </c>
      <c r="F53" s="2" t="str" cm="1">
        <f t="array" ref="F53">IFERROR(MID(Table2[[#This Row],[Data]:[Data]],SEARCH(F$6,Table2[[#This Row],[Data]:[Data]])+4,SEARCH(" ",Table2[[#This Row],[Data]:[Data]],SEARCH(F$6,Table2[[#This Row],[Data]:[Data]]))-SEARCH(F$6,Table2[[#This Row],[Data]:[Data]])-4),FALSE)</f>
        <v>2018</v>
      </c>
      <c r="G53" s="2" t="b">
        <f>IF(AND(LEN(Table3[[#This Row],[BYR:]])=$G$3,(Table3[[#This Row],[BYR:]]*1)&gt;=$G$4,(Table3[[#This Row],[BYR:]]*1)&lt;=$G$5),TRUE,FALSE)</f>
        <v>0</v>
      </c>
      <c r="H53" s="2" t="str" cm="1">
        <f t="array" ref="H53">IFERROR(MID(Table2[[#This Row],[Data]:[Data]],SEARCH(H$6,Table2[[#This Row],[Data]:[Data]])+4,SEARCH(" ",Table2[[#This Row],[Data]:[Data]],SEARCH(H$6,Table2[[#This Row],[Data]:[Data]]))-SEARCH(H$6,Table2[[#This Row],[Data]:[Data]])-4),FALSE)</f>
        <v>2022</v>
      </c>
      <c r="I53" s="2" t="b">
        <f>IF(AND(LEN(Table3[[#This Row],[IYR:]])=$I$3,(Table3[[#This Row],[IYR:]]*1)&gt;=$I$4,(Table3[[#This Row],[IYR:]]*1)&lt;=$I$5),TRUE,FALSE)</f>
        <v>0</v>
      </c>
      <c r="J53" s="2" t="str" cm="1">
        <f t="array" ref="J53">IFERROR(MID(Table2[[#This Row],[Data]:[Data]],SEARCH(J$6,Table2[[#This Row],[Data]:[Data]])+4,SEARCH(" ",Table2[[#This Row],[Data]:[Data]],SEARCH(J$6,Table2[[#This Row],[Data]:[Data]]))-SEARCH(J$6,Table2[[#This Row],[Data]:[Data]])-4),FALSE)</f>
        <v>2040</v>
      </c>
      <c r="K53" s="2" t="b">
        <f>IF(AND(LEN(Table3[[#This Row],[EYR:]])=$K$3,(Table3[[#This Row],[EYR:]]*1)&gt;=$K$4,(Table3[[#This Row],[EYR:]]*1)&lt;=$K$5),TRUE,FALSE)</f>
        <v>0</v>
      </c>
      <c r="L53" s="2">
        <v>161</v>
      </c>
      <c r="M53" s="2" t="s">
        <v>299</v>
      </c>
      <c r="N5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53" s="2" t="str" cm="1">
        <f t="array" ref="O53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53" s="2" t="b">
        <f>IF(AND(LEFT(Table3[[#This Row],[HCL:]],1)="#",LEN(Table3[[#This Row],[HCL:]])=$P$3),ISNUMBER(HEX2DEC(RIGHT(Table3[[#This Row],[HCL:]],6))),FALSE)</f>
        <v>1</v>
      </c>
      <c r="Q53" s="2" t="str" cm="1">
        <f t="array" ref="Q53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53" s="2" t="b">
        <f>IFERROR(VLOOKUP(Table3[[#This Row],[ECL:]],Table4[],2,0),FALSE)</f>
        <v>1</v>
      </c>
      <c r="S53" s="2" t="str" cm="1">
        <f t="array" ref="S53">IFERROR(MID(Table2[[#This Row],[Data]:[Data]],SEARCH(S$6,Table2[[#This Row],[Data]:[Data]])+4,SEARCH(" ",Table2[[#This Row],[Data]:[Data]],SEARCH(S$6,Table2[[#This Row],[Data]:[Data]]))-SEARCH(S$6,Table2[[#This Row],[Data]:[Data]])-4),FALSE)</f>
        <v>286344655</v>
      </c>
      <c r="T53" s="2" t="b">
        <f>IF(LEN(Table3[[#This Row],[PID:]])=$T$3,TRUE,FALSE)</f>
        <v>1</v>
      </c>
      <c r="U53" s="2" t="str" cm="1">
        <f t="array" ref="U53">MID(Table2[[#This Row],[Data]:[Data]],SEARCH(U$6,Table2[[#This Row],[Data]:[Data]])+4,SEARCH(" ",Table2[[#This Row],[Data]:[Data]],SEARCH(U$6,Table2[[#This Row],[Data]:[Data]]))-SEARCH(U$6,Table2[[#This Row],[Data]:[Data]])-4)</f>
        <v>252</v>
      </c>
      <c r="V53" s="3">
        <f>IF(AND(G53,I53,K53,N53,P53,R53,T53,Table2[[#This Row],[Valid?]]=1),1,0)</f>
        <v>0</v>
      </c>
    </row>
    <row r="54" spans="1:22" x14ac:dyDescent="0.3">
      <c r="A54" t="s">
        <v>58</v>
      </c>
      <c r="B54">
        <f t="shared" si="0"/>
        <v>8</v>
      </c>
      <c r="C54">
        <f t="shared" si="1"/>
        <v>41</v>
      </c>
      <c r="D54">
        <f>IF(OR(Table2[[#This Row],[How many colons?]]=8,AND(Table2[[#This Row],[How many colons?]]=7,Table2[[#This Row],[Has CID? (char position)]]=FALSE)),1,0)</f>
        <v>1</v>
      </c>
      <c r="F54" s="2" t="str" cm="1">
        <f t="array" ref="F54">IFERROR(MID(Table2[[#This Row],[Data]:[Data]],SEARCH(F$6,Table2[[#This Row],[Data]:[Data]])+4,SEARCH(" ",Table2[[#This Row],[Data]:[Data]],SEARCH(F$6,Table2[[#This Row],[Data]:[Data]]))-SEARCH(F$6,Table2[[#This Row],[Data]:[Data]])-4),FALSE)</f>
        <v>1950</v>
      </c>
      <c r="G54" s="2" t="b">
        <f>IF(AND(LEN(Table3[[#This Row],[BYR:]])=$G$3,(Table3[[#This Row],[BYR:]]*1)&gt;=$G$4,(Table3[[#This Row],[BYR:]]*1)&lt;=$G$5),TRUE,FALSE)</f>
        <v>1</v>
      </c>
      <c r="H54" s="2" t="str" cm="1">
        <f t="array" ref="H54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54" s="2" t="b">
        <f>IF(AND(LEN(Table3[[#This Row],[IYR:]])=$I$3,(Table3[[#This Row],[IYR:]]*1)&gt;=$I$4,(Table3[[#This Row],[IYR:]]*1)&lt;=$I$5),TRUE,FALSE)</f>
        <v>1</v>
      </c>
      <c r="J54" s="2" t="str" cm="1">
        <f t="array" ref="J54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54" s="2" t="b">
        <f>IF(AND(LEN(Table3[[#This Row],[EYR:]])=$K$3,(Table3[[#This Row],[EYR:]]*1)&gt;=$K$4,(Table3[[#This Row],[EYR:]]*1)&lt;=$K$5),TRUE,FALSE)</f>
        <v>1</v>
      </c>
      <c r="L54" s="2">
        <v>159</v>
      </c>
      <c r="M54" s="2" t="s">
        <v>299</v>
      </c>
      <c r="N5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54" s="2" t="str" cm="1">
        <f t="array" ref="O54">IFERROR(MID(Table2[[#This Row],[Data]:[Data]],SEARCH(O$6,Table2[[#This Row],[Data]:[Data]])+4,SEARCH(" ",Table2[[#This Row],[Data]:[Data]],SEARCH(O$6,Table2[[#This Row],[Data]:[Data]]))-SEARCH(O$6,Table2[[#This Row],[Data]:[Data]])-4),FALSE)</f>
        <v>#6b5442</v>
      </c>
      <c r="P54" s="2" t="b">
        <f>IF(AND(LEFT(Table3[[#This Row],[HCL:]],1)="#",LEN(Table3[[#This Row],[HCL:]])=$P$3),ISNUMBER(HEX2DEC(RIGHT(Table3[[#This Row],[HCL:]],6))),FALSE)</f>
        <v>1</v>
      </c>
      <c r="Q54" s="2" t="str" cm="1">
        <f t="array" ref="Q54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54" s="2" t="b">
        <f>IFERROR(VLOOKUP(Table3[[#This Row],[ECL:]],Table4[],2,0),FALSE)</f>
        <v>1</v>
      </c>
      <c r="S54" s="2" t="str" cm="1">
        <f t="array" ref="S54">IFERROR(MID(Table2[[#This Row],[Data]:[Data]],SEARCH(S$6,Table2[[#This Row],[Data]:[Data]])+4,SEARCH(" ",Table2[[#This Row],[Data]:[Data]],SEARCH(S$6,Table2[[#This Row],[Data]:[Data]]))-SEARCH(S$6,Table2[[#This Row],[Data]:[Data]])-4),FALSE)</f>
        <v>388674097</v>
      </c>
      <c r="T54" s="2" t="b">
        <f>IF(LEN(Table3[[#This Row],[PID:]])=$T$3,TRUE,FALSE)</f>
        <v>1</v>
      </c>
      <c r="U54" s="2" t="str" cm="1">
        <f t="array" ref="U54">MID(Table2[[#This Row],[Data]:[Data]],SEARCH(U$6,Table2[[#This Row],[Data]:[Data]])+4,SEARCH(" ",Table2[[#This Row],[Data]:[Data]],SEARCH(U$6,Table2[[#This Row],[Data]:[Data]]))-SEARCH(U$6,Table2[[#This Row],[Data]:[Data]])-4)</f>
        <v>338</v>
      </c>
      <c r="V54" s="3">
        <f>IF(AND(G54,I54,K54,N54,P54,R54,T54,Table2[[#This Row],[Valid?]]=1),1,0)</f>
        <v>1</v>
      </c>
    </row>
    <row r="55" spans="1:22" x14ac:dyDescent="0.3">
      <c r="A55" t="s">
        <v>59</v>
      </c>
      <c r="B55">
        <f t="shared" si="0"/>
        <v>8</v>
      </c>
      <c r="C55">
        <f t="shared" si="1"/>
        <v>24</v>
      </c>
      <c r="D55">
        <f>IF(OR(Table2[[#This Row],[How many colons?]]=8,AND(Table2[[#This Row],[How many colons?]]=7,Table2[[#This Row],[Has CID? (char position)]]=FALSE)),1,0)</f>
        <v>1</v>
      </c>
      <c r="F55" s="2" t="str" cm="1">
        <f t="array" ref="F55">IFERROR(MID(Table2[[#This Row],[Data]:[Data]],SEARCH(F$6,Table2[[#This Row],[Data]:[Data]])+4,SEARCH(" ",Table2[[#This Row],[Data]:[Data]],SEARCH(F$6,Table2[[#This Row],[Data]:[Data]]))-SEARCH(F$6,Table2[[#This Row],[Data]:[Data]])-4),FALSE)</f>
        <v>1974</v>
      </c>
      <c r="G55" s="2" t="b">
        <f>IF(AND(LEN(Table3[[#This Row],[BYR:]])=$G$3,(Table3[[#This Row],[BYR:]]*1)&gt;=$G$4,(Table3[[#This Row],[BYR:]]*1)&lt;=$G$5),TRUE,FALSE)</f>
        <v>1</v>
      </c>
      <c r="H55" s="2" t="str" cm="1">
        <f t="array" ref="H55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55" s="2" t="b">
        <f>IF(AND(LEN(Table3[[#This Row],[IYR:]])=$I$3,(Table3[[#This Row],[IYR:]]*1)&gt;=$I$4,(Table3[[#This Row],[IYR:]]*1)&lt;=$I$5),TRUE,FALSE)</f>
        <v>1</v>
      </c>
      <c r="J55" s="2" t="str" cm="1">
        <f t="array" ref="J55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55" s="2" t="b">
        <f>IF(AND(LEN(Table3[[#This Row],[EYR:]])=$K$3,(Table3[[#This Row],[EYR:]]*1)&gt;=$K$4,(Table3[[#This Row],[EYR:]]*1)&lt;=$K$5),TRUE,FALSE)</f>
        <v>1</v>
      </c>
      <c r="L55" s="2">
        <v>65</v>
      </c>
      <c r="M55" s="2" t="s">
        <v>300</v>
      </c>
      <c r="N5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55" s="2" t="str" cm="1">
        <f t="array" ref="O55">IFERROR(MID(Table2[[#This Row],[Data]:[Data]],SEARCH(O$6,Table2[[#This Row],[Data]:[Data]])+4,SEARCH(" ",Table2[[#This Row],[Data]:[Data]],SEARCH(O$6,Table2[[#This Row],[Data]:[Data]]))-SEARCH(O$6,Table2[[#This Row],[Data]:[Data]])-4),FALSE)</f>
        <v>#6b5442</v>
      </c>
      <c r="P55" s="2" t="b">
        <f>IF(AND(LEFT(Table3[[#This Row],[HCL:]],1)="#",LEN(Table3[[#This Row],[HCL:]])=$P$3),ISNUMBER(HEX2DEC(RIGHT(Table3[[#This Row],[HCL:]],6))),FALSE)</f>
        <v>1</v>
      </c>
      <c r="Q55" s="2" t="str" cm="1">
        <f t="array" ref="Q55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55" s="2" t="b">
        <f>IFERROR(VLOOKUP(Table3[[#This Row],[ECL:]],Table4[],2,0),FALSE)</f>
        <v>1</v>
      </c>
      <c r="S55" s="2" t="str" cm="1">
        <f t="array" ref="S55">IFERROR(MID(Table2[[#This Row],[Data]:[Data]],SEARCH(S$6,Table2[[#This Row],[Data]:[Data]])+4,SEARCH(" ",Table2[[#This Row],[Data]:[Data]],SEARCH(S$6,Table2[[#This Row],[Data]:[Data]]))-SEARCH(S$6,Table2[[#This Row],[Data]:[Data]])-4),FALSE)</f>
        <v>389292752</v>
      </c>
      <c r="T55" s="2" t="b">
        <f>IF(LEN(Table3[[#This Row],[PID:]])=$T$3,TRUE,FALSE)</f>
        <v>1</v>
      </c>
      <c r="U55" s="2" t="str" cm="1">
        <f t="array" ref="U55">MID(Table2[[#This Row],[Data]:[Data]],SEARCH(U$6,Table2[[#This Row],[Data]:[Data]])+4,SEARCH(" ",Table2[[#This Row],[Data]:[Data]],SEARCH(U$6,Table2[[#This Row],[Data]:[Data]]))-SEARCH(U$6,Table2[[#This Row],[Data]:[Data]])-4)</f>
        <v>335</v>
      </c>
      <c r="V55" s="3">
        <f>IF(AND(G55,I55,K55,N55,P55,R55,T55,Table2[[#This Row],[Valid?]]=1),1,0)</f>
        <v>1</v>
      </c>
    </row>
    <row r="56" spans="1:22" x14ac:dyDescent="0.3">
      <c r="A56" t="s">
        <v>60</v>
      </c>
      <c r="B56">
        <f t="shared" si="0"/>
        <v>8</v>
      </c>
      <c r="C56">
        <f t="shared" si="1"/>
        <v>10</v>
      </c>
      <c r="D56">
        <f>IF(OR(Table2[[#This Row],[How many colons?]]=8,AND(Table2[[#This Row],[How many colons?]]=7,Table2[[#This Row],[Has CID? (char position)]]=FALSE)),1,0)</f>
        <v>1</v>
      </c>
      <c r="F56" s="2" t="str" cm="1">
        <f t="array" ref="F56">IFERROR(MID(Table2[[#This Row],[Data]:[Data]],SEARCH(F$6,Table2[[#This Row],[Data]:[Data]])+4,SEARCH(" ",Table2[[#This Row],[Data]:[Data]],SEARCH(F$6,Table2[[#This Row],[Data]:[Data]]))-SEARCH(F$6,Table2[[#This Row],[Data]:[Data]])-4),FALSE)</f>
        <v>1960</v>
      </c>
      <c r="G56" s="2" t="b">
        <f>IF(AND(LEN(Table3[[#This Row],[BYR:]])=$G$3,(Table3[[#This Row],[BYR:]]*1)&gt;=$G$4,(Table3[[#This Row],[BYR:]]*1)&lt;=$G$5),TRUE,FALSE)</f>
        <v>1</v>
      </c>
      <c r="H56" s="2" t="str" cm="1">
        <f t="array" ref="H56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56" s="2" t="b">
        <f>IF(AND(LEN(Table3[[#This Row],[IYR:]])=$I$3,(Table3[[#This Row],[IYR:]]*1)&gt;=$I$4,(Table3[[#This Row],[IYR:]]*1)&lt;=$I$5),TRUE,FALSE)</f>
        <v>1</v>
      </c>
      <c r="J56" s="2" t="str" cm="1">
        <f t="array" ref="J56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56" s="2" t="b">
        <f>IF(AND(LEN(Table3[[#This Row],[EYR:]])=$K$3,(Table3[[#This Row],[EYR:]]*1)&gt;=$K$4,(Table3[[#This Row],[EYR:]]*1)&lt;=$K$5),TRUE,FALSE)</f>
        <v>1</v>
      </c>
      <c r="L56" s="2">
        <v>172</v>
      </c>
      <c r="M56" s="2" t="s">
        <v>299</v>
      </c>
      <c r="N5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56" s="2" t="str" cm="1">
        <f t="array" ref="O56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56" s="2" t="b">
        <f>IF(AND(LEFT(Table3[[#This Row],[HCL:]],1)="#",LEN(Table3[[#This Row],[HCL:]])=$P$3),ISNUMBER(HEX2DEC(RIGHT(Table3[[#This Row],[HCL:]],6))),FALSE)</f>
        <v>1</v>
      </c>
      <c r="Q56" s="2" t="str" cm="1">
        <f t="array" ref="Q56">IFERROR(MID(Table2[[#This Row],[Data]:[Data]],SEARCH(Q$6,Table2[[#This Row],[Data]:[Data]])+4,SEARCH(" ",Table2[[#This Row],[Data]:[Data]],SEARCH(Q$6,Table2[[#This Row],[Data]:[Data]]))-SEARCH(Q$6,Table2[[#This Row],[Data]:[Data]])-4),FALSE)</f>
        <v>utc</v>
      </c>
      <c r="R56" s="2" t="b">
        <f>IFERROR(VLOOKUP(Table3[[#This Row],[ECL:]],Table4[],2,0),FALSE)</f>
        <v>0</v>
      </c>
      <c r="S56" s="2" t="str" cm="1">
        <f t="array" ref="S56">IFERROR(MID(Table2[[#This Row],[Data]:[Data]],SEARCH(S$6,Table2[[#This Row],[Data]:[Data]])+4,SEARCH(" ",Table2[[#This Row],[Data]:[Data]],SEARCH(S$6,Table2[[#This Row],[Data]:[Data]]))-SEARCH(S$6,Table2[[#This Row],[Data]:[Data]])-4),FALSE)</f>
        <v>395100903</v>
      </c>
      <c r="T56" s="2" t="b">
        <f>IF(LEN(Table3[[#This Row],[PID:]])=$T$3,TRUE,FALSE)</f>
        <v>1</v>
      </c>
      <c r="U56" s="2" t="str" cm="1">
        <f t="array" ref="U56">MID(Table2[[#This Row],[Data]:[Data]],SEARCH(U$6,Table2[[#This Row],[Data]:[Data]])+4,SEARCH(" ",Table2[[#This Row],[Data]:[Data]],SEARCH(U$6,Table2[[#This Row],[Data]:[Data]]))-SEARCH(U$6,Table2[[#This Row],[Data]:[Data]])-4)</f>
        <v>309</v>
      </c>
      <c r="V56" s="3">
        <f>IF(AND(G56,I56,K56,N56,P56,R56,T56,Table2[[#This Row],[Valid?]]=1),1,0)</f>
        <v>0</v>
      </c>
    </row>
    <row r="57" spans="1:22" x14ac:dyDescent="0.3">
      <c r="A57" t="s">
        <v>61</v>
      </c>
      <c r="B57">
        <f t="shared" si="0"/>
        <v>8</v>
      </c>
      <c r="C57">
        <f t="shared" si="1"/>
        <v>55</v>
      </c>
      <c r="D57">
        <f>IF(OR(Table2[[#This Row],[How many colons?]]=8,AND(Table2[[#This Row],[How many colons?]]=7,Table2[[#This Row],[Has CID? (char position)]]=FALSE)),1,0)</f>
        <v>1</v>
      </c>
      <c r="F57" s="2" t="str" cm="1">
        <f t="array" ref="F57">IFERROR(MID(Table2[[#This Row],[Data]:[Data]],SEARCH(F$6,Table2[[#This Row],[Data]:[Data]])+4,SEARCH(" ",Table2[[#This Row],[Data]:[Data]],SEARCH(F$6,Table2[[#This Row],[Data]:[Data]]))-SEARCH(F$6,Table2[[#This Row],[Data]:[Data]])-4),FALSE)</f>
        <v>1996</v>
      </c>
      <c r="G57" s="2" t="b">
        <f>IF(AND(LEN(Table3[[#This Row],[BYR:]])=$G$3,(Table3[[#This Row],[BYR:]]*1)&gt;=$G$4,(Table3[[#This Row],[BYR:]]*1)&lt;=$G$5),TRUE,FALSE)</f>
        <v>1</v>
      </c>
      <c r="H57" s="2" t="str" cm="1">
        <f t="array" ref="H57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57" s="2" t="b">
        <f>IF(AND(LEN(Table3[[#This Row],[IYR:]])=$I$3,(Table3[[#This Row],[IYR:]]*1)&gt;=$I$4,(Table3[[#This Row],[IYR:]]*1)&lt;=$I$5),TRUE,FALSE)</f>
        <v>1</v>
      </c>
      <c r="J57" s="2" t="str" cm="1">
        <f t="array" ref="J57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57" s="2" t="b">
        <f>IF(AND(LEN(Table3[[#This Row],[EYR:]])=$K$3,(Table3[[#This Row],[EYR:]]*1)&gt;=$K$4,(Table3[[#This Row],[EYR:]]*1)&lt;=$K$5),TRUE,FALSE)</f>
        <v>1</v>
      </c>
      <c r="L57" s="2">
        <v>184</v>
      </c>
      <c r="M57" s="2" t="s">
        <v>299</v>
      </c>
      <c r="N5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57" s="2" t="str" cm="1">
        <f t="array" ref="O57">IFERROR(MID(Table2[[#This Row],[Data]:[Data]],SEARCH(O$6,Table2[[#This Row],[Data]:[Data]])+4,SEARCH(" ",Table2[[#This Row],[Data]:[Data]],SEARCH(O$6,Table2[[#This Row],[Data]:[Data]]))-SEARCH(O$6,Table2[[#This Row],[Data]:[Data]])-4),FALSE)</f>
        <v>#a97842</v>
      </c>
      <c r="P57" s="2" t="b">
        <f>IF(AND(LEFT(Table3[[#This Row],[HCL:]],1)="#",LEN(Table3[[#This Row],[HCL:]])=$P$3),ISNUMBER(HEX2DEC(RIGHT(Table3[[#This Row],[HCL:]],6))),FALSE)</f>
        <v>1</v>
      </c>
      <c r="Q57" s="2" t="str" cm="1">
        <f t="array" ref="Q57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57" s="2" t="b">
        <f>IFERROR(VLOOKUP(Table3[[#This Row],[ECL:]],Table4[],2,0),FALSE)</f>
        <v>1</v>
      </c>
      <c r="S57" s="2" t="str" cm="1">
        <f t="array" ref="S57">IFERROR(MID(Table2[[#This Row],[Data]:[Data]],SEARCH(S$6,Table2[[#This Row],[Data]:[Data]])+4,SEARCH(" ",Table2[[#This Row],[Data]:[Data]],SEARCH(S$6,Table2[[#This Row],[Data]:[Data]]))-SEARCH(S$6,Table2[[#This Row],[Data]:[Data]])-4),FALSE)</f>
        <v>143359781</v>
      </c>
      <c r="T57" s="2" t="b">
        <f>IF(LEN(Table3[[#This Row],[PID:]])=$T$3,TRUE,FALSE)</f>
        <v>1</v>
      </c>
      <c r="U57" s="2" t="str" cm="1">
        <f t="array" ref="U57">MID(Table2[[#This Row],[Data]:[Data]],SEARCH(U$6,Table2[[#This Row],[Data]:[Data]])+4,SEARCH(" ",Table2[[#This Row],[Data]:[Data]],SEARCH(U$6,Table2[[#This Row],[Data]:[Data]]))-SEARCH(U$6,Table2[[#This Row],[Data]:[Data]])-4)</f>
        <v>319</v>
      </c>
      <c r="V57" s="3">
        <f>IF(AND(G57,I57,K57,N57,P57,R57,T57,Table2[[#This Row],[Valid?]]=1),1,0)</f>
        <v>1</v>
      </c>
    </row>
    <row r="58" spans="1:22" x14ac:dyDescent="0.3">
      <c r="A58" t="s">
        <v>62</v>
      </c>
      <c r="B58">
        <f t="shared" si="0"/>
        <v>8</v>
      </c>
      <c r="C58">
        <f t="shared" si="1"/>
        <v>72</v>
      </c>
      <c r="D58">
        <f>IF(OR(Table2[[#This Row],[How many colons?]]=8,AND(Table2[[#This Row],[How many colons?]]=7,Table2[[#This Row],[Has CID? (char position)]]=FALSE)),1,0)</f>
        <v>1</v>
      </c>
      <c r="F58" s="2" t="str" cm="1">
        <f t="array" ref="F58">IFERROR(MID(Table2[[#This Row],[Data]:[Data]],SEARCH(F$6,Table2[[#This Row],[Data]:[Data]])+4,SEARCH(" ",Table2[[#This Row],[Data]:[Data]],SEARCH(F$6,Table2[[#This Row],[Data]:[Data]]))-SEARCH(F$6,Table2[[#This Row],[Data]:[Data]])-4),FALSE)</f>
        <v>1943</v>
      </c>
      <c r="G58" s="2" t="b">
        <f>IF(AND(LEN(Table3[[#This Row],[BYR:]])=$G$3,(Table3[[#This Row],[BYR:]]*1)&gt;=$G$4,(Table3[[#This Row],[BYR:]]*1)&lt;=$G$5),TRUE,FALSE)</f>
        <v>1</v>
      </c>
      <c r="H58" s="2" t="str" cm="1">
        <f t="array" ref="H58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58" s="2" t="b">
        <f>IF(AND(LEN(Table3[[#This Row],[IYR:]])=$I$3,(Table3[[#This Row],[IYR:]]*1)&gt;=$I$4,(Table3[[#This Row],[IYR:]]*1)&lt;=$I$5),TRUE,FALSE)</f>
        <v>1</v>
      </c>
      <c r="J58" s="2" t="str" cm="1">
        <f t="array" ref="J58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58" s="2" t="b">
        <f>IF(AND(LEN(Table3[[#This Row],[EYR:]])=$K$3,(Table3[[#This Row],[EYR:]]*1)&gt;=$K$4,(Table3[[#This Row],[EYR:]]*1)&lt;=$K$5),TRUE,FALSE)</f>
        <v>1</v>
      </c>
      <c r="L58" s="2">
        <v>153</v>
      </c>
      <c r="M58" s="2" t="s">
        <v>299</v>
      </c>
      <c r="N5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58" s="2" t="str" cm="1">
        <f t="array" ref="O58">IFERROR(MID(Table2[[#This Row],[Data]:[Data]],SEARCH(O$6,Table2[[#This Row],[Data]:[Data]])+4,SEARCH(" ",Table2[[#This Row],[Data]:[Data]],SEARCH(O$6,Table2[[#This Row],[Data]:[Data]]))-SEARCH(O$6,Table2[[#This Row],[Data]:[Data]])-4),FALSE)</f>
        <v>#6d55cd</v>
      </c>
      <c r="P58" s="2" t="b">
        <f>IF(AND(LEFT(Table3[[#This Row],[HCL:]],1)="#",LEN(Table3[[#This Row],[HCL:]])=$P$3),ISNUMBER(HEX2DEC(RIGHT(Table3[[#This Row],[HCL:]],6))),FALSE)</f>
        <v>1</v>
      </c>
      <c r="Q58" s="2" t="str" cm="1">
        <f t="array" ref="Q58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58" s="2" t="b">
        <f>IFERROR(VLOOKUP(Table3[[#This Row],[ECL:]],Table4[],2,0),FALSE)</f>
        <v>1</v>
      </c>
      <c r="S58" s="2" t="str" cm="1">
        <f t="array" ref="S58">IFERROR(MID(Table2[[#This Row],[Data]:[Data]],SEARCH(S$6,Table2[[#This Row],[Data]:[Data]])+4,SEARCH(" ",Table2[[#This Row],[Data]:[Data]],SEARCH(S$6,Table2[[#This Row],[Data]:[Data]]))-SEARCH(S$6,Table2[[#This Row],[Data]:[Data]])-4),FALSE)</f>
        <v>257485710</v>
      </c>
      <c r="T58" s="2" t="b">
        <f>IF(LEN(Table3[[#This Row],[PID:]])=$T$3,TRUE,FALSE)</f>
        <v>1</v>
      </c>
      <c r="U58" s="2" t="str" cm="1">
        <f t="array" ref="U58">MID(Table2[[#This Row],[Data]:[Data]],SEARCH(U$6,Table2[[#This Row],[Data]:[Data]])+4,SEARCH(" ",Table2[[#This Row],[Data]:[Data]],SEARCH(U$6,Table2[[#This Row],[Data]:[Data]]))-SEARCH(U$6,Table2[[#This Row],[Data]:[Data]])-4)</f>
        <v>165</v>
      </c>
      <c r="V58" s="3">
        <f>IF(AND(G58,I58,K58,N58,P58,R58,T58,Table2[[#This Row],[Valid?]]=1),1,0)</f>
        <v>1</v>
      </c>
    </row>
    <row r="59" spans="1:22" x14ac:dyDescent="0.3">
      <c r="A59" t="s">
        <v>63</v>
      </c>
      <c r="B59">
        <f t="shared" si="0"/>
        <v>8</v>
      </c>
      <c r="C59">
        <f t="shared" si="1"/>
        <v>1</v>
      </c>
      <c r="D59">
        <f>IF(OR(Table2[[#This Row],[How many colons?]]=8,AND(Table2[[#This Row],[How many colons?]]=7,Table2[[#This Row],[Has CID? (char position)]]=FALSE)),1,0)</f>
        <v>1</v>
      </c>
      <c r="F59" s="2" t="str" cm="1">
        <f t="array" ref="F59">IFERROR(MID(Table2[[#This Row],[Data]:[Data]],SEARCH(F$6,Table2[[#This Row],[Data]:[Data]])+4,SEARCH(" ",Table2[[#This Row],[Data]:[Data]],SEARCH(F$6,Table2[[#This Row],[Data]:[Data]]))-SEARCH(F$6,Table2[[#This Row],[Data]:[Data]])-4),FALSE)</f>
        <v>1979</v>
      </c>
      <c r="G59" s="2" t="b">
        <f>IF(AND(LEN(Table3[[#This Row],[BYR:]])=$G$3,(Table3[[#This Row],[BYR:]]*1)&gt;=$G$4,(Table3[[#This Row],[BYR:]]*1)&lt;=$G$5),TRUE,FALSE)</f>
        <v>1</v>
      </c>
      <c r="H59" s="2" t="str" cm="1">
        <f t="array" ref="H59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59" s="2" t="b">
        <f>IF(AND(LEN(Table3[[#This Row],[IYR:]])=$I$3,(Table3[[#This Row],[IYR:]]*1)&gt;=$I$4,(Table3[[#This Row],[IYR:]]*1)&lt;=$I$5),TRUE,FALSE)</f>
        <v>1</v>
      </c>
      <c r="J59" s="2" t="str" cm="1">
        <f t="array" ref="J59">IFERROR(MID(Table2[[#This Row],[Data]:[Data]],SEARCH(J$6,Table2[[#This Row],[Data]:[Data]])+4,SEARCH(" ",Table2[[#This Row],[Data]:[Data]],SEARCH(J$6,Table2[[#This Row],[Data]:[Data]]))-SEARCH(J$6,Table2[[#This Row],[Data]:[Data]])-4),FALSE)</f>
        <v>1968</v>
      </c>
      <c r="K59" s="2" t="b">
        <f>IF(AND(LEN(Table3[[#This Row],[EYR:]])=$K$3,(Table3[[#This Row],[EYR:]]*1)&gt;=$K$4,(Table3[[#This Row],[EYR:]]*1)&lt;=$K$5),TRUE,FALSE)</f>
        <v>0</v>
      </c>
      <c r="L59" s="2">
        <v>77</v>
      </c>
      <c r="M59" s="2"/>
      <c r="N5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59" s="2" t="str" cm="1">
        <f t="array" ref="O59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59" s="2" t="b">
        <f>IF(AND(LEFT(Table3[[#This Row],[HCL:]],1)="#",LEN(Table3[[#This Row],[HCL:]])=$P$3),ISNUMBER(HEX2DEC(RIGHT(Table3[[#This Row],[HCL:]],6))),FALSE)</f>
        <v>1</v>
      </c>
      <c r="Q59" s="2" t="str" cm="1">
        <f t="array" ref="Q59">IFERROR(MID(Table2[[#This Row],[Data]:[Data]],SEARCH(Q$6,Table2[[#This Row],[Data]:[Data]])+4,SEARCH(" ",Table2[[#This Row],[Data]:[Data]],SEARCH(Q$6,Table2[[#This Row],[Data]:[Data]]))-SEARCH(Q$6,Table2[[#This Row],[Data]:[Data]])-4),FALSE)</f>
        <v>utc</v>
      </c>
      <c r="R59" s="2" t="b">
        <f>IFERROR(VLOOKUP(Table3[[#This Row],[ECL:]],Table4[],2,0),FALSE)</f>
        <v>0</v>
      </c>
      <c r="S59" s="2" t="str" cm="1">
        <f t="array" ref="S59">IFERROR(MID(Table2[[#This Row],[Data]:[Data]],SEARCH(S$6,Table2[[#This Row],[Data]:[Data]])+4,SEARCH(" ",Table2[[#This Row],[Data]:[Data]],SEARCH(S$6,Table2[[#This Row],[Data]:[Data]]))-SEARCH(S$6,Table2[[#This Row],[Data]:[Data]])-4),FALSE)</f>
        <v>92518200</v>
      </c>
      <c r="T59" s="2" t="b">
        <f>IF(LEN(Table3[[#This Row],[PID:]])=$T$3,TRUE,FALSE)</f>
        <v>0</v>
      </c>
      <c r="U59" s="2" t="str" cm="1">
        <f t="array" ref="U59">MID(Table2[[#This Row],[Data]:[Data]],SEARCH(U$6,Table2[[#This Row],[Data]:[Data]])+4,SEARCH(" ",Table2[[#This Row],[Data]:[Data]],SEARCH(U$6,Table2[[#This Row],[Data]:[Data]]))-SEARCH(U$6,Table2[[#This Row],[Data]:[Data]])-4)</f>
        <v>124</v>
      </c>
      <c r="V59" s="3">
        <f>IF(AND(G59,I59,K59,N59,P59,R59,T59,Table2[[#This Row],[Valid?]]=1),1,0)</f>
        <v>0</v>
      </c>
    </row>
    <row r="60" spans="1:22" x14ac:dyDescent="0.3">
      <c r="A60" t="s">
        <v>64</v>
      </c>
      <c r="B60">
        <f t="shared" si="0"/>
        <v>8</v>
      </c>
      <c r="C60">
        <f t="shared" si="1"/>
        <v>30</v>
      </c>
      <c r="D60">
        <f>IF(OR(Table2[[#This Row],[How many colons?]]=8,AND(Table2[[#This Row],[How many colons?]]=7,Table2[[#This Row],[Has CID? (char position)]]=FALSE)),1,0)</f>
        <v>1</v>
      </c>
      <c r="F60" s="2" t="str" cm="1">
        <f t="array" ref="F60">IFERROR(MID(Table2[[#This Row],[Data]:[Data]],SEARCH(F$6,Table2[[#This Row],[Data]:[Data]])+4,SEARCH(" ",Table2[[#This Row],[Data]:[Data]],SEARCH(F$6,Table2[[#This Row],[Data]:[Data]]))-SEARCH(F$6,Table2[[#This Row],[Data]:[Data]])-4),FALSE)</f>
        <v>2028</v>
      </c>
      <c r="G60" s="2" t="b">
        <f>IF(AND(LEN(Table3[[#This Row],[BYR:]])=$G$3,(Table3[[#This Row],[BYR:]]*1)&gt;=$G$4,(Table3[[#This Row],[BYR:]]*1)&lt;=$G$5),TRUE,FALSE)</f>
        <v>0</v>
      </c>
      <c r="H60" s="2" t="str" cm="1">
        <f t="array" ref="H60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60" s="2" t="b">
        <f>IF(AND(LEN(Table3[[#This Row],[IYR:]])=$I$3,(Table3[[#This Row],[IYR:]]*1)&gt;=$I$4,(Table3[[#This Row],[IYR:]]*1)&lt;=$I$5),TRUE,FALSE)</f>
        <v>1</v>
      </c>
      <c r="J60" s="2" t="str" cm="1">
        <f t="array" ref="J60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60" s="2" t="b">
        <f>IF(AND(LEN(Table3[[#This Row],[EYR:]])=$K$3,(Table3[[#This Row],[EYR:]]*1)&gt;=$K$4,(Table3[[#This Row],[EYR:]]*1)&lt;=$K$5),TRUE,FALSE)</f>
        <v>1</v>
      </c>
      <c r="L60" s="2">
        <v>166</v>
      </c>
      <c r="M60" s="2" t="s">
        <v>299</v>
      </c>
      <c r="N6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60" s="2" t="str" cm="1">
        <f t="array" ref="O60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60" s="2" t="b">
        <f>IF(AND(LEFT(Table3[[#This Row],[HCL:]],1)="#",LEN(Table3[[#This Row],[HCL:]])=$P$3),ISNUMBER(HEX2DEC(RIGHT(Table3[[#This Row],[HCL:]],6))),FALSE)</f>
        <v>0</v>
      </c>
      <c r="Q60" s="2" t="str" cm="1">
        <f t="array" ref="Q60">IFERROR(MID(Table2[[#This Row],[Data]:[Data]],SEARCH(Q$6,Table2[[#This Row],[Data]:[Data]])+4,SEARCH(" ",Table2[[#This Row],[Data]:[Data]],SEARCH(Q$6,Table2[[#This Row],[Data]:[Data]]))-SEARCH(Q$6,Table2[[#This Row],[Data]:[Data]])-4),FALSE)</f>
        <v>zzz</v>
      </c>
      <c r="R60" s="2" t="b">
        <f>IFERROR(VLOOKUP(Table3[[#This Row],[ECL:]],Table4[],2,0),FALSE)</f>
        <v>0</v>
      </c>
      <c r="S60" s="2" t="str" cm="1">
        <f t="array" ref="S60">IFERROR(MID(Table2[[#This Row],[Data]:[Data]],SEARCH(S$6,Table2[[#This Row],[Data]:[Data]])+4,SEARCH(" ",Table2[[#This Row],[Data]:[Data]],SEARCH(S$6,Table2[[#This Row],[Data]:[Data]]))-SEARCH(S$6,Table2[[#This Row],[Data]:[Data]])-4),FALSE)</f>
        <v>#adbcd3</v>
      </c>
      <c r="T60" s="2" t="b">
        <f>IF(LEN(Table3[[#This Row],[PID:]])=$T$3,TRUE,FALSE)</f>
        <v>0</v>
      </c>
      <c r="U60" s="2" t="str" cm="1">
        <f t="array" ref="U60">MID(Table2[[#This Row],[Data]:[Data]],SEARCH(U$6,Table2[[#This Row],[Data]:[Data]])+4,SEARCH(" ",Table2[[#This Row],[Data]:[Data]],SEARCH(U$6,Table2[[#This Row],[Data]:[Data]]))-SEARCH(U$6,Table2[[#This Row],[Data]:[Data]])-4)</f>
        <v>129</v>
      </c>
      <c r="V60" s="3">
        <f>IF(AND(G60,I60,K60,N60,P60,R60,T60,Table2[[#This Row],[Valid?]]=1),1,0)</f>
        <v>0</v>
      </c>
    </row>
    <row r="61" spans="1:22" x14ac:dyDescent="0.3">
      <c r="A61" t="s">
        <v>65</v>
      </c>
      <c r="B61">
        <f t="shared" si="0"/>
        <v>8</v>
      </c>
      <c r="C61">
        <f t="shared" si="1"/>
        <v>1</v>
      </c>
      <c r="D61">
        <f>IF(OR(Table2[[#This Row],[How many colons?]]=8,AND(Table2[[#This Row],[How many colons?]]=7,Table2[[#This Row],[Has CID? (char position)]]=FALSE)),1,0)</f>
        <v>1</v>
      </c>
      <c r="F61" s="2" t="str" cm="1">
        <f t="array" ref="F61">IFERROR(MID(Table2[[#This Row],[Data]:[Data]],SEARCH(F$6,Table2[[#This Row],[Data]:[Data]])+4,SEARCH(" ",Table2[[#This Row],[Data]:[Data]],SEARCH(F$6,Table2[[#This Row],[Data]:[Data]]))-SEARCH(F$6,Table2[[#This Row],[Data]:[Data]])-4),FALSE)</f>
        <v>1994</v>
      </c>
      <c r="G61" s="2" t="b">
        <f>IF(AND(LEN(Table3[[#This Row],[BYR:]])=$G$3,(Table3[[#This Row],[BYR:]]*1)&gt;=$G$4,(Table3[[#This Row],[BYR:]]*1)&lt;=$G$5),TRUE,FALSE)</f>
        <v>1</v>
      </c>
      <c r="H61" s="2" t="str" cm="1">
        <f t="array" ref="H61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61" s="2" t="b">
        <f>IF(AND(LEN(Table3[[#This Row],[IYR:]])=$I$3,(Table3[[#This Row],[IYR:]]*1)&gt;=$I$4,(Table3[[#This Row],[IYR:]]*1)&lt;=$I$5),TRUE,FALSE)</f>
        <v>1</v>
      </c>
      <c r="J61" s="2" t="str" cm="1">
        <f t="array" ref="J61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61" s="2" t="b">
        <f>IF(AND(LEN(Table3[[#This Row],[EYR:]])=$K$3,(Table3[[#This Row],[EYR:]]*1)&gt;=$K$4,(Table3[[#This Row],[EYR:]]*1)&lt;=$K$5),TRUE,FALSE)</f>
        <v>1</v>
      </c>
      <c r="L61" s="2">
        <v>169</v>
      </c>
      <c r="M61" s="2" t="s">
        <v>299</v>
      </c>
      <c r="N6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61" s="2" t="str" cm="1">
        <f t="array" ref="O61">IFERROR(MID(Table2[[#This Row],[Data]:[Data]],SEARCH(O$6,Table2[[#This Row],[Data]:[Data]])+4,SEARCH(" ",Table2[[#This Row],[Data]:[Data]],SEARCH(O$6,Table2[[#This Row],[Data]:[Data]]))-SEARCH(O$6,Table2[[#This Row],[Data]:[Data]])-4),FALSE)</f>
        <v>#c0946f</v>
      </c>
      <c r="P61" s="2" t="b">
        <f>IF(AND(LEFT(Table3[[#This Row],[HCL:]],1)="#",LEN(Table3[[#This Row],[HCL:]])=$P$3),ISNUMBER(HEX2DEC(RIGHT(Table3[[#This Row],[HCL:]],6))),FALSE)</f>
        <v>1</v>
      </c>
      <c r="Q61" s="2" t="str" cm="1">
        <f t="array" ref="Q61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61" s="2" t="b">
        <f>IFERROR(VLOOKUP(Table3[[#This Row],[ECL:]],Table4[],2,0),FALSE)</f>
        <v>1</v>
      </c>
      <c r="S61" s="2" t="str" cm="1">
        <f t="array" ref="S61">IFERROR(MID(Table2[[#This Row],[Data]:[Data]],SEARCH(S$6,Table2[[#This Row],[Data]:[Data]])+4,SEARCH(" ",Table2[[#This Row],[Data]:[Data]],SEARCH(S$6,Table2[[#This Row],[Data]:[Data]]))-SEARCH(S$6,Table2[[#This Row],[Data]:[Data]])-4),FALSE)</f>
        <v>243158461</v>
      </c>
      <c r="T61" s="2" t="b">
        <f>IF(LEN(Table3[[#This Row],[PID:]])=$T$3,TRUE,FALSE)</f>
        <v>1</v>
      </c>
      <c r="U61" s="2" t="str" cm="1">
        <f t="array" ref="U61">MID(Table2[[#This Row],[Data]:[Data]],SEARCH(U$6,Table2[[#This Row],[Data]:[Data]])+4,SEARCH(" ",Table2[[#This Row],[Data]:[Data]],SEARCH(U$6,Table2[[#This Row],[Data]:[Data]]))-SEARCH(U$6,Table2[[#This Row],[Data]:[Data]])-4)</f>
        <v>131</v>
      </c>
      <c r="V61" s="3">
        <f>IF(AND(G61,I61,K61,N61,P61,R61,T61,Table2[[#This Row],[Valid?]]=1),1,0)</f>
        <v>1</v>
      </c>
    </row>
    <row r="62" spans="1:22" x14ac:dyDescent="0.3">
      <c r="A62" t="s">
        <v>66</v>
      </c>
      <c r="B62">
        <f t="shared" si="0"/>
        <v>8</v>
      </c>
      <c r="C62">
        <f t="shared" si="1"/>
        <v>49</v>
      </c>
      <c r="D62">
        <f>IF(OR(Table2[[#This Row],[How many colons?]]=8,AND(Table2[[#This Row],[How many colons?]]=7,Table2[[#This Row],[Has CID? (char position)]]=FALSE)),1,0)</f>
        <v>1</v>
      </c>
      <c r="F62" s="2" t="str" cm="1">
        <f t="array" ref="F62">IFERROR(MID(Table2[[#This Row],[Data]:[Data]],SEARCH(F$6,Table2[[#This Row],[Data]:[Data]])+4,SEARCH(" ",Table2[[#This Row],[Data]:[Data]],SEARCH(F$6,Table2[[#This Row],[Data]:[Data]]))-SEARCH(F$6,Table2[[#This Row],[Data]:[Data]])-4),FALSE)</f>
        <v>1988</v>
      </c>
      <c r="G62" s="2" t="b">
        <f>IF(AND(LEN(Table3[[#This Row],[BYR:]])=$G$3,(Table3[[#This Row],[BYR:]]*1)&gt;=$G$4,(Table3[[#This Row],[BYR:]]*1)&lt;=$G$5),TRUE,FALSE)</f>
        <v>1</v>
      </c>
      <c r="H62" s="2" t="str" cm="1">
        <f t="array" ref="H62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62" s="2" t="b">
        <f>IF(AND(LEN(Table3[[#This Row],[IYR:]])=$I$3,(Table3[[#This Row],[IYR:]]*1)&gt;=$I$4,(Table3[[#This Row],[IYR:]]*1)&lt;=$I$5),TRUE,FALSE)</f>
        <v>1</v>
      </c>
      <c r="J62" s="2" t="str" cm="1">
        <f t="array" ref="J62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62" s="2" t="b">
        <f>IF(AND(LEN(Table3[[#This Row],[EYR:]])=$K$3,(Table3[[#This Row],[EYR:]]*1)&gt;=$K$4,(Table3[[#This Row],[EYR:]]*1)&lt;=$K$5),TRUE,FALSE)</f>
        <v>1</v>
      </c>
      <c r="L62" s="2">
        <v>150</v>
      </c>
      <c r="M62" s="2" t="s">
        <v>299</v>
      </c>
      <c r="N6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62" s="2" t="str" cm="1">
        <f t="array" ref="O62">IFERROR(MID(Table2[[#This Row],[Data]:[Data]],SEARCH(O$6,Table2[[#This Row],[Data]:[Data]])+4,SEARCH(" ",Table2[[#This Row],[Data]:[Data]],SEARCH(O$6,Table2[[#This Row],[Data]:[Data]]))-SEARCH(O$6,Table2[[#This Row],[Data]:[Data]])-4),FALSE)</f>
        <v>#7d6ede</v>
      </c>
      <c r="P62" s="2" t="b">
        <f>IF(AND(LEFT(Table3[[#This Row],[HCL:]],1)="#",LEN(Table3[[#This Row],[HCL:]])=$P$3),ISNUMBER(HEX2DEC(RIGHT(Table3[[#This Row],[HCL:]],6))),FALSE)</f>
        <v>1</v>
      </c>
      <c r="Q62" s="2" t="str" cm="1">
        <f t="array" ref="Q62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62" s="2" t="b">
        <f>IFERROR(VLOOKUP(Table3[[#This Row],[ECL:]],Table4[],2,0),FALSE)</f>
        <v>1</v>
      </c>
      <c r="S62" s="2" t="str" cm="1">
        <f t="array" ref="S62">IFERROR(MID(Table2[[#This Row],[Data]:[Data]],SEARCH(S$6,Table2[[#This Row],[Data]:[Data]])+4,SEARCH(" ",Table2[[#This Row],[Data]:[Data]],SEARCH(S$6,Table2[[#This Row],[Data]:[Data]]))-SEARCH(S$6,Table2[[#This Row],[Data]:[Data]])-4),FALSE)</f>
        <v>794369607</v>
      </c>
      <c r="T62" s="2" t="b">
        <f>IF(LEN(Table3[[#This Row],[PID:]])=$T$3,TRUE,FALSE)</f>
        <v>1</v>
      </c>
      <c r="U62" s="2" t="str" cm="1">
        <f t="array" ref="U62">MID(Table2[[#This Row],[Data]:[Data]],SEARCH(U$6,Table2[[#This Row],[Data]:[Data]])+4,SEARCH(" ",Table2[[#This Row],[Data]:[Data]],SEARCH(U$6,Table2[[#This Row],[Data]:[Data]]))-SEARCH(U$6,Table2[[#This Row],[Data]:[Data]])-4)</f>
        <v>267</v>
      </c>
      <c r="V62" s="3">
        <f>IF(AND(G62,I62,K62,N62,P62,R62,T62,Table2[[#This Row],[Valid?]]=1),1,0)</f>
        <v>1</v>
      </c>
    </row>
    <row r="63" spans="1:22" x14ac:dyDescent="0.3">
      <c r="A63" t="s">
        <v>67</v>
      </c>
      <c r="B63">
        <f t="shared" si="0"/>
        <v>8</v>
      </c>
      <c r="C63">
        <f t="shared" si="1"/>
        <v>51</v>
      </c>
      <c r="D63">
        <f>IF(OR(Table2[[#This Row],[How many colons?]]=8,AND(Table2[[#This Row],[How many colons?]]=7,Table2[[#This Row],[Has CID? (char position)]]=FALSE)),1,0)</f>
        <v>1</v>
      </c>
      <c r="F63" s="2" t="str" cm="1">
        <f t="array" ref="F63">IFERROR(MID(Table2[[#This Row],[Data]:[Data]],SEARCH(F$6,Table2[[#This Row],[Data]:[Data]])+4,SEARCH(" ",Table2[[#This Row],[Data]:[Data]],SEARCH(F$6,Table2[[#This Row],[Data]:[Data]]))-SEARCH(F$6,Table2[[#This Row],[Data]:[Data]])-4),FALSE)</f>
        <v>1958</v>
      </c>
      <c r="G63" s="2" t="b">
        <f>IF(AND(LEN(Table3[[#This Row],[BYR:]])=$G$3,(Table3[[#This Row],[BYR:]]*1)&gt;=$G$4,(Table3[[#This Row],[BYR:]]*1)&lt;=$G$5),TRUE,FALSE)</f>
        <v>1</v>
      </c>
      <c r="H63" s="2" t="str" cm="1">
        <f t="array" ref="H63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63" s="2" t="b">
        <f>IF(AND(LEN(Table3[[#This Row],[IYR:]])=$I$3,(Table3[[#This Row],[IYR:]]*1)&gt;=$I$4,(Table3[[#This Row],[IYR:]]*1)&lt;=$I$5),TRUE,FALSE)</f>
        <v>1</v>
      </c>
      <c r="J63" s="2" t="str" cm="1">
        <f t="array" ref="J63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63" s="2" t="b">
        <f>IF(AND(LEN(Table3[[#This Row],[EYR:]])=$K$3,(Table3[[#This Row],[EYR:]]*1)&gt;=$K$4,(Table3[[#This Row],[EYR:]]*1)&lt;=$K$5),TRUE,FALSE)</f>
        <v>1</v>
      </c>
      <c r="L63" s="2">
        <v>173</v>
      </c>
      <c r="M63" s="2" t="s">
        <v>299</v>
      </c>
      <c r="N6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63" s="2" t="str" cm="1">
        <f t="array" ref="O63">IFERROR(MID(Table2[[#This Row],[Data]:[Data]],SEARCH(O$6,Table2[[#This Row],[Data]:[Data]])+4,SEARCH(" ",Table2[[#This Row],[Data]:[Data]],SEARCH(O$6,Table2[[#This Row],[Data]:[Data]]))-SEARCH(O$6,Table2[[#This Row],[Data]:[Data]])-4),FALSE)</f>
        <v>#602927</v>
      </c>
      <c r="P63" s="2" t="b">
        <f>IF(AND(LEFT(Table3[[#This Row],[HCL:]],1)="#",LEN(Table3[[#This Row],[HCL:]])=$P$3),ISNUMBER(HEX2DEC(RIGHT(Table3[[#This Row],[HCL:]],6))),FALSE)</f>
        <v>1</v>
      </c>
      <c r="Q63" s="2" t="str" cm="1">
        <f t="array" ref="Q63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63" s="2" t="b">
        <f>IFERROR(VLOOKUP(Table3[[#This Row],[ECL:]],Table4[],2,0),FALSE)</f>
        <v>1</v>
      </c>
      <c r="S63" s="2" t="str" cm="1">
        <f t="array" ref="S63">IFERROR(MID(Table2[[#This Row],[Data]:[Data]],SEARCH(S$6,Table2[[#This Row],[Data]:[Data]])+4,SEARCH(" ",Table2[[#This Row],[Data]:[Data]],SEARCH(S$6,Table2[[#This Row],[Data]:[Data]]))-SEARCH(S$6,Table2[[#This Row],[Data]:[Data]])-4),FALSE)</f>
        <v>538963835</v>
      </c>
      <c r="T63" s="2" t="b">
        <f>IF(LEN(Table3[[#This Row],[PID:]])=$T$3,TRUE,FALSE)</f>
        <v>1</v>
      </c>
      <c r="U63" s="2" t="str" cm="1">
        <f t="array" ref="U63">MID(Table2[[#This Row],[Data]:[Data]],SEARCH(U$6,Table2[[#This Row],[Data]:[Data]])+4,SEARCH(" ",Table2[[#This Row],[Data]:[Data]],SEARCH(U$6,Table2[[#This Row],[Data]:[Data]]))-SEARCH(U$6,Table2[[#This Row],[Data]:[Data]])-4)</f>
        <v>63</v>
      </c>
      <c r="V63" s="3">
        <f>IF(AND(G63,I63,K63,N63,P63,R63,T63,Table2[[#This Row],[Valid?]]=1),1,0)</f>
        <v>1</v>
      </c>
    </row>
    <row r="64" spans="1:22" x14ac:dyDescent="0.3">
      <c r="A64" t="s">
        <v>68</v>
      </c>
      <c r="B64">
        <f t="shared" si="0"/>
        <v>8</v>
      </c>
      <c r="C64">
        <f t="shared" si="1"/>
        <v>1</v>
      </c>
      <c r="D64">
        <f>IF(OR(Table2[[#This Row],[How many colons?]]=8,AND(Table2[[#This Row],[How many colons?]]=7,Table2[[#This Row],[Has CID? (char position)]]=FALSE)),1,0)</f>
        <v>1</v>
      </c>
      <c r="F64" s="2" t="str" cm="1">
        <f t="array" ref="F64">IFERROR(MID(Table2[[#This Row],[Data]:[Data]],SEARCH(F$6,Table2[[#This Row],[Data]:[Data]])+4,SEARCH(" ",Table2[[#This Row],[Data]:[Data]],SEARCH(F$6,Table2[[#This Row],[Data]:[Data]]))-SEARCH(F$6,Table2[[#This Row],[Data]:[Data]])-4),FALSE)</f>
        <v>1948</v>
      </c>
      <c r="G64" s="2" t="b">
        <f>IF(AND(LEN(Table3[[#This Row],[BYR:]])=$G$3,(Table3[[#This Row],[BYR:]]*1)&gt;=$G$4,(Table3[[#This Row],[BYR:]]*1)&lt;=$G$5),TRUE,FALSE)</f>
        <v>1</v>
      </c>
      <c r="H64" s="2" t="str" cm="1">
        <f t="array" ref="H64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64" s="2" t="b">
        <f>IF(AND(LEN(Table3[[#This Row],[IYR:]])=$I$3,(Table3[[#This Row],[IYR:]]*1)&gt;=$I$4,(Table3[[#This Row],[IYR:]]*1)&lt;=$I$5),TRUE,FALSE)</f>
        <v>1</v>
      </c>
      <c r="J64" s="2" t="str" cm="1">
        <f t="array" ref="J64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64" s="2" t="b">
        <f>IF(AND(LEN(Table3[[#This Row],[EYR:]])=$K$3,(Table3[[#This Row],[EYR:]]*1)&gt;=$K$4,(Table3[[#This Row],[EYR:]]*1)&lt;=$K$5),TRUE,FALSE)</f>
        <v>1</v>
      </c>
      <c r="L64" s="2">
        <v>184</v>
      </c>
      <c r="M64" s="2" t="s">
        <v>299</v>
      </c>
      <c r="N6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64" s="2" t="str" cm="1">
        <f t="array" ref="O64">IFERROR(MID(Table2[[#This Row],[Data]:[Data]],SEARCH(O$6,Table2[[#This Row],[Data]:[Data]])+4,SEARCH(" ",Table2[[#This Row],[Data]:[Data]],SEARCH(O$6,Table2[[#This Row],[Data]:[Data]]))-SEARCH(O$6,Table2[[#This Row],[Data]:[Data]])-4),FALSE)</f>
        <v>#16fa7a</v>
      </c>
      <c r="P64" s="2" t="b">
        <f>IF(AND(LEFT(Table3[[#This Row],[HCL:]],1)="#",LEN(Table3[[#This Row],[HCL:]])=$P$3),ISNUMBER(HEX2DEC(RIGHT(Table3[[#This Row],[HCL:]],6))),FALSE)</f>
        <v>1</v>
      </c>
      <c r="Q64" s="2" t="str" cm="1">
        <f t="array" ref="Q64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64" s="2" t="b">
        <f>IFERROR(VLOOKUP(Table3[[#This Row],[ECL:]],Table4[],2,0),FALSE)</f>
        <v>1</v>
      </c>
      <c r="S64" s="2" t="str" cm="1">
        <f t="array" ref="S64">IFERROR(MID(Table2[[#This Row],[Data]:[Data]],SEARCH(S$6,Table2[[#This Row],[Data]:[Data]])+4,SEARCH(" ",Table2[[#This Row],[Data]:[Data]],SEARCH(S$6,Table2[[#This Row],[Data]:[Data]]))-SEARCH(S$6,Table2[[#This Row],[Data]:[Data]])-4),FALSE)</f>
        <v>473064654</v>
      </c>
      <c r="T64" s="2" t="b">
        <f>IF(LEN(Table3[[#This Row],[PID:]])=$T$3,TRUE,FALSE)</f>
        <v>1</v>
      </c>
      <c r="U64" s="2" t="str" cm="1">
        <f t="array" ref="U64">MID(Table2[[#This Row],[Data]:[Data]],SEARCH(U$6,Table2[[#This Row],[Data]:[Data]])+4,SEARCH(" ",Table2[[#This Row],[Data]:[Data]],SEARCH(U$6,Table2[[#This Row],[Data]:[Data]]))-SEARCH(U$6,Table2[[#This Row],[Data]:[Data]])-4)</f>
        <v>111</v>
      </c>
      <c r="V64" s="3">
        <f>IF(AND(G64,I64,K64,N64,P64,R64,T64,Table2[[#This Row],[Valid?]]=1),1,0)</f>
        <v>1</v>
      </c>
    </row>
    <row r="65" spans="1:22" x14ac:dyDescent="0.3">
      <c r="A65" t="s">
        <v>69</v>
      </c>
      <c r="B65">
        <f t="shared" si="0"/>
        <v>8</v>
      </c>
      <c r="C65">
        <f t="shared" si="1"/>
        <v>9</v>
      </c>
      <c r="D65">
        <f>IF(OR(Table2[[#This Row],[How many colons?]]=8,AND(Table2[[#This Row],[How many colons?]]=7,Table2[[#This Row],[Has CID? (char position)]]=FALSE)),1,0)</f>
        <v>1</v>
      </c>
      <c r="F65" s="2" t="str" cm="1">
        <f t="array" ref="F65">IFERROR(MID(Table2[[#This Row],[Data]:[Data]],SEARCH(F$6,Table2[[#This Row],[Data]:[Data]])+4,SEARCH(" ",Table2[[#This Row],[Data]:[Data]],SEARCH(F$6,Table2[[#This Row],[Data]:[Data]]))-SEARCH(F$6,Table2[[#This Row],[Data]:[Data]])-4),FALSE)</f>
        <v>1959</v>
      </c>
      <c r="G65" s="2" t="b">
        <f>IF(AND(LEN(Table3[[#This Row],[BYR:]])=$G$3,(Table3[[#This Row],[BYR:]]*1)&gt;=$G$4,(Table3[[#This Row],[BYR:]]*1)&lt;=$G$5),TRUE,FALSE)</f>
        <v>1</v>
      </c>
      <c r="H65" s="2" t="str" cm="1">
        <f t="array" ref="H65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65" s="2" t="b">
        <f>IF(AND(LEN(Table3[[#This Row],[IYR:]])=$I$3,(Table3[[#This Row],[IYR:]]*1)&gt;=$I$4,(Table3[[#This Row],[IYR:]]*1)&lt;=$I$5),TRUE,FALSE)</f>
        <v>1</v>
      </c>
      <c r="J65" s="2" t="str" cm="1">
        <f t="array" ref="J65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65" s="2" t="b">
        <f>IF(AND(LEN(Table3[[#This Row],[EYR:]])=$K$3,(Table3[[#This Row],[EYR:]]*1)&gt;=$K$4,(Table3[[#This Row],[EYR:]]*1)&lt;=$K$5),TRUE,FALSE)</f>
        <v>1</v>
      </c>
      <c r="L65" s="2">
        <v>62</v>
      </c>
      <c r="M65" s="2" t="s">
        <v>300</v>
      </c>
      <c r="N6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65" s="2" t="str" cm="1">
        <f t="array" ref="O65">IFERROR(MID(Table2[[#This Row],[Data]:[Data]],SEARCH(O$6,Table2[[#This Row],[Data]:[Data]])+4,SEARCH(" ",Table2[[#This Row],[Data]:[Data]],SEARCH(O$6,Table2[[#This Row],[Data]:[Data]]))-SEARCH(O$6,Table2[[#This Row],[Data]:[Data]])-4),FALSE)</f>
        <v>#ceb3a1</v>
      </c>
      <c r="P65" s="2" t="b">
        <f>IF(AND(LEFT(Table3[[#This Row],[HCL:]],1)="#",LEN(Table3[[#This Row],[HCL:]])=$P$3),ISNUMBER(HEX2DEC(RIGHT(Table3[[#This Row],[HCL:]],6))),FALSE)</f>
        <v>1</v>
      </c>
      <c r="Q65" s="2" t="str" cm="1">
        <f t="array" ref="Q65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65" s="2" t="b">
        <f>IFERROR(VLOOKUP(Table3[[#This Row],[ECL:]],Table4[],2,0),FALSE)</f>
        <v>1</v>
      </c>
      <c r="S65" s="2" t="str" cm="1">
        <f t="array" ref="S65">IFERROR(MID(Table2[[#This Row],[Data]:[Data]],SEARCH(S$6,Table2[[#This Row],[Data]:[Data]])+4,SEARCH(" ",Table2[[#This Row],[Data]:[Data]],SEARCH(S$6,Table2[[#This Row],[Data]:[Data]]))-SEARCH(S$6,Table2[[#This Row],[Data]:[Data]])-4),FALSE)</f>
        <v>634019849</v>
      </c>
      <c r="T65" s="2" t="b">
        <f>IF(LEN(Table3[[#This Row],[PID:]])=$T$3,TRUE,FALSE)</f>
        <v>1</v>
      </c>
      <c r="U65" s="2" t="str" cm="1">
        <f t="array" ref="U65">MID(Table2[[#This Row],[Data]:[Data]],SEARCH(U$6,Table2[[#This Row],[Data]:[Data]])+4,SEARCH(" ",Table2[[#This Row],[Data]:[Data]],SEARCH(U$6,Table2[[#This Row],[Data]:[Data]]))-SEARCH(U$6,Table2[[#This Row],[Data]:[Data]])-4)</f>
        <v>81</v>
      </c>
      <c r="V65" s="3">
        <f>IF(AND(G65,I65,K65,N65,P65,R65,T65,Table2[[#This Row],[Valid?]]=1),1,0)</f>
        <v>1</v>
      </c>
    </row>
    <row r="66" spans="1:22" x14ac:dyDescent="0.3">
      <c r="A66" t="s">
        <v>70</v>
      </c>
      <c r="B66">
        <f t="shared" si="0"/>
        <v>8</v>
      </c>
      <c r="C66">
        <f t="shared" si="1"/>
        <v>71</v>
      </c>
      <c r="D66">
        <f>IF(OR(Table2[[#This Row],[How many colons?]]=8,AND(Table2[[#This Row],[How many colons?]]=7,Table2[[#This Row],[Has CID? (char position)]]=FALSE)),1,0)</f>
        <v>1</v>
      </c>
      <c r="F66" s="2" t="str" cm="1">
        <f t="array" ref="F66">IFERROR(MID(Table2[[#This Row],[Data]:[Data]],SEARCH(F$6,Table2[[#This Row],[Data]:[Data]])+4,SEARCH(" ",Table2[[#This Row],[Data]:[Data]],SEARCH(F$6,Table2[[#This Row],[Data]:[Data]]))-SEARCH(F$6,Table2[[#This Row],[Data]:[Data]])-4),FALSE)</f>
        <v>1936</v>
      </c>
      <c r="G66" s="2" t="b">
        <f>IF(AND(LEN(Table3[[#This Row],[BYR:]])=$G$3,(Table3[[#This Row],[BYR:]]*1)&gt;=$G$4,(Table3[[#This Row],[BYR:]]*1)&lt;=$G$5),TRUE,FALSE)</f>
        <v>1</v>
      </c>
      <c r="H66" s="2" t="str" cm="1">
        <f t="array" ref="H66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66" s="2" t="b">
        <f>IF(AND(LEN(Table3[[#This Row],[IYR:]])=$I$3,(Table3[[#This Row],[IYR:]]*1)&gt;=$I$4,(Table3[[#This Row],[IYR:]]*1)&lt;=$I$5),TRUE,FALSE)</f>
        <v>1</v>
      </c>
      <c r="J66" s="2" t="str" cm="1">
        <f t="array" ref="J66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66" s="2" t="b">
        <f>IF(AND(LEN(Table3[[#This Row],[EYR:]])=$K$3,(Table3[[#This Row],[EYR:]]*1)&gt;=$K$4,(Table3[[#This Row],[EYR:]]*1)&lt;=$K$5),TRUE,FALSE)</f>
        <v>1</v>
      </c>
      <c r="L66" s="2">
        <v>67</v>
      </c>
      <c r="M66" s="2" t="s">
        <v>300</v>
      </c>
      <c r="N6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66" s="2" t="str" cm="1">
        <f t="array" ref="O66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66" s="2" t="b">
        <f>IF(AND(LEFT(Table3[[#This Row],[HCL:]],1)="#",LEN(Table3[[#This Row],[HCL:]])=$P$3),ISNUMBER(HEX2DEC(RIGHT(Table3[[#This Row],[HCL:]],6))),FALSE)</f>
        <v>1</v>
      </c>
      <c r="Q66" s="2" t="str" cm="1">
        <f t="array" ref="Q66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66" s="2" t="b">
        <f>IFERROR(VLOOKUP(Table3[[#This Row],[ECL:]],Table4[],2,0),FALSE)</f>
        <v>1</v>
      </c>
      <c r="S66" s="2" t="str" cm="1">
        <f t="array" ref="S66">IFERROR(MID(Table2[[#This Row],[Data]:[Data]],SEARCH(S$6,Table2[[#This Row],[Data]:[Data]])+4,SEARCH(" ",Table2[[#This Row],[Data]:[Data]],SEARCH(S$6,Table2[[#This Row],[Data]:[Data]]))-SEARCH(S$6,Table2[[#This Row],[Data]:[Data]])-4),FALSE)</f>
        <v>425216058</v>
      </c>
      <c r="T66" s="2" t="b">
        <f>IF(LEN(Table3[[#This Row],[PID:]])=$T$3,TRUE,FALSE)</f>
        <v>1</v>
      </c>
      <c r="U66" s="2" t="str" cm="1">
        <f t="array" ref="U66">MID(Table2[[#This Row],[Data]:[Data]],SEARCH(U$6,Table2[[#This Row],[Data]:[Data]])+4,SEARCH(" ",Table2[[#This Row],[Data]:[Data]],SEARCH(U$6,Table2[[#This Row],[Data]:[Data]]))-SEARCH(U$6,Table2[[#This Row],[Data]:[Data]])-4)</f>
        <v>182</v>
      </c>
      <c r="V66" s="3">
        <f>IF(AND(G66,I66,K66,N66,P66,R66,T66,Table2[[#This Row],[Valid?]]=1),1,0)</f>
        <v>1</v>
      </c>
    </row>
    <row r="67" spans="1:22" x14ac:dyDescent="0.3">
      <c r="A67" t="s">
        <v>71</v>
      </c>
      <c r="B67">
        <f t="shared" si="0"/>
        <v>8</v>
      </c>
      <c r="C67">
        <f t="shared" si="1"/>
        <v>63</v>
      </c>
      <c r="D67">
        <f>IF(OR(Table2[[#This Row],[How many colons?]]=8,AND(Table2[[#This Row],[How many colons?]]=7,Table2[[#This Row],[Has CID? (char position)]]=FALSE)),1,0)</f>
        <v>1</v>
      </c>
      <c r="F67" s="2" t="str" cm="1">
        <f t="array" ref="F67">IFERROR(MID(Table2[[#This Row],[Data]:[Data]],SEARCH(F$6,Table2[[#This Row],[Data]:[Data]])+4,SEARCH(" ",Table2[[#This Row],[Data]:[Data]],SEARCH(F$6,Table2[[#This Row],[Data]:[Data]]))-SEARCH(F$6,Table2[[#This Row],[Data]:[Data]])-4),FALSE)</f>
        <v>1986</v>
      </c>
      <c r="G67" s="2" t="b">
        <f>IF(AND(LEN(Table3[[#This Row],[BYR:]])=$G$3,(Table3[[#This Row],[BYR:]]*1)&gt;=$G$4,(Table3[[#This Row],[BYR:]]*1)&lt;=$G$5),TRUE,FALSE)</f>
        <v>1</v>
      </c>
      <c r="H67" s="2" t="str" cm="1">
        <f t="array" ref="H67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67" s="2" t="b">
        <f>IF(AND(LEN(Table3[[#This Row],[IYR:]])=$I$3,(Table3[[#This Row],[IYR:]]*1)&gt;=$I$4,(Table3[[#This Row],[IYR:]]*1)&lt;=$I$5),TRUE,FALSE)</f>
        <v>1</v>
      </c>
      <c r="J67" s="2" t="str" cm="1">
        <f t="array" ref="J67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67" s="2" t="b">
        <f>IF(AND(LEN(Table3[[#This Row],[EYR:]])=$K$3,(Table3[[#This Row],[EYR:]]*1)&gt;=$K$4,(Table3[[#This Row],[EYR:]]*1)&lt;=$K$5),TRUE,FALSE)</f>
        <v>1</v>
      </c>
      <c r="L67" s="2">
        <v>152</v>
      </c>
      <c r="M67" s="2" t="s">
        <v>299</v>
      </c>
      <c r="N6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67" s="2" t="str" cm="1">
        <f t="array" ref="O67">IFERROR(MID(Table2[[#This Row],[Data]:[Data]],SEARCH(O$6,Table2[[#This Row],[Data]:[Data]])+4,SEARCH(" ",Table2[[#This Row],[Data]:[Data]],SEARCH(O$6,Table2[[#This Row],[Data]:[Data]]))-SEARCH(O$6,Table2[[#This Row],[Data]:[Data]])-4),FALSE)</f>
        <v>#c0946f</v>
      </c>
      <c r="P67" s="2" t="b">
        <f>IF(AND(LEFT(Table3[[#This Row],[HCL:]],1)="#",LEN(Table3[[#This Row],[HCL:]])=$P$3),ISNUMBER(HEX2DEC(RIGHT(Table3[[#This Row],[HCL:]],6))),FALSE)</f>
        <v>1</v>
      </c>
      <c r="Q67" s="2" t="str" cm="1">
        <f t="array" ref="Q67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67" s="2" t="b">
        <f>IFERROR(VLOOKUP(Table3[[#This Row],[ECL:]],Table4[],2,0),FALSE)</f>
        <v>1</v>
      </c>
      <c r="S67" s="2" t="str" cm="1">
        <f t="array" ref="S67">IFERROR(MID(Table2[[#This Row],[Data]:[Data]],SEARCH(S$6,Table2[[#This Row],[Data]:[Data]])+4,SEARCH(" ",Table2[[#This Row],[Data]:[Data]],SEARCH(S$6,Table2[[#This Row],[Data]:[Data]]))-SEARCH(S$6,Table2[[#This Row],[Data]:[Data]])-4),FALSE)</f>
        <v>750393977</v>
      </c>
      <c r="T67" s="2" t="b">
        <f>IF(LEN(Table3[[#This Row],[PID:]])=$T$3,TRUE,FALSE)</f>
        <v>1</v>
      </c>
      <c r="U67" s="2" t="str" cm="1">
        <f t="array" ref="U67">MID(Table2[[#This Row],[Data]:[Data]],SEARCH(U$6,Table2[[#This Row],[Data]:[Data]])+4,SEARCH(" ",Table2[[#This Row],[Data]:[Data]],SEARCH(U$6,Table2[[#This Row],[Data]:[Data]]))-SEARCH(U$6,Table2[[#This Row],[Data]:[Data]])-4)</f>
        <v>308</v>
      </c>
      <c r="V67" s="3">
        <f>IF(AND(G67,I67,K67,N67,P67,R67,T67,Table2[[#This Row],[Valid?]]=1),1,0)</f>
        <v>1</v>
      </c>
    </row>
    <row r="68" spans="1:22" x14ac:dyDescent="0.3">
      <c r="A68" t="s">
        <v>72</v>
      </c>
      <c r="B68">
        <f t="shared" si="0"/>
        <v>8</v>
      </c>
      <c r="C68">
        <f t="shared" si="1"/>
        <v>42</v>
      </c>
      <c r="D68">
        <f>IF(OR(Table2[[#This Row],[How many colons?]]=8,AND(Table2[[#This Row],[How many colons?]]=7,Table2[[#This Row],[Has CID? (char position)]]=FALSE)),1,0)</f>
        <v>1</v>
      </c>
      <c r="F68" s="2" t="str" cm="1">
        <f t="array" ref="F68">IFERROR(MID(Table2[[#This Row],[Data]:[Data]],SEARCH(F$6,Table2[[#This Row],[Data]:[Data]])+4,SEARCH(" ",Table2[[#This Row],[Data]:[Data]],SEARCH(F$6,Table2[[#This Row],[Data]:[Data]]))-SEARCH(F$6,Table2[[#This Row],[Data]:[Data]])-4),FALSE)</f>
        <v>1962</v>
      </c>
      <c r="G68" s="2" t="b">
        <f>IF(AND(LEN(Table3[[#This Row],[BYR:]])=$G$3,(Table3[[#This Row],[BYR:]]*1)&gt;=$G$4,(Table3[[#This Row],[BYR:]]*1)&lt;=$G$5),TRUE,FALSE)</f>
        <v>1</v>
      </c>
      <c r="H68" s="2" t="str" cm="1">
        <f t="array" ref="H68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68" s="2" t="b">
        <f>IF(AND(LEN(Table3[[#This Row],[IYR:]])=$I$3,(Table3[[#This Row],[IYR:]]*1)&gt;=$I$4,(Table3[[#This Row],[IYR:]]*1)&lt;=$I$5),TRUE,FALSE)</f>
        <v>1</v>
      </c>
      <c r="J68" s="2" t="str" cm="1">
        <f t="array" ref="J68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68" s="2" t="b">
        <f>IF(AND(LEN(Table3[[#This Row],[EYR:]])=$K$3,(Table3[[#This Row],[EYR:]]*1)&gt;=$K$4,(Table3[[#This Row],[EYR:]]*1)&lt;=$K$5),TRUE,FALSE)</f>
        <v>1</v>
      </c>
      <c r="L68" s="2">
        <v>188</v>
      </c>
      <c r="M68" s="2" t="s">
        <v>299</v>
      </c>
      <c r="N6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68" s="2" t="str" cm="1">
        <f t="array" ref="O68">IFERROR(MID(Table2[[#This Row],[Data]:[Data]],SEARCH(O$6,Table2[[#This Row],[Data]:[Data]])+4,SEARCH(" ",Table2[[#This Row],[Data]:[Data]],SEARCH(O$6,Table2[[#This Row],[Data]:[Data]]))-SEARCH(O$6,Table2[[#This Row],[Data]:[Data]])-4),FALSE)</f>
        <v>#a97842</v>
      </c>
      <c r="P68" s="2" t="b">
        <f>IF(AND(LEFT(Table3[[#This Row],[HCL:]],1)="#",LEN(Table3[[#This Row],[HCL:]])=$P$3),ISNUMBER(HEX2DEC(RIGHT(Table3[[#This Row],[HCL:]],6))),FALSE)</f>
        <v>1</v>
      </c>
      <c r="Q68" s="2" t="str" cm="1">
        <f t="array" ref="Q68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68" s="2" t="b">
        <f>IFERROR(VLOOKUP(Table3[[#This Row],[ECL:]],Table4[],2,0),FALSE)</f>
        <v>1</v>
      </c>
      <c r="S68" s="2" t="str" cm="1">
        <f t="array" ref="S68">IFERROR(MID(Table2[[#This Row],[Data]:[Data]],SEARCH(S$6,Table2[[#This Row],[Data]:[Data]])+4,SEARCH(" ",Table2[[#This Row],[Data]:[Data]],SEARCH(S$6,Table2[[#This Row],[Data]:[Data]]))-SEARCH(S$6,Table2[[#This Row],[Data]:[Data]])-4),FALSE)</f>
        <v>146888876</v>
      </c>
      <c r="T68" s="2" t="b">
        <f>IF(LEN(Table3[[#This Row],[PID:]])=$T$3,TRUE,FALSE)</f>
        <v>1</v>
      </c>
      <c r="U68" s="2" t="str" cm="1">
        <f t="array" ref="U68">MID(Table2[[#This Row],[Data]:[Data]],SEARCH(U$6,Table2[[#This Row],[Data]:[Data]])+4,SEARCH(" ",Table2[[#This Row],[Data]:[Data]],SEARCH(U$6,Table2[[#This Row],[Data]:[Data]]))-SEARCH(U$6,Table2[[#This Row],[Data]:[Data]])-4)</f>
        <v>63</v>
      </c>
      <c r="V68" s="3">
        <f>IF(AND(G68,I68,K68,N68,P68,R68,T68,Table2[[#This Row],[Valid?]]=1),1,0)</f>
        <v>1</v>
      </c>
    </row>
    <row r="69" spans="1:22" x14ac:dyDescent="0.3">
      <c r="A69" t="s">
        <v>73</v>
      </c>
      <c r="B69">
        <f t="shared" si="0"/>
        <v>8</v>
      </c>
      <c r="C69">
        <f t="shared" si="1"/>
        <v>1</v>
      </c>
      <c r="D69">
        <f>IF(OR(Table2[[#This Row],[How many colons?]]=8,AND(Table2[[#This Row],[How many colons?]]=7,Table2[[#This Row],[Has CID? (char position)]]=FALSE)),1,0)</f>
        <v>1</v>
      </c>
      <c r="F69" s="2" t="str" cm="1">
        <f t="array" ref="F69">IFERROR(MID(Table2[[#This Row],[Data]:[Data]],SEARCH(F$6,Table2[[#This Row],[Data]:[Data]])+4,SEARCH(" ",Table2[[#This Row],[Data]:[Data]],SEARCH(F$6,Table2[[#This Row],[Data]:[Data]]))-SEARCH(F$6,Table2[[#This Row],[Data]:[Data]])-4),FALSE)</f>
        <v>1948</v>
      </c>
      <c r="G69" s="2" t="b">
        <f>IF(AND(LEN(Table3[[#This Row],[BYR:]])=$G$3,(Table3[[#This Row],[BYR:]]*1)&gt;=$G$4,(Table3[[#This Row],[BYR:]]*1)&lt;=$G$5),TRUE,FALSE)</f>
        <v>1</v>
      </c>
      <c r="H69" s="2" t="str" cm="1">
        <f t="array" ref="H69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69" s="2" t="b">
        <f>IF(AND(LEN(Table3[[#This Row],[IYR:]])=$I$3,(Table3[[#This Row],[IYR:]]*1)&gt;=$I$4,(Table3[[#This Row],[IYR:]]*1)&lt;=$I$5),TRUE,FALSE)</f>
        <v>1</v>
      </c>
      <c r="J69" s="2" t="str" cm="1">
        <f t="array" ref="J69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69" s="2" t="b">
        <f>IF(AND(LEN(Table3[[#This Row],[EYR:]])=$K$3,(Table3[[#This Row],[EYR:]]*1)&gt;=$K$4,(Table3[[#This Row],[EYR:]]*1)&lt;=$K$5),TRUE,FALSE)</f>
        <v>1</v>
      </c>
      <c r="L69" s="2">
        <v>163</v>
      </c>
      <c r="M69" s="2" t="s">
        <v>299</v>
      </c>
      <c r="N6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69" s="2" t="str" cm="1">
        <f t="array" ref="O69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69" s="2" t="b">
        <f>IF(AND(LEFT(Table3[[#This Row],[HCL:]],1)="#",LEN(Table3[[#This Row],[HCL:]])=$P$3),ISNUMBER(HEX2DEC(RIGHT(Table3[[#This Row],[HCL:]],6))),FALSE)</f>
        <v>1</v>
      </c>
      <c r="Q69" s="2" t="str" cm="1">
        <f t="array" ref="Q69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69" s="2" t="b">
        <f>IFERROR(VLOOKUP(Table3[[#This Row],[ECL:]],Table4[],2,0),FALSE)</f>
        <v>1</v>
      </c>
      <c r="S69" s="2" t="str" cm="1">
        <f t="array" ref="S69">IFERROR(MID(Table2[[#This Row],[Data]:[Data]],SEARCH(S$6,Table2[[#This Row],[Data]:[Data]])+4,SEARCH(" ",Table2[[#This Row],[Data]:[Data]],SEARCH(S$6,Table2[[#This Row],[Data]:[Data]]))-SEARCH(S$6,Table2[[#This Row],[Data]:[Data]])-4),FALSE)</f>
        <v>701930596</v>
      </c>
      <c r="T69" s="2" t="b">
        <f>IF(LEN(Table3[[#This Row],[PID:]])=$T$3,TRUE,FALSE)</f>
        <v>1</v>
      </c>
      <c r="U69" s="2" t="str" cm="1">
        <f t="array" ref="U69">MID(Table2[[#This Row],[Data]:[Data]],SEARCH(U$6,Table2[[#This Row],[Data]:[Data]])+4,SEARCH(" ",Table2[[#This Row],[Data]:[Data]],SEARCH(U$6,Table2[[#This Row],[Data]:[Data]]))-SEARCH(U$6,Table2[[#This Row],[Data]:[Data]])-4)</f>
        <v>164</v>
      </c>
      <c r="V69" s="3">
        <f>IF(AND(G69,I69,K69,N69,P69,R69,T69,Table2[[#This Row],[Valid?]]=1),1,0)</f>
        <v>1</v>
      </c>
    </row>
    <row r="70" spans="1:22" x14ac:dyDescent="0.3">
      <c r="A70" t="s">
        <v>74</v>
      </c>
      <c r="B70">
        <f t="shared" si="0"/>
        <v>8</v>
      </c>
      <c r="C70">
        <f t="shared" si="1"/>
        <v>24</v>
      </c>
      <c r="D70">
        <f>IF(OR(Table2[[#This Row],[How many colons?]]=8,AND(Table2[[#This Row],[How many colons?]]=7,Table2[[#This Row],[Has CID? (char position)]]=FALSE)),1,0)</f>
        <v>1</v>
      </c>
      <c r="F70" s="2" t="str" cm="1">
        <f t="array" ref="F70">IFERROR(MID(Table2[[#This Row],[Data]:[Data]],SEARCH(F$6,Table2[[#This Row],[Data]:[Data]])+4,SEARCH(" ",Table2[[#This Row],[Data]:[Data]],SEARCH(F$6,Table2[[#This Row],[Data]:[Data]]))-SEARCH(F$6,Table2[[#This Row],[Data]:[Data]])-4),FALSE)</f>
        <v>1966</v>
      </c>
      <c r="G70" s="2" t="b">
        <f>IF(AND(LEN(Table3[[#This Row],[BYR:]])=$G$3,(Table3[[#This Row],[BYR:]]*1)&gt;=$G$4,(Table3[[#This Row],[BYR:]]*1)&lt;=$G$5),TRUE,FALSE)</f>
        <v>1</v>
      </c>
      <c r="H70" s="2" t="str" cm="1">
        <f t="array" ref="H70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70" s="2" t="b">
        <f>IF(AND(LEN(Table3[[#This Row],[IYR:]])=$I$3,(Table3[[#This Row],[IYR:]]*1)&gt;=$I$4,(Table3[[#This Row],[IYR:]]*1)&lt;=$I$5),TRUE,FALSE)</f>
        <v>1</v>
      </c>
      <c r="J70" s="2" t="str" cm="1">
        <f t="array" ref="J70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70" s="2" t="b">
        <f>IF(AND(LEN(Table3[[#This Row],[EYR:]])=$K$3,(Table3[[#This Row],[EYR:]]*1)&gt;=$K$4,(Table3[[#This Row],[EYR:]]*1)&lt;=$K$5),TRUE,FALSE)</f>
        <v>1</v>
      </c>
      <c r="L70" s="2">
        <v>151</v>
      </c>
      <c r="M70" s="2" t="s">
        <v>299</v>
      </c>
      <c r="N7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70" s="2" t="str" cm="1">
        <f t="array" ref="O70">IFERROR(MID(Table2[[#This Row],[Data]:[Data]],SEARCH(O$6,Table2[[#This Row],[Data]:[Data]])+4,SEARCH(" ",Table2[[#This Row],[Data]:[Data]],SEARCH(O$6,Table2[[#This Row],[Data]:[Data]]))-SEARCH(O$6,Table2[[#This Row],[Data]:[Data]])-4),FALSE)</f>
        <v>#623a2f</v>
      </c>
      <c r="P70" s="2" t="b">
        <f>IF(AND(LEFT(Table3[[#This Row],[HCL:]],1)="#",LEN(Table3[[#This Row],[HCL:]])=$P$3),ISNUMBER(HEX2DEC(RIGHT(Table3[[#This Row],[HCL:]],6))),FALSE)</f>
        <v>1</v>
      </c>
      <c r="Q70" s="2" t="str" cm="1">
        <f t="array" ref="Q70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70" s="2" t="b">
        <f>IFERROR(VLOOKUP(Table3[[#This Row],[ECL:]],Table4[],2,0),FALSE)</f>
        <v>1</v>
      </c>
      <c r="S70" s="2" t="str" cm="1">
        <f t="array" ref="S70">IFERROR(MID(Table2[[#This Row],[Data]:[Data]],SEARCH(S$6,Table2[[#This Row],[Data]:[Data]])+4,SEARCH(" ",Table2[[#This Row],[Data]:[Data]],SEARCH(S$6,Table2[[#This Row],[Data]:[Data]]))-SEARCH(S$6,Table2[[#This Row],[Data]:[Data]])-4),FALSE)</f>
        <v>317156655</v>
      </c>
      <c r="T70" s="2" t="b">
        <f>IF(LEN(Table3[[#This Row],[PID:]])=$T$3,TRUE,FALSE)</f>
        <v>1</v>
      </c>
      <c r="U70" s="2" t="str" cm="1">
        <f t="array" ref="U70">MID(Table2[[#This Row],[Data]:[Data]],SEARCH(U$6,Table2[[#This Row],[Data]:[Data]])+4,SEARCH(" ",Table2[[#This Row],[Data]:[Data]],SEARCH(U$6,Table2[[#This Row],[Data]:[Data]]))-SEARCH(U$6,Table2[[#This Row],[Data]:[Data]])-4)</f>
        <v>144</v>
      </c>
      <c r="V70" s="3">
        <f>IF(AND(G70,I70,K70,N70,P70,R70,T70,Table2[[#This Row],[Valid?]]=1),1,0)</f>
        <v>1</v>
      </c>
    </row>
    <row r="71" spans="1:22" x14ac:dyDescent="0.3">
      <c r="A71" t="s">
        <v>75</v>
      </c>
      <c r="B71">
        <f t="shared" ref="B71:B134" si="2">LEN(A71)-LEN(SUBSTITUTE(A71,":",""))</f>
        <v>8</v>
      </c>
      <c r="C71">
        <f t="shared" ref="C71:C134" si="3">IFERROR(SEARCH("cid",A71),FALSE)</f>
        <v>39</v>
      </c>
      <c r="D71">
        <f>IF(OR(Table2[[#This Row],[How many colons?]]=8,AND(Table2[[#This Row],[How many colons?]]=7,Table2[[#This Row],[Has CID? (char position)]]=FALSE)),1,0)</f>
        <v>1</v>
      </c>
      <c r="F71" s="2" t="str" cm="1">
        <f t="array" ref="F71">IFERROR(MID(Table2[[#This Row],[Data]:[Data]],SEARCH(F$6,Table2[[#This Row],[Data]:[Data]])+4,SEARCH(" ",Table2[[#This Row],[Data]:[Data]],SEARCH(F$6,Table2[[#This Row],[Data]:[Data]]))-SEARCH(F$6,Table2[[#This Row],[Data]:[Data]])-4),FALSE)</f>
        <v>1997</v>
      </c>
      <c r="G71" s="2" t="b">
        <f>IF(AND(LEN(Table3[[#This Row],[BYR:]])=$G$3,(Table3[[#This Row],[BYR:]]*1)&gt;=$G$4,(Table3[[#This Row],[BYR:]]*1)&lt;=$G$5),TRUE,FALSE)</f>
        <v>1</v>
      </c>
      <c r="H71" s="2" t="str" cm="1">
        <f t="array" ref="H71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71" s="2" t="b">
        <f>IF(AND(LEN(Table3[[#This Row],[IYR:]])=$I$3,(Table3[[#This Row],[IYR:]]*1)&gt;=$I$4,(Table3[[#This Row],[IYR:]]*1)&lt;=$I$5),TRUE,FALSE)</f>
        <v>1</v>
      </c>
      <c r="J71" s="2" t="str" cm="1">
        <f t="array" ref="J71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71" s="2" t="b">
        <f>IF(AND(LEN(Table3[[#This Row],[EYR:]])=$K$3,(Table3[[#This Row],[EYR:]]*1)&gt;=$K$4,(Table3[[#This Row],[EYR:]]*1)&lt;=$K$5),TRUE,FALSE)</f>
        <v>1</v>
      </c>
      <c r="L71" s="2">
        <v>96</v>
      </c>
      <c r="M71" s="2"/>
      <c r="N7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71" s="2" t="str" cm="1">
        <f t="array" ref="O71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71" s="2" t="b">
        <f>IF(AND(LEFT(Table3[[#This Row],[HCL:]],1)="#",LEN(Table3[[#This Row],[HCL:]])=$P$3),ISNUMBER(HEX2DEC(RIGHT(Table3[[#This Row],[HCL:]],6))),FALSE)</f>
        <v>1</v>
      </c>
      <c r="Q71" s="2" t="str" cm="1">
        <f t="array" ref="Q71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71" s="2" t="b">
        <f>IFERROR(VLOOKUP(Table3[[#This Row],[ECL:]],Table4[],2,0),FALSE)</f>
        <v>1</v>
      </c>
      <c r="S71" s="2" t="str" cm="1">
        <f t="array" ref="S71">IFERROR(MID(Table2[[#This Row],[Data]:[Data]],SEARCH(S$6,Table2[[#This Row],[Data]:[Data]])+4,SEARCH(" ",Table2[[#This Row],[Data]:[Data]],SEARCH(S$6,Table2[[#This Row],[Data]:[Data]]))-SEARCH(S$6,Table2[[#This Row],[Data]:[Data]])-4),FALSE)</f>
        <v>475968048</v>
      </c>
      <c r="T71" s="2" t="b">
        <f>IF(LEN(Table3[[#This Row],[PID:]])=$T$3,TRUE,FALSE)</f>
        <v>1</v>
      </c>
      <c r="U71" s="2" t="str" cm="1">
        <f t="array" ref="U71">MID(Table2[[#This Row],[Data]:[Data]],SEARCH(U$6,Table2[[#This Row],[Data]:[Data]])+4,SEARCH(" ",Table2[[#This Row],[Data]:[Data]],SEARCH(U$6,Table2[[#This Row],[Data]:[Data]]))-SEARCH(U$6,Table2[[#This Row],[Data]:[Data]])-4)</f>
        <v>269</v>
      </c>
      <c r="V71" s="3">
        <f>IF(AND(G71,I71,K71,N71,P71,R71,T71,Table2[[#This Row],[Valid?]]=1),1,0)</f>
        <v>0</v>
      </c>
    </row>
    <row r="72" spans="1:22" x14ac:dyDescent="0.3">
      <c r="A72" t="s">
        <v>76</v>
      </c>
      <c r="B72">
        <f t="shared" si="2"/>
        <v>8</v>
      </c>
      <c r="C72">
        <f t="shared" si="3"/>
        <v>49</v>
      </c>
      <c r="D72">
        <f>IF(OR(Table2[[#This Row],[How many colons?]]=8,AND(Table2[[#This Row],[How many colons?]]=7,Table2[[#This Row],[Has CID? (char position)]]=FALSE)),1,0)</f>
        <v>1</v>
      </c>
      <c r="F72" s="2" t="str" cm="1">
        <f t="array" ref="F72">IFERROR(MID(Table2[[#This Row],[Data]:[Data]],SEARCH(F$6,Table2[[#This Row],[Data]:[Data]])+4,SEARCH(" ",Table2[[#This Row],[Data]:[Data]],SEARCH(F$6,Table2[[#This Row],[Data]:[Data]]))-SEARCH(F$6,Table2[[#This Row],[Data]:[Data]])-4),FALSE)</f>
        <v>1974</v>
      </c>
      <c r="G72" s="2" t="b">
        <f>IF(AND(LEN(Table3[[#This Row],[BYR:]])=$G$3,(Table3[[#This Row],[BYR:]]*1)&gt;=$G$4,(Table3[[#This Row],[BYR:]]*1)&lt;=$G$5),TRUE,FALSE)</f>
        <v>1</v>
      </c>
      <c r="H72" s="2" t="str" cm="1">
        <f t="array" ref="H72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72" s="2" t="b">
        <f>IF(AND(LEN(Table3[[#This Row],[IYR:]])=$I$3,(Table3[[#This Row],[IYR:]]*1)&gt;=$I$4,(Table3[[#This Row],[IYR:]]*1)&lt;=$I$5),TRUE,FALSE)</f>
        <v>1</v>
      </c>
      <c r="J72" s="2" t="str" cm="1">
        <f t="array" ref="J72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72" s="2" t="b">
        <f>IF(AND(LEN(Table3[[#This Row],[EYR:]])=$K$3,(Table3[[#This Row],[EYR:]]*1)&gt;=$K$4,(Table3[[#This Row],[EYR:]]*1)&lt;=$K$5),TRUE,FALSE)</f>
        <v>1</v>
      </c>
      <c r="L72" s="2">
        <v>159</v>
      </c>
      <c r="M72" s="2" t="s">
        <v>299</v>
      </c>
      <c r="N7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72" s="2" t="str" cm="1">
        <f t="array" ref="O72">IFERROR(MID(Table2[[#This Row],[Data]:[Data]],SEARCH(O$6,Table2[[#This Row],[Data]:[Data]])+4,SEARCH(" ",Table2[[#This Row],[Data]:[Data]],SEARCH(O$6,Table2[[#This Row],[Data]:[Data]]))-SEARCH(O$6,Table2[[#This Row],[Data]:[Data]])-4),FALSE)</f>
        <v>#afb1a8</v>
      </c>
      <c r="P72" s="2" t="b">
        <f>IF(AND(LEFT(Table3[[#This Row],[HCL:]],1)="#",LEN(Table3[[#This Row],[HCL:]])=$P$3),ISNUMBER(HEX2DEC(RIGHT(Table3[[#This Row],[HCL:]],6))),FALSE)</f>
        <v>1</v>
      </c>
      <c r="Q72" s="2" t="str" cm="1">
        <f t="array" ref="Q72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72" s="2" t="b">
        <f>IFERROR(VLOOKUP(Table3[[#This Row],[ECL:]],Table4[],2,0),FALSE)</f>
        <v>1</v>
      </c>
      <c r="S72" s="2" t="str" cm="1">
        <f t="array" ref="S72">IFERROR(MID(Table2[[#This Row],[Data]:[Data]],SEARCH(S$6,Table2[[#This Row],[Data]:[Data]])+4,SEARCH(" ",Table2[[#This Row],[Data]:[Data]],SEARCH(S$6,Table2[[#This Row],[Data]:[Data]]))-SEARCH(S$6,Table2[[#This Row],[Data]:[Data]])-4),FALSE)</f>
        <v>619988658</v>
      </c>
      <c r="T72" s="2" t="b">
        <f>IF(LEN(Table3[[#This Row],[PID:]])=$T$3,TRUE,FALSE)</f>
        <v>1</v>
      </c>
      <c r="U72" s="2" t="str" cm="1">
        <f t="array" ref="U72">MID(Table2[[#This Row],[Data]:[Data]],SEARCH(U$6,Table2[[#This Row],[Data]:[Data]])+4,SEARCH(" ",Table2[[#This Row],[Data]:[Data]],SEARCH(U$6,Table2[[#This Row],[Data]:[Data]]))-SEARCH(U$6,Table2[[#This Row],[Data]:[Data]])-4)</f>
        <v>252</v>
      </c>
      <c r="V72" s="3">
        <f>IF(AND(G72,I72,K72,N72,P72,R72,T72,Table2[[#This Row],[Valid?]]=1),1,0)</f>
        <v>1</v>
      </c>
    </row>
    <row r="73" spans="1:22" x14ac:dyDescent="0.3">
      <c r="A73" t="s">
        <v>77</v>
      </c>
      <c r="B73">
        <f t="shared" si="2"/>
        <v>8</v>
      </c>
      <c r="C73">
        <f t="shared" si="3"/>
        <v>76</v>
      </c>
      <c r="D73">
        <f>IF(OR(Table2[[#This Row],[How many colons?]]=8,AND(Table2[[#This Row],[How many colons?]]=7,Table2[[#This Row],[Has CID? (char position)]]=FALSE)),1,0)</f>
        <v>1</v>
      </c>
      <c r="F73" s="2" t="str" cm="1">
        <f t="array" ref="F73">IFERROR(MID(Table2[[#This Row],[Data]:[Data]],SEARCH(F$6,Table2[[#This Row],[Data]:[Data]])+4,SEARCH(" ",Table2[[#This Row],[Data]:[Data]],SEARCH(F$6,Table2[[#This Row],[Data]:[Data]]))-SEARCH(F$6,Table2[[#This Row],[Data]:[Data]])-4),FALSE)</f>
        <v>2015</v>
      </c>
      <c r="G73" s="2" t="b">
        <f>IF(AND(LEN(Table3[[#This Row],[BYR:]])=$G$3,(Table3[[#This Row],[BYR:]]*1)&gt;=$G$4,(Table3[[#This Row],[BYR:]]*1)&lt;=$G$5),TRUE,FALSE)</f>
        <v>0</v>
      </c>
      <c r="H73" s="2" t="str" cm="1">
        <f t="array" ref="H73">IFERROR(MID(Table2[[#This Row],[Data]:[Data]],SEARCH(H$6,Table2[[#This Row],[Data]:[Data]])+4,SEARCH(" ",Table2[[#This Row],[Data]:[Data]],SEARCH(H$6,Table2[[#This Row],[Data]:[Data]]))-SEARCH(H$6,Table2[[#This Row],[Data]:[Data]])-4),FALSE)</f>
        <v>2024</v>
      </c>
      <c r="I73" s="2" t="b">
        <f>IF(AND(LEN(Table3[[#This Row],[IYR:]])=$I$3,(Table3[[#This Row],[IYR:]]*1)&gt;=$I$4,(Table3[[#This Row],[IYR:]]*1)&lt;=$I$5),TRUE,FALSE)</f>
        <v>0</v>
      </c>
      <c r="J73" s="2" t="str" cm="1">
        <f t="array" ref="J73">IFERROR(MID(Table2[[#This Row],[Data]:[Data]],SEARCH(J$6,Table2[[#This Row],[Data]:[Data]])+4,SEARCH(" ",Table2[[#This Row],[Data]:[Data]],SEARCH(J$6,Table2[[#This Row],[Data]:[Data]]))-SEARCH(J$6,Table2[[#This Row],[Data]:[Data]])-4),FALSE)</f>
        <v>1994</v>
      </c>
      <c r="K73" s="2" t="b">
        <f>IF(AND(LEN(Table3[[#This Row],[EYR:]])=$K$3,(Table3[[#This Row],[EYR:]]*1)&gt;=$K$4,(Table3[[#This Row],[EYR:]]*1)&lt;=$K$5),TRUE,FALSE)</f>
        <v>0</v>
      </c>
      <c r="L73" s="2">
        <v>161</v>
      </c>
      <c r="M73" s="2" t="s">
        <v>300</v>
      </c>
      <c r="N7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73" s="2" t="str" cm="1">
        <f t="array" ref="O73">IFERROR(MID(Table2[[#This Row],[Data]:[Data]],SEARCH(O$6,Table2[[#This Row],[Data]:[Data]])+4,SEARCH(" ",Table2[[#This Row],[Data]:[Data]],SEARCH(O$6,Table2[[#This Row],[Data]:[Data]]))-SEARCH(O$6,Table2[[#This Row],[Data]:[Data]])-4),FALSE)</f>
        <v>099d45</v>
      </c>
      <c r="P73" s="2" t="b">
        <f>IF(AND(LEFT(Table3[[#This Row],[HCL:]],1)="#",LEN(Table3[[#This Row],[HCL:]])=$P$3),ISNUMBER(HEX2DEC(RIGHT(Table3[[#This Row],[HCL:]],6))),FALSE)</f>
        <v>0</v>
      </c>
      <c r="Q73" s="2" t="str" cm="1">
        <f t="array" ref="Q73">IFERROR(MID(Table2[[#This Row],[Data]:[Data]],SEARCH(Q$6,Table2[[#This Row],[Data]:[Data]])+4,SEARCH(" ",Table2[[#This Row],[Data]:[Data]],SEARCH(Q$6,Table2[[#This Row],[Data]:[Data]]))-SEARCH(Q$6,Table2[[#This Row],[Data]:[Data]])-4),FALSE)</f>
        <v>#9c38d0</v>
      </c>
      <c r="R73" s="2" t="b">
        <f>IFERROR(VLOOKUP(Table3[[#This Row],[ECL:]],Table4[],2,0),FALSE)</f>
        <v>0</v>
      </c>
      <c r="S73" s="2" t="str" cm="1">
        <f t="array" ref="S73">IFERROR(MID(Table2[[#This Row],[Data]:[Data]],SEARCH(S$6,Table2[[#This Row],[Data]:[Data]])+4,SEARCH(" ",Table2[[#This Row],[Data]:[Data]],SEARCH(S$6,Table2[[#This Row],[Data]:[Data]]))-SEARCH(S$6,Table2[[#This Row],[Data]:[Data]])-4),FALSE)</f>
        <v>2730108307</v>
      </c>
      <c r="T73" s="2" t="b">
        <f>IF(LEN(Table3[[#This Row],[PID:]])=$T$3,TRUE,FALSE)</f>
        <v>0</v>
      </c>
      <c r="U73" s="2" t="str" cm="1">
        <f t="array" ref="U73">MID(Table2[[#This Row],[Data]:[Data]],SEARCH(U$6,Table2[[#This Row],[Data]:[Data]])+4,SEARCH(" ",Table2[[#This Row],[Data]:[Data]],SEARCH(U$6,Table2[[#This Row],[Data]:[Data]]))-SEARCH(U$6,Table2[[#This Row],[Data]:[Data]])-4)</f>
        <v>229</v>
      </c>
      <c r="V73" s="3">
        <f>IF(AND(G73,I73,K73,N73,P73,R73,T73,Table2[[#This Row],[Valid?]]=1),1,0)</f>
        <v>0</v>
      </c>
    </row>
    <row r="74" spans="1:22" x14ac:dyDescent="0.3">
      <c r="A74" t="s">
        <v>78</v>
      </c>
      <c r="B74">
        <f t="shared" si="2"/>
        <v>8</v>
      </c>
      <c r="C74">
        <f t="shared" si="3"/>
        <v>42</v>
      </c>
      <c r="D74">
        <f>IF(OR(Table2[[#This Row],[How many colons?]]=8,AND(Table2[[#This Row],[How many colons?]]=7,Table2[[#This Row],[Has CID? (char position)]]=FALSE)),1,0)</f>
        <v>1</v>
      </c>
      <c r="F74" s="2" t="str" cm="1">
        <f t="array" ref="F74">IFERROR(MID(Table2[[#This Row],[Data]:[Data]],SEARCH(F$6,Table2[[#This Row],[Data]:[Data]])+4,SEARCH(" ",Table2[[#This Row],[Data]:[Data]],SEARCH(F$6,Table2[[#This Row],[Data]:[Data]]))-SEARCH(F$6,Table2[[#This Row],[Data]:[Data]])-4),FALSE)</f>
        <v>1938</v>
      </c>
      <c r="G74" s="2" t="b">
        <f>IF(AND(LEN(Table3[[#This Row],[BYR:]])=$G$3,(Table3[[#This Row],[BYR:]]*1)&gt;=$G$4,(Table3[[#This Row],[BYR:]]*1)&lt;=$G$5),TRUE,FALSE)</f>
        <v>1</v>
      </c>
      <c r="H74" s="2" t="str" cm="1">
        <f t="array" ref="H74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74" s="2" t="b">
        <f>IF(AND(LEN(Table3[[#This Row],[IYR:]])=$I$3,(Table3[[#This Row],[IYR:]]*1)&gt;=$I$4,(Table3[[#This Row],[IYR:]]*1)&lt;=$I$5),TRUE,FALSE)</f>
        <v>1</v>
      </c>
      <c r="J74" s="2" t="str" cm="1">
        <f t="array" ref="J74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74" s="2" t="b">
        <f>IF(AND(LEN(Table3[[#This Row],[EYR:]])=$K$3,(Table3[[#This Row],[EYR:]]*1)&gt;=$K$4,(Table3[[#This Row],[EYR:]]*1)&lt;=$K$5),TRUE,FALSE)</f>
        <v>1</v>
      </c>
      <c r="L74" s="2">
        <v>184</v>
      </c>
      <c r="M74" s="2" t="s">
        <v>299</v>
      </c>
      <c r="N7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74" s="2" t="str" cm="1">
        <f t="array" ref="O74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74" s="2" t="b">
        <f>IF(AND(LEFT(Table3[[#This Row],[HCL:]],1)="#",LEN(Table3[[#This Row],[HCL:]])=$P$3),ISNUMBER(HEX2DEC(RIGHT(Table3[[#This Row],[HCL:]],6))),FALSE)</f>
        <v>1</v>
      </c>
      <c r="Q74" s="2" t="str" cm="1">
        <f t="array" ref="Q74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74" s="2" t="b">
        <f>IFERROR(VLOOKUP(Table3[[#This Row],[ECL:]],Table4[],2,0),FALSE)</f>
        <v>1</v>
      </c>
      <c r="S74" s="2" t="str" cm="1">
        <f t="array" ref="S74">IFERROR(MID(Table2[[#This Row],[Data]:[Data]],SEARCH(S$6,Table2[[#This Row],[Data]:[Data]])+4,SEARCH(" ",Table2[[#This Row],[Data]:[Data]],SEARCH(S$6,Table2[[#This Row],[Data]:[Data]]))-SEARCH(S$6,Table2[[#This Row],[Data]:[Data]])-4),FALSE)</f>
        <v>996091727</v>
      </c>
      <c r="T74" s="2" t="b">
        <f>IF(LEN(Table3[[#This Row],[PID:]])=$T$3,TRUE,FALSE)</f>
        <v>1</v>
      </c>
      <c r="U74" s="2" t="str" cm="1">
        <f t="array" ref="U74">MID(Table2[[#This Row],[Data]:[Data]],SEARCH(U$6,Table2[[#This Row],[Data]:[Data]])+4,SEARCH(" ",Table2[[#This Row],[Data]:[Data]],SEARCH(U$6,Table2[[#This Row],[Data]:[Data]]))-SEARCH(U$6,Table2[[#This Row],[Data]:[Data]])-4)</f>
        <v>115</v>
      </c>
      <c r="V74" s="3">
        <f>IF(AND(G74,I74,K74,N74,P74,R74,T74,Table2[[#This Row],[Valid?]]=1),1,0)</f>
        <v>1</v>
      </c>
    </row>
    <row r="75" spans="1:22" x14ac:dyDescent="0.3">
      <c r="A75" t="s">
        <v>79</v>
      </c>
      <c r="B75">
        <f t="shared" si="2"/>
        <v>8</v>
      </c>
      <c r="C75">
        <f t="shared" si="3"/>
        <v>62</v>
      </c>
      <c r="D75">
        <f>IF(OR(Table2[[#This Row],[How many colons?]]=8,AND(Table2[[#This Row],[How many colons?]]=7,Table2[[#This Row],[Has CID? (char position)]]=FALSE)),1,0)</f>
        <v>1</v>
      </c>
      <c r="F75" s="2" t="str" cm="1">
        <f t="array" ref="F75">IFERROR(MID(Table2[[#This Row],[Data]:[Data]],SEARCH(F$6,Table2[[#This Row],[Data]:[Data]])+4,SEARCH(" ",Table2[[#This Row],[Data]:[Data]],SEARCH(F$6,Table2[[#This Row],[Data]:[Data]]))-SEARCH(F$6,Table2[[#This Row],[Data]:[Data]])-4),FALSE)</f>
        <v>1979</v>
      </c>
      <c r="G75" s="2" t="b">
        <f>IF(AND(LEN(Table3[[#This Row],[BYR:]])=$G$3,(Table3[[#This Row],[BYR:]]*1)&gt;=$G$4,(Table3[[#This Row],[BYR:]]*1)&lt;=$G$5),TRUE,FALSE)</f>
        <v>1</v>
      </c>
      <c r="H75" s="2" t="str" cm="1">
        <f t="array" ref="H75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75" s="2" t="b">
        <f>IF(AND(LEN(Table3[[#This Row],[IYR:]])=$I$3,(Table3[[#This Row],[IYR:]]*1)&gt;=$I$4,(Table3[[#This Row],[IYR:]]*1)&lt;=$I$5),TRUE,FALSE)</f>
        <v>1</v>
      </c>
      <c r="J75" s="2" t="str" cm="1">
        <f t="array" ref="J75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75" s="2" t="b">
        <f>IF(AND(LEN(Table3[[#This Row],[EYR:]])=$K$3,(Table3[[#This Row],[EYR:]]*1)&gt;=$K$4,(Table3[[#This Row],[EYR:]]*1)&lt;=$K$5),TRUE,FALSE)</f>
        <v>1</v>
      </c>
      <c r="L75" s="2">
        <v>181</v>
      </c>
      <c r="M75" s="2" t="s">
        <v>299</v>
      </c>
      <c r="N7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75" s="2" t="str" cm="1">
        <f t="array" ref="O75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75" s="2" t="b">
        <f>IF(AND(LEFT(Table3[[#This Row],[HCL:]],1)="#",LEN(Table3[[#This Row],[HCL:]])=$P$3),ISNUMBER(HEX2DEC(RIGHT(Table3[[#This Row],[HCL:]],6))),FALSE)</f>
        <v>1</v>
      </c>
      <c r="Q75" s="2" t="str" cm="1">
        <f t="array" ref="Q75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75" s="2" t="b">
        <f>IFERROR(VLOOKUP(Table3[[#This Row],[ECL:]],Table4[],2,0),FALSE)</f>
        <v>1</v>
      </c>
      <c r="S75" s="2" t="str" cm="1">
        <f t="array" ref="S75">IFERROR(MID(Table2[[#This Row],[Data]:[Data]],SEARCH(S$6,Table2[[#This Row],[Data]:[Data]])+4,SEARCH(" ",Table2[[#This Row],[Data]:[Data]],SEARCH(S$6,Table2[[#This Row],[Data]:[Data]]))-SEARCH(S$6,Table2[[#This Row],[Data]:[Data]])-4),FALSE)</f>
        <v>883396674</v>
      </c>
      <c r="T75" s="2" t="b">
        <f>IF(LEN(Table3[[#This Row],[PID:]])=$T$3,TRUE,FALSE)</f>
        <v>1</v>
      </c>
      <c r="U75" s="2" t="str" cm="1">
        <f t="array" ref="U75">MID(Table2[[#This Row],[Data]:[Data]],SEARCH(U$6,Table2[[#This Row],[Data]:[Data]])+4,SEARCH(" ",Table2[[#This Row],[Data]:[Data]],SEARCH(U$6,Table2[[#This Row],[Data]:[Data]]))-SEARCH(U$6,Table2[[#This Row],[Data]:[Data]])-4)</f>
        <v>125</v>
      </c>
      <c r="V75" s="3">
        <f>IF(AND(G75,I75,K75,N75,P75,R75,T75,Table2[[#This Row],[Valid?]]=1),1,0)</f>
        <v>1</v>
      </c>
    </row>
    <row r="76" spans="1:22" x14ac:dyDescent="0.3">
      <c r="A76" t="s">
        <v>80</v>
      </c>
      <c r="B76">
        <f t="shared" si="2"/>
        <v>8</v>
      </c>
      <c r="C76">
        <f t="shared" si="3"/>
        <v>11</v>
      </c>
      <c r="D76">
        <f>IF(OR(Table2[[#This Row],[How many colons?]]=8,AND(Table2[[#This Row],[How many colons?]]=7,Table2[[#This Row],[Has CID? (char position)]]=FALSE)),1,0)</f>
        <v>1</v>
      </c>
      <c r="F76" s="2" t="str" cm="1">
        <f t="array" ref="F76">IFERROR(MID(Table2[[#This Row],[Data]:[Data]],SEARCH(F$6,Table2[[#This Row],[Data]:[Data]])+4,SEARCH(" ",Table2[[#This Row],[Data]:[Data]],SEARCH(F$6,Table2[[#This Row],[Data]:[Data]]))-SEARCH(F$6,Table2[[#This Row],[Data]:[Data]])-4),FALSE)</f>
        <v>1968</v>
      </c>
      <c r="G76" s="2" t="b">
        <f>IF(AND(LEN(Table3[[#This Row],[BYR:]])=$G$3,(Table3[[#This Row],[BYR:]]*1)&gt;=$G$4,(Table3[[#This Row],[BYR:]]*1)&lt;=$G$5),TRUE,FALSE)</f>
        <v>1</v>
      </c>
      <c r="H76" s="2" t="str" cm="1">
        <f t="array" ref="H76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76" s="2" t="b">
        <f>IF(AND(LEN(Table3[[#This Row],[IYR:]])=$I$3,(Table3[[#This Row],[IYR:]]*1)&gt;=$I$4,(Table3[[#This Row],[IYR:]]*1)&lt;=$I$5),TRUE,FALSE)</f>
        <v>1</v>
      </c>
      <c r="J76" s="2" t="str" cm="1">
        <f t="array" ref="J76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76" s="2" t="b">
        <f>IF(AND(LEN(Table3[[#This Row],[EYR:]])=$K$3,(Table3[[#This Row],[EYR:]]*1)&gt;=$K$4,(Table3[[#This Row],[EYR:]]*1)&lt;=$K$5),TRUE,FALSE)</f>
        <v>1</v>
      </c>
      <c r="L76" s="2">
        <v>190</v>
      </c>
      <c r="M76" s="2" t="s">
        <v>299</v>
      </c>
      <c r="N7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76" s="2" t="str" cm="1">
        <f t="array" ref="O76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76" s="2" t="b">
        <f>IF(AND(LEFT(Table3[[#This Row],[HCL:]],1)="#",LEN(Table3[[#This Row],[HCL:]])=$P$3),ISNUMBER(HEX2DEC(RIGHT(Table3[[#This Row],[HCL:]],6))),FALSE)</f>
        <v>1</v>
      </c>
      <c r="Q76" s="2" t="str" cm="1">
        <f t="array" ref="Q76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76" s="2" t="b">
        <f>IFERROR(VLOOKUP(Table3[[#This Row],[ECL:]],Table4[],2,0),FALSE)</f>
        <v>1</v>
      </c>
      <c r="S76" s="2" t="str" cm="1">
        <f t="array" ref="S76">IFERROR(MID(Table2[[#This Row],[Data]:[Data]],SEARCH(S$6,Table2[[#This Row],[Data]:[Data]])+4,SEARCH(" ",Table2[[#This Row],[Data]:[Data]],SEARCH(S$6,Table2[[#This Row],[Data]:[Data]]))-SEARCH(S$6,Table2[[#This Row],[Data]:[Data]])-4),FALSE)</f>
        <v>317703100</v>
      </c>
      <c r="T76" s="2" t="b">
        <f>IF(LEN(Table3[[#This Row],[PID:]])=$T$3,TRUE,FALSE)</f>
        <v>1</v>
      </c>
      <c r="U76" s="2" t="str" cm="1">
        <f t="array" ref="U76">MID(Table2[[#This Row],[Data]:[Data]],SEARCH(U$6,Table2[[#This Row],[Data]:[Data]])+4,SEARCH(" ",Table2[[#This Row],[Data]:[Data]],SEARCH(U$6,Table2[[#This Row],[Data]:[Data]]))-SEARCH(U$6,Table2[[#This Row],[Data]:[Data]])-4)</f>
        <v>325</v>
      </c>
      <c r="V76" s="3">
        <f>IF(AND(G76,I76,K76,N76,P76,R76,T76,Table2[[#This Row],[Valid?]]=1),1,0)</f>
        <v>1</v>
      </c>
    </row>
    <row r="77" spans="1:22" x14ac:dyDescent="0.3">
      <c r="A77" t="s">
        <v>81</v>
      </c>
      <c r="B77">
        <f t="shared" si="2"/>
        <v>8</v>
      </c>
      <c r="C77">
        <f t="shared" si="3"/>
        <v>55</v>
      </c>
      <c r="D77">
        <f>IF(OR(Table2[[#This Row],[How many colons?]]=8,AND(Table2[[#This Row],[How many colons?]]=7,Table2[[#This Row],[Has CID? (char position)]]=FALSE)),1,0)</f>
        <v>1</v>
      </c>
      <c r="F77" s="2" t="str" cm="1">
        <f t="array" ref="F77">IFERROR(MID(Table2[[#This Row],[Data]:[Data]],SEARCH(F$6,Table2[[#This Row],[Data]:[Data]])+4,SEARCH(" ",Table2[[#This Row],[Data]:[Data]],SEARCH(F$6,Table2[[#This Row],[Data]:[Data]]))-SEARCH(F$6,Table2[[#This Row],[Data]:[Data]])-4),FALSE)</f>
        <v>1956</v>
      </c>
      <c r="G77" s="2" t="b">
        <f>IF(AND(LEN(Table3[[#This Row],[BYR:]])=$G$3,(Table3[[#This Row],[BYR:]]*1)&gt;=$G$4,(Table3[[#This Row],[BYR:]]*1)&lt;=$G$5),TRUE,FALSE)</f>
        <v>1</v>
      </c>
      <c r="H77" s="2" t="str" cm="1">
        <f t="array" ref="H77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77" s="2" t="b">
        <f>IF(AND(LEN(Table3[[#This Row],[IYR:]])=$I$3,(Table3[[#This Row],[IYR:]]*1)&gt;=$I$4,(Table3[[#This Row],[IYR:]]*1)&lt;=$I$5),TRUE,FALSE)</f>
        <v>1</v>
      </c>
      <c r="J77" s="2" t="str" cm="1">
        <f t="array" ref="J77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77" s="2" t="b">
        <f>IF(AND(LEN(Table3[[#This Row],[EYR:]])=$K$3,(Table3[[#This Row],[EYR:]]*1)&gt;=$K$4,(Table3[[#This Row],[EYR:]]*1)&lt;=$K$5),TRUE,FALSE)</f>
        <v>1</v>
      </c>
      <c r="L77" s="2">
        <v>162</v>
      </c>
      <c r="M77" s="2" t="s">
        <v>299</v>
      </c>
      <c r="N7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77" s="2" t="str" cm="1">
        <f t="array" ref="O77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77" s="2" t="b">
        <f>IF(AND(LEFT(Table3[[#This Row],[HCL:]],1)="#",LEN(Table3[[#This Row],[HCL:]])=$P$3),ISNUMBER(HEX2DEC(RIGHT(Table3[[#This Row],[HCL:]],6))),FALSE)</f>
        <v>1</v>
      </c>
      <c r="Q77" s="2" t="str" cm="1">
        <f t="array" ref="Q77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77" s="2" t="b">
        <f>IFERROR(VLOOKUP(Table3[[#This Row],[ECL:]],Table4[],2,0),FALSE)</f>
        <v>1</v>
      </c>
      <c r="S77" s="2" t="str" cm="1">
        <f t="array" ref="S77">IFERROR(MID(Table2[[#This Row],[Data]:[Data]],SEARCH(S$6,Table2[[#This Row],[Data]:[Data]])+4,SEARCH(" ",Table2[[#This Row],[Data]:[Data]],SEARCH(S$6,Table2[[#This Row],[Data]:[Data]]))-SEARCH(S$6,Table2[[#This Row],[Data]:[Data]])-4),FALSE)</f>
        <v>728272575</v>
      </c>
      <c r="T77" s="2" t="b">
        <f>IF(LEN(Table3[[#This Row],[PID:]])=$T$3,TRUE,FALSE)</f>
        <v>1</v>
      </c>
      <c r="U77" s="2" t="str" cm="1">
        <f t="array" ref="U77">MID(Table2[[#This Row],[Data]:[Data]],SEARCH(U$6,Table2[[#This Row],[Data]:[Data]])+4,SEARCH(" ",Table2[[#This Row],[Data]:[Data]],SEARCH(U$6,Table2[[#This Row],[Data]:[Data]]))-SEARCH(U$6,Table2[[#This Row],[Data]:[Data]])-4)</f>
        <v>291</v>
      </c>
      <c r="V77" s="3">
        <f>IF(AND(G77,I77,K77,N77,P77,R77,T77,Table2[[#This Row],[Valid?]]=1),1,0)</f>
        <v>1</v>
      </c>
    </row>
    <row r="78" spans="1:22" x14ac:dyDescent="0.3">
      <c r="A78" t="s">
        <v>82</v>
      </c>
      <c r="B78">
        <f t="shared" si="2"/>
        <v>8</v>
      </c>
      <c r="C78">
        <f t="shared" si="3"/>
        <v>39</v>
      </c>
      <c r="D78">
        <f>IF(OR(Table2[[#This Row],[How many colons?]]=8,AND(Table2[[#This Row],[How many colons?]]=7,Table2[[#This Row],[Has CID? (char position)]]=FALSE)),1,0)</f>
        <v>1</v>
      </c>
      <c r="F78" s="2" t="str" cm="1">
        <f t="array" ref="F78">IFERROR(MID(Table2[[#This Row],[Data]:[Data]],SEARCH(F$6,Table2[[#This Row],[Data]:[Data]])+4,SEARCH(" ",Table2[[#This Row],[Data]:[Data]],SEARCH(F$6,Table2[[#This Row],[Data]:[Data]]))-SEARCH(F$6,Table2[[#This Row],[Data]:[Data]])-4),FALSE)</f>
        <v>1947</v>
      </c>
      <c r="G78" s="2" t="b">
        <f>IF(AND(LEN(Table3[[#This Row],[BYR:]])=$G$3,(Table3[[#This Row],[BYR:]]*1)&gt;=$G$4,(Table3[[#This Row],[BYR:]]*1)&lt;=$G$5),TRUE,FALSE)</f>
        <v>1</v>
      </c>
      <c r="H78" s="2" t="str" cm="1">
        <f t="array" ref="H78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78" s="2" t="b">
        <f>IF(AND(LEN(Table3[[#This Row],[IYR:]])=$I$3,(Table3[[#This Row],[IYR:]]*1)&gt;=$I$4,(Table3[[#This Row],[IYR:]]*1)&lt;=$I$5),TRUE,FALSE)</f>
        <v>1</v>
      </c>
      <c r="J78" s="2" t="str" cm="1">
        <f t="array" ref="J78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78" s="2" t="b">
        <f>IF(AND(LEN(Table3[[#This Row],[EYR:]])=$K$3,(Table3[[#This Row],[EYR:]]*1)&gt;=$K$4,(Table3[[#This Row],[EYR:]]*1)&lt;=$K$5),TRUE,FALSE)</f>
        <v>1</v>
      </c>
      <c r="L78" s="2">
        <v>159</v>
      </c>
      <c r="M78" s="2" t="s">
        <v>299</v>
      </c>
      <c r="N7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78" s="2" t="str" cm="1">
        <f t="array" ref="O78">IFERROR(MID(Table2[[#This Row],[Data]:[Data]],SEARCH(O$6,Table2[[#This Row],[Data]:[Data]])+4,SEARCH(" ",Table2[[#This Row],[Data]:[Data]],SEARCH(O$6,Table2[[#This Row],[Data]:[Data]]))-SEARCH(O$6,Table2[[#This Row],[Data]:[Data]])-4),FALSE)</f>
        <v>#007101</v>
      </c>
      <c r="P78" s="2" t="b">
        <f>IF(AND(LEFT(Table3[[#This Row],[HCL:]],1)="#",LEN(Table3[[#This Row],[HCL:]])=$P$3),ISNUMBER(HEX2DEC(RIGHT(Table3[[#This Row],[HCL:]],6))),FALSE)</f>
        <v>1</v>
      </c>
      <c r="Q78" s="2" t="str" cm="1">
        <f t="array" ref="Q78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78" s="2" t="b">
        <f>IFERROR(VLOOKUP(Table3[[#This Row],[ECL:]],Table4[],2,0),FALSE)</f>
        <v>1</v>
      </c>
      <c r="S78" s="2" t="str" cm="1">
        <f t="array" ref="S78">IFERROR(MID(Table2[[#This Row],[Data]:[Data]],SEARCH(S$6,Table2[[#This Row],[Data]:[Data]])+4,SEARCH(" ",Table2[[#This Row],[Data]:[Data]],SEARCH(S$6,Table2[[#This Row],[Data]:[Data]]))-SEARCH(S$6,Table2[[#This Row],[Data]:[Data]])-4),FALSE)</f>
        <v>288707610</v>
      </c>
      <c r="T78" s="2" t="b">
        <f>IF(LEN(Table3[[#This Row],[PID:]])=$T$3,TRUE,FALSE)</f>
        <v>1</v>
      </c>
      <c r="U78" s="2" t="str" cm="1">
        <f t="array" ref="U78">MID(Table2[[#This Row],[Data]:[Data]],SEARCH(U$6,Table2[[#This Row],[Data]:[Data]])+4,SEARCH(" ",Table2[[#This Row],[Data]:[Data]],SEARCH(U$6,Table2[[#This Row],[Data]:[Data]]))-SEARCH(U$6,Table2[[#This Row],[Data]:[Data]])-4)</f>
        <v>265</v>
      </c>
      <c r="V78" s="3">
        <f>IF(AND(G78,I78,K78,N78,P78,R78,T78,Table2[[#This Row],[Valid?]]=1),1,0)</f>
        <v>1</v>
      </c>
    </row>
    <row r="79" spans="1:22" x14ac:dyDescent="0.3">
      <c r="A79" t="s">
        <v>83</v>
      </c>
      <c r="B79">
        <f t="shared" si="2"/>
        <v>8</v>
      </c>
      <c r="C79">
        <f t="shared" si="3"/>
        <v>32</v>
      </c>
      <c r="D79">
        <f>IF(OR(Table2[[#This Row],[How many colons?]]=8,AND(Table2[[#This Row],[How many colons?]]=7,Table2[[#This Row],[Has CID? (char position)]]=FALSE)),1,0)</f>
        <v>1</v>
      </c>
      <c r="F79" s="2" t="str" cm="1">
        <f t="array" ref="F79">IFERROR(MID(Table2[[#This Row],[Data]:[Data]],SEARCH(F$6,Table2[[#This Row],[Data]:[Data]])+4,SEARCH(" ",Table2[[#This Row],[Data]:[Data]],SEARCH(F$6,Table2[[#This Row],[Data]:[Data]]))-SEARCH(F$6,Table2[[#This Row],[Data]:[Data]])-4),FALSE)</f>
        <v>1995</v>
      </c>
      <c r="G79" s="2" t="b">
        <f>IF(AND(LEN(Table3[[#This Row],[BYR:]])=$G$3,(Table3[[#This Row],[BYR:]]*1)&gt;=$G$4,(Table3[[#This Row],[BYR:]]*1)&lt;=$G$5),TRUE,FALSE)</f>
        <v>1</v>
      </c>
      <c r="H79" s="2" t="str" cm="1">
        <f t="array" ref="H79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79" s="2" t="b">
        <f>IF(AND(LEN(Table3[[#This Row],[IYR:]])=$I$3,(Table3[[#This Row],[IYR:]]*1)&gt;=$I$4,(Table3[[#This Row],[IYR:]]*1)&lt;=$I$5),TRUE,FALSE)</f>
        <v>1</v>
      </c>
      <c r="J79" s="2" t="str" cm="1">
        <f t="array" ref="J79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79" s="2" t="b">
        <f>IF(AND(LEN(Table3[[#This Row],[EYR:]])=$K$3,(Table3[[#This Row],[EYR:]]*1)&gt;=$K$4,(Table3[[#This Row],[EYR:]]*1)&lt;=$K$5),TRUE,FALSE)</f>
        <v>1</v>
      </c>
      <c r="L79" s="2">
        <v>172</v>
      </c>
      <c r="M79" s="2" t="s">
        <v>299</v>
      </c>
      <c r="N7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79" s="2" t="str" cm="1">
        <f t="array" ref="O79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79" s="2" t="b">
        <f>IF(AND(LEFT(Table3[[#This Row],[HCL:]],1)="#",LEN(Table3[[#This Row],[HCL:]])=$P$3),ISNUMBER(HEX2DEC(RIGHT(Table3[[#This Row],[HCL:]],6))),FALSE)</f>
        <v>1</v>
      </c>
      <c r="Q79" s="2" t="str" cm="1">
        <f t="array" ref="Q79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79" s="2" t="b">
        <f>IFERROR(VLOOKUP(Table3[[#This Row],[ECL:]],Table4[],2,0),FALSE)</f>
        <v>1</v>
      </c>
      <c r="S79" s="2" t="str" cm="1">
        <f t="array" ref="S79">IFERROR(MID(Table2[[#This Row],[Data]:[Data]],SEARCH(S$6,Table2[[#This Row],[Data]:[Data]])+4,SEARCH(" ",Table2[[#This Row],[Data]:[Data]],SEARCH(S$6,Table2[[#This Row],[Data]:[Data]]))-SEARCH(S$6,Table2[[#This Row],[Data]:[Data]])-4),FALSE)</f>
        <v>125685599</v>
      </c>
      <c r="T79" s="2" t="b">
        <f>IF(LEN(Table3[[#This Row],[PID:]])=$T$3,TRUE,FALSE)</f>
        <v>1</v>
      </c>
      <c r="U79" s="2" t="str" cm="1">
        <f t="array" ref="U79">MID(Table2[[#This Row],[Data]:[Data]],SEARCH(U$6,Table2[[#This Row],[Data]:[Data]])+4,SEARCH(" ",Table2[[#This Row],[Data]:[Data]],SEARCH(U$6,Table2[[#This Row],[Data]:[Data]]))-SEARCH(U$6,Table2[[#This Row],[Data]:[Data]])-4)</f>
        <v>57</v>
      </c>
      <c r="V79" s="3">
        <f>IF(AND(G79,I79,K79,N79,P79,R79,T79,Table2[[#This Row],[Valid?]]=1),1,0)</f>
        <v>1</v>
      </c>
    </row>
    <row r="80" spans="1:22" x14ac:dyDescent="0.3">
      <c r="A80" t="s">
        <v>84</v>
      </c>
      <c r="B80">
        <f t="shared" si="2"/>
        <v>8</v>
      </c>
      <c r="C80">
        <f t="shared" si="3"/>
        <v>45</v>
      </c>
      <c r="D80">
        <f>IF(OR(Table2[[#This Row],[How many colons?]]=8,AND(Table2[[#This Row],[How many colons?]]=7,Table2[[#This Row],[Has CID? (char position)]]=FALSE)),1,0)</f>
        <v>1</v>
      </c>
      <c r="F80" s="2" t="str" cm="1">
        <f t="array" ref="F80">IFERROR(MID(Table2[[#This Row],[Data]:[Data]],SEARCH(F$6,Table2[[#This Row],[Data]:[Data]])+4,SEARCH(" ",Table2[[#This Row],[Data]:[Data]],SEARCH(F$6,Table2[[#This Row],[Data]:[Data]]))-SEARCH(F$6,Table2[[#This Row],[Data]:[Data]])-4),FALSE)</f>
        <v>1967</v>
      </c>
      <c r="G80" s="2" t="b">
        <f>IF(AND(LEN(Table3[[#This Row],[BYR:]])=$G$3,(Table3[[#This Row],[BYR:]]*1)&gt;=$G$4,(Table3[[#This Row],[BYR:]]*1)&lt;=$G$5),TRUE,FALSE)</f>
        <v>1</v>
      </c>
      <c r="H80" s="2" t="str" cm="1">
        <f t="array" ref="H80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80" s="2" t="b">
        <f>IF(AND(LEN(Table3[[#This Row],[IYR:]])=$I$3,(Table3[[#This Row],[IYR:]]*1)&gt;=$I$4,(Table3[[#This Row],[IYR:]]*1)&lt;=$I$5),TRUE,FALSE)</f>
        <v>1</v>
      </c>
      <c r="J80" s="2" t="str" cm="1">
        <f t="array" ref="J80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80" s="2" t="b">
        <f>IF(AND(LEN(Table3[[#This Row],[EYR:]])=$K$3,(Table3[[#This Row],[EYR:]]*1)&gt;=$K$4,(Table3[[#This Row],[EYR:]]*1)&lt;=$K$5),TRUE,FALSE)</f>
        <v>1</v>
      </c>
      <c r="L80" s="2">
        <v>64</v>
      </c>
      <c r="M80" s="2" t="s">
        <v>300</v>
      </c>
      <c r="N8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80" s="2" t="str" cm="1">
        <f t="array" ref="O80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80" s="2" t="b">
        <f>IF(AND(LEFT(Table3[[#This Row],[HCL:]],1)="#",LEN(Table3[[#This Row],[HCL:]])=$P$3),ISNUMBER(HEX2DEC(RIGHT(Table3[[#This Row],[HCL:]],6))),FALSE)</f>
        <v>1</v>
      </c>
      <c r="Q80" s="2" t="str" cm="1">
        <f t="array" ref="Q80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80" s="2" t="b">
        <f>IFERROR(VLOOKUP(Table3[[#This Row],[ECL:]],Table4[],2,0),FALSE)</f>
        <v>1</v>
      </c>
      <c r="S80" s="2" t="str" cm="1">
        <f t="array" ref="S80">IFERROR(MID(Table2[[#This Row],[Data]:[Data]],SEARCH(S$6,Table2[[#This Row],[Data]:[Data]])+4,SEARCH(" ",Table2[[#This Row],[Data]:[Data]],SEARCH(S$6,Table2[[#This Row],[Data]:[Data]]))-SEARCH(S$6,Table2[[#This Row],[Data]:[Data]])-4),FALSE)</f>
        <v>528940525</v>
      </c>
      <c r="T80" s="2" t="b">
        <f>IF(LEN(Table3[[#This Row],[PID:]])=$T$3,TRUE,FALSE)</f>
        <v>1</v>
      </c>
      <c r="U80" s="2" t="str" cm="1">
        <f t="array" ref="U80">MID(Table2[[#This Row],[Data]:[Data]],SEARCH(U$6,Table2[[#This Row],[Data]:[Data]])+4,SEARCH(" ",Table2[[#This Row],[Data]:[Data]],SEARCH(U$6,Table2[[#This Row],[Data]:[Data]]))-SEARCH(U$6,Table2[[#This Row],[Data]:[Data]])-4)</f>
        <v>181</v>
      </c>
      <c r="V80" s="3">
        <f>IF(AND(G80,I80,K80,N80,P80,R80,T80,Table2[[#This Row],[Valid?]]=1),1,0)</f>
        <v>1</v>
      </c>
    </row>
    <row r="81" spans="1:22" x14ac:dyDescent="0.3">
      <c r="A81" t="s">
        <v>85</v>
      </c>
      <c r="B81">
        <f t="shared" si="2"/>
        <v>8</v>
      </c>
      <c r="C81">
        <f t="shared" si="3"/>
        <v>71</v>
      </c>
      <c r="D81">
        <f>IF(OR(Table2[[#This Row],[How many colons?]]=8,AND(Table2[[#This Row],[How many colons?]]=7,Table2[[#This Row],[Has CID? (char position)]]=FALSE)),1,0)</f>
        <v>1</v>
      </c>
      <c r="F81" s="2" t="str" cm="1">
        <f t="array" ref="F81">IFERROR(MID(Table2[[#This Row],[Data]:[Data]],SEARCH(F$6,Table2[[#This Row],[Data]:[Data]])+4,SEARCH(" ",Table2[[#This Row],[Data]:[Data]],SEARCH(F$6,Table2[[#This Row],[Data]:[Data]]))-SEARCH(F$6,Table2[[#This Row],[Data]:[Data]])-4),FALSE)</f>
        <v>1996</v>
      </c>
      <c r="G81" s="2" t="b">
        <f>IF(AND(LEN(Table3[[#This Row],[BYR:]])=$G$3,(Table3[[#This Row],[BYR:]]*1)&gt;=$G$4,(Table3[[#This Row],[BYR:]]*1)&lt;=$G$5),TRUE,FALSE)</f>
        <v>1</v>
      </c>
      <c r="H81" s="2" t="str" cm="1">
        <f t="array" ref="H81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81" s="2" t="b">
        <f>IF(AND(LEN(Table3[[#This Row],[IYR:]])=$I$3,(Table3[[#This Row],[IYR:]]*1)&gt;=$I$4,(Table3[[#This Row],[IYR:]]*1)&lt;=$I$5),TRUE,FALSE)</f>
        <v>1</v>
      </c>
      <c r="J81" s="2" t="str" cm="1">
        <f t="array" ref="J81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81" s="2" t="b">
        <f>IF(AND(LEN(Table3[[#This Row],[EYR:]])=$K$3,(Table3[[#This Row],[EYR:]]*1)&gt;=$K$4,(Table3[[#This Row],[EYR:]]*1)&lt;=$K$5),TRUE,FALSE)</f>
        <v>1</v>
      </c>
      <c r="L81" s="2">
        <v>71</v>
      </c>
      <c r="M81" s="2" t="s">
        <v>300</v>
      </c>
      <c r="N8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81" s="2" t="str" cm="1">
        <f t="array" ref="O81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81" s="2" t="b">
        <f>IF(AND(LEFT(Table3[[#This Row],[HCL:]],1)="#",LEN(Table3[[#This Row],[HCL:]])=$P$3),ISNUMBER(HEX2DEC(RIGHT(Table3[[#This Row],[HCL:]],6))),FALSE)</f>
        <v>1</v>
      </c>
      <c r="Q81" s="2" t="str" cm="1">
        <f t="array" ref="Q81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81" s="2" t="b">
        <f>IFERROR(VLOOKUP(Table3[[#This Row],[ECL:]],Table4[],2,0),FALSE)</f>
        <v>1</v>
      </c>
      <c r="S81" s="2" t="str" cm="1">
        <f t="array" ref="S81">IFERROR(MID(Table2[[#This Row],[Data]:[Data]],SEARCH(S$6,Table2[[#This Row],[Data]:[Data]])+4,SEARCH(" ",Table2[[#This Row],[Data]:[Data]],SEARCH(S$6,Table2[[#This Row],[Data]:[Data]]))-SEARCH(S$6,Table2[[#This Row],[Data]:[Data]])-4),FALSE)</f>
        <v>785691813</v>
      </c>
      <c r="T81" s="2" t="b">
        <f>IF(LEN(Table3[[#This Row],[PID:]])=$T$3,TRUE,FALSE)</f>
        <v>1</v>
      </c>
      <c r="U81" s="2" t="str" cm="1">
        <f t="array" ref="U81">MID(Table2[[#This Row],[Data]:[Data]],SEARCH(U$6,Table2[[#This Row],[Data]:[Data]])+4,SEARCH(" ",Table2[[#This Row],[Data]:[Data]],SEARCH(U$6,Table2[[#This Row],[Data]:[Data]]))-SEARCH(U$6,Table2[[#This Row],[Data]:[Data]])-4)</f>
        <v>335</v>
      </c>
      <c r="V81" s="3">
        <f>IF(AND(G81,I81,K81,N81,P81,R81,T81,Table2[[#This Row],[Valid?]]=1),1,0)</f>
        <v>1</v>
      </c>
    </row>
    <row r="82" spans="1:22" x14ac:dyDescent="0.3">
      <c r="A82" t="s">
        <v>86</v>
      </c>
      <c r="B82">
        <f t="shared" si="2"/>
        <v>8</v>
      </c>
      <c r="C82">
        <f t="shared" si="3"/>
        <v>42</v>
      </c>
      <c r="D82">
        <f>IF(OR(Table2[[#This Row],[How many colons?]]=8,AND(Table2[[#This Row],[How many colons?]]=7,Table2[[#This Row],[Has CID? (char position)]]=FALSE)),1,0)</f>
        <v>1</v>
      </c>
      <c r="F82" s="2" t="str" cm="1">
        <f t="array" ref="F82">IFERROR(MID(Table2[[#This Row],[Data]:[Data]],SEARCH(F$6,Table2[[#This Row],[Data]:[Data]])+4,SEARCH(" ",Table2[[#This Row],[Data]:[Data]],SEARCH(F$6,Table2[[#This Row],[Data]:[Data]]))-SEARCH(F$6,Table2[[#This Row],[Data]:[Data]])-4),FALSE)</f>
        <v>2015</v>
      </c>
      <c r="G82" s="2" t="b">
        <f>IF(AND(LEN(Table3[[#This Row],[BYR:]])=$G$3,(Table3[[#This Row],[BYR:]]*1)&gt;=$G$4,(Table3[[#This Row],[BYR:]]*1)&lt;=$G$5),TRUE,FALSE)</f>
        <v>0</v>
      </c>
      <c r="H82" s="2" t="str" cm="1">
        <f t="array" ref="H82">IFERROR(MID(Table2[[#This Row],[Data]:[Data]],SEARCH(H$6,Table2[[#This Row],[Data]:[Data]])+4,SEARCH(" ",Table2[[#This Row],[Data]:[Data]],SEARCH(H$6,Table2[[#This Row],[Data]:[Data]]))-SEARCH(H$6,Table2[[#This Row],[Data]:[Data]])-4),FALSE)</f>
        <v>1970</v>
      </c>
      <c r="I82" s="2" t="b">
        <f>IF(AND(LEN(Table3[[#This Row],[IYR:]])=$I$3,(Table3[[#This Row],[IYR:]]*1)&gt;=$I$4,(Table3[[#This Row],[IYR:]]*1)&lt;=$I$5),TRUE,FALSE)</f>
        <v>0</v>
      </c>
      <c r="J82" s="2" t="str" cm="1">
        <f t="array" ref="J82">IFERROR(MID(Table2[[#This Row],[Data]:[Data]],SEARCH(J$6,Table2[[#This Row],[Data]:[Data]])+4,SEARCH(" ",Table2[[#This Row],[Data]:[Data]],SEARCH(J$6,Table2[[#This Row],[Data]:[Data]]))-SEARCH(J$6,Table2[[#This Row],[Data]:[Data]])-4),FALSE)</f>
        <v>1993</v>
      </c>
      <c r="K82" s="2" t="b">
        <f>IF(AND(LEN(Table3[[#This Row],[EYR:]])=$K$3,(Table3[[#This Row],[EYR:]]*1)&gt;=$K$4,(Table3[[#This Row],[EYR:]]*1)&lt;=$K$5),TRUE,FALSE)</f>
        <v>0</v>
      </c>
      <c r="L82" s="2">
        <v>79</v>
      </c>
      <c r="M82" s="2"/>
      <c r="N8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82" s="2" t="str" cm="1">
        <f t="array" ref="O82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82" s="2" t="b">
        <f>IF(AND(LEFT(Table3[[#This Row],[HCL:]],1)="#",LEN(Table3[[#This Row],[HCL:]])=$P$3),ISNUMBER(HEX2DEC(RIGHT(Table3[[#This Row],[HCL:]],6))),FALSE)</f>
        <v>0</v>
      </c>
      <c r="Q82" s="2" t="str" cm="1">
        <f t="array" ref="Q82">IFERROR(MID(Table2[[#This Row],[Data]:[Data]],SEARCH(Q$6,Table2[[#This Row],[Data]:[Data]])+4,SEARCH(" ",Table2[[#This Row],[Data]:[Data]],SEARCH(Q$6,Table2[[#This Row],[Data]:[Data]]))-SEARCH(Q$6,Table2[[#This Row],[Data]:[Data]])-4),FALSE)</f>
        <v>lzr</v>
      </c>
      <c r="R82" s="2" t="b">
        <f>IFERROR(VLOOKUP(Table3[[#This Row],[ECL:]],Table4[],2,0),FALSE)</f>
        <v>0</v>
      </c>
      <c r="S82" s="2" t="str" cm="1">
        <f t="array" ref="S82">IFERROR(MID(Table2[[#This Row],[Data]:[Data]],SEARCH(S$6,Table2[[#This Row],[Data]:[Data]])+4,SEARCH(" ",Table2[[#This Row],[Data]:[Data]],SEARCH(S$6,Table2[[#This Row],[Data]:[Data]]))-SEARCH(S$6,Table2[[#This Row],[Data]:[Data]])-4),FALSE)</f>
        <v>174cm</v>
      </c>
      <c r="T82" s="2" t="b">
        <f>IF(LEN(Table3[[#This Row],[PID:]])=$T$3,TRUE,FALSE)</f>
        <v>0</v>
      </c>
      <c r="U82" s="2" t="str" cm="1">
        <f t="array" ref="U82">MID(Table2[[#This Row],[Data]:[Data]],SEARCH(U$6,Table2[[#This Row],[Data]:[Data]])+4,SEARCH(" ",Table2[[#This Row],[Data]:[Data]],SEARCH(U$6,Table2[[#This Row],[Data]:[Data]]))-SEARCH(U$6,Table2[[#This Row],[Data]:[Data]])-4)</f>
        <v>66</v>
      </c>
      <c r="V82" s="3">
        <f>IF(AND(G82,I82,K82,N82,P82,R82,T82,Table2[[#This Row],[Valid?]]=1),1,0)</f>
        <v>0</v>
      </c>
    </row>
    <row r="83" spans="1:22" x14ac:dyDescent="0.3">
      <c r="A83" t="s">
        <v>87</v>
      </c>
      <c r="B83">
        <f t="shared" si="2"/>
        <v>8</v>
      </c>
      <c r="C83">
        <f t="shared" si="3"/>
        <v>20</v>
      </c>
      <c r="D83">
        <f>IF(OR(Table2[[#This Row],[How many colons?]]=8,AND(Table2[[#This Row],[How many colons?]]=7,Table2[[#This Row],[Has CID? (char position)]]=FALSE)),1,0)</f>
        <v>1</v>
      </c>
      <c r="F83" s="2" t="str" cm="1">
        <f t="array" ref="F83">IFERROR(MID(Table2[[#This Row],[Data]:[Data]],SEARCH(F$6,Table2[[#This Row],[Data]:[Data]])+4,SEARCH(" ",Table2[[#This Row],[Data]:[Data]],SEARCH(F$6,Table2[[#This Row],[Data]:[Data]]))-SEARCH(F$6,Table2[[#This Row],[Data]:[Data]])-4),FALSE)</f>
        <v>1967</v>
      </c>
      <c r="G83" s="2" t="b">
        <f>IF(AND(LEN(Table3[[#This Row],[BYR:]])=$G$3,(Table3[[#This Row],[BYR:]]*1)&gt;=$G$4,(Table3[[#This Row],[BYR:]]*1)&lt;=$G$5),TRUE,FALSE)</f>
        <v>1</v>
      </c>
      <c r="H83" s="2" t="str" cm="1">
        <f t="array" ref="H83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83" s="2" t="b">
        <f>IF(AND(LEN(Table3[[#This Row],[IYR:]])=$I$3,(Table3[[#This Row],[IYR:]]*1)&gt;=$I$4,(Table3[[#This Row],[IYR:]]*1)&lt;=$I$5),TRUE,FALSE)</f>
        <v>1</v>
      </c>
      <c r="J83" s="2" t="str" cm="1">
        <f t="array" ref="J83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83" s="2" t="b">
        <f>IF(AND(LEN(Table3[[#This Row],[EYR:]])=$K$3,(Table3[[#This Row],[EYR:]]*1)&gt;=$K$4,(Table3[[#This Row],[EYR:]]*1)&lt;=$K$5),TRUE,FALSE)</f>
        <v>1</v>
      </c>
      <c r="L83" s="2">
        <v>188</v>
      </c>
      <c r="M83" s="2" t="s">
        <v>299</v>
      </c>
      <c r="N8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83" s="2" t="str" cm="1">
        <f t="array" ref="O83">IFERROR(MID(Table2[[#This Row],[Data]:[Data]],SEARCH(O$6,Table2[[#This Row],[Data]:[Data]])+4,SEARCH(" ",Table2[[#This Row],[Data]:[Data]],SEARCH(O$6,Table2[[#This Row],[Data]:[Data]]))-SEARCH(O$6,Table2[[#This Row],[Data]:[Data]])-4),FALSE)</f>
        <v>#623a2f</v>
      </c>
      <c r="P83" s="2" t="b">
        <f>IF(AND(LEFT(Table3[[#This Row],[HCL:]],1)="#",LEN(Table3[[#This Row],[HCL:]])=$P$3),ISNUMBER(HEX2DEC(RIGHT(Table3[[#This Row],[HCL:]],6))),FALSE)</f>
        <v>1</v>
      </c>
      <c r="Q83" s="2" t="str" cm="1">
        <f t="array" ref="Q83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83" s="2" t="b">
        <f>IFERROR(VLOOKUP(Table3[[#This Row],[ECL:]],Table4[],2,0),FALSE)</f>
        <v>1</v>
      </c>
      <c r="S83" s="2" t="str" cm="1">
        <f t="array" ref="S83">IFERROR(MID(Table2[[#This Row],[Data]:[Data]],SEARCH(S$6,Table2[[#This Row],[Data]:[Data]])+4,SEARCH(" ",Table2[[#This Row],[Data]:[Data]],SEARCH(S$6,Table2[[#This Row],[Data]:[Data]]))-SEARCH(S$6,Table2[[#This Row],[Data]:[Data]])-4),FALSE)</f>
        <v>286480470</v>
      </c>
      <c r="T83" s="2" t="b">
        <f>IF(LEN(Table3[[#This Row],[PID:]])=$T$3,TRUE,FALSE)</f>
        <v>1</v>
      </c>
      <c r="U83" s="2" t="str" cm="1">
        <f t="array" ref="U83">MID(Table2[[#This Row],[Data]:[Data]],SEARCH(U$6,Table2[[#This Row],[Data]:[Data]])+4,SEARCH(" ",Table2[[#This Row],[Data]:[Data]],SEARCH(U$6,Table2[[#This Row],[Data]:[Data]]))-SEARCH(U$6,Table2[[#This Row],[Data]:[Data]])-4)</f>
        <v>107</v>
      </c>
      <c r="V83" s="3">
        <f>IF(AND(G83,I83,K83,N83,P83,R83,T83,Table2[[#This Row],[Valid?]]=1),1,0)</f>
        <v>1</v>
      </c>
    </row>
    <row r="84" spans="1:22" x14ac:dyDescent="0.3">
      <c r="A84" t="s">
        <v>88</v>
      </c>
      <c r="B84">
        <f t="shared" si="2"/>
        <v>8</v>
      </c>
      <c r="C84">
        <f t="shared" si="3"/>
        <v>1</v>
      </c>
      <c r="D84">
        <f>IF(OR(Table2[[#This Row],[How many colons?]]=8,AND(Table2[[#This Row],[How many colons?]]=7,Table2[[#This Row],[Has CID? (char position)]]=FALSE)),1,0)</f>
        <v>1</v>
      </c>
      <c r="F84" s="2" t="str" cm="1">
        <f t="array" ref="F84">IFERROR(MID(Table2[[#This Row],[Data]:[Data]],SEARCH(F$6,Table2[[#This Row],[Data]:[Data]])+4,SEARCH(" ",Table2[[#This Row],[Data]:[Data]],SEARCH(F$6,Table2[[#This Row],[Data]:[Data]]))-SEARCH(F$6,Table2[[#This Row],[Data]:[Data]])-4),FALSE)</f>
        <v>2002</v>
      </c>
      <c r="G84" s="2" t="b">
        <f>IF(AND(LEN(Table3[[#This Row],[BYR:]])=$G$3,(Table3[[#This Row],[BYR:]]*1)&gt;=$G$4,(Table3[[#This Row],[BYR:]]*1)&lt;=$G$5),TRUE,FALSE)</f>
        <v>1</v>
      </c>
      <c r="H84" s="2" t="str" cm="1">
        <f t="array" ref="H84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84" s="2" t="b">
        <f>IF(AND(LEN(Table3[[#This Row],[IYR:]])=$I$3,(Table3[[#This Row],[IYR:]]*1)&gt;=$I$4,(Table3[[#This Row],[IYR:]]*1)&lt;=$I$5),TRUE,FALSE)</f>
        <v>1</v>
      </c>
      <c r="J84" s="2" t="str" cm="1">
        <f t="array" ref="J84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84" s="2" t="b">
        <f>IF(AND(LEN(Table3[[#This Row],[EYR:]])=$K$3,(Table3[[#This Row],[EYR:]]*1)&gt;=$K$4,(Table3[[#This Row],[EYR:]]*1)&lt;=$K$5),TRUE,FALSE)</f>
        <v>1</v>
      </c>
      <c r="L84" s="2">
        <v>185</v>
      </c>
      <c r="M84" s="2" t="s">
        <v>299</v>
      </c>
      <c r="N8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84" s="2" t="str" cm="1">
        <f t="array" ref="O84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84" s="2" t="b">
        <f>IF(AND(LEFT(Table3[[#This Row],[HCL:]],1)="#",LEN(Table3[[#This Row],[HCL:]])=$P$3),ISNUMBER(HEX2DEC(RIGHT(Table3[[#This Row],[HCL:]],6))),FALSE)</f>
        <v>1</v>
      </c>
      <c r="Q84" s="2" t="str" cm="1">
        <f t="array" ref="Q84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84" s="2" t="b">
        <f>IFERROR(VLOOKUP(Table3[[#This Row],[ECL:]],Table4[],2,0),FALSE)</f>
        <v>1</v>
      </c>
      <c r="S84" s="2" t="str" cm="1">
        <f t="array" ref="S84">IFERROR(MID(Table2[[#This Row],[Data]:[Data]],SEARCH(S$6,Table2[[#This Row],[Data]:[Data]])+4,SEARCH(" ",Table2[[#This Row],[Data]:[Data]],SEARCH(S$6,Table2[[#This Row],[Data]:[Data]]))-SEARCH(S$6,Table2[[#This Row],[Data]:[Data]])-4),FALSE)</f>
        <v>697942299</v>
      </c>
      <c r="T84" s="2" t="b">
        <f>IF(LEN(Table3[[#This Row],[PID:]])=$T$3,TRUE,FALSE)</f>
        <v>1</v>
      </c>
      <c r="U84" s="2" t="str" cm="1">
        <f t="array" ref="U84">MID(Table2[[#This Row],[Data]:[Data]],SEARCH(U$6,Table2[[#This Row],[Data]:[Data]])+4,SEARCH(" ",Table2[[#This Row],[Data]:[Data]],SEARCH(U$6,Table2[[#This Row],[Data]:[Data]]))-SEARCH(U$6,Table2[[#This Row],[Data]:[Data]])-4)</f>
        <v>282</v>
      </c>
      <c r="V84" s="3">
        <f>IF(AND(G84,I84,K84,N84,P84,R84,T84,Table2[[#This Row],[Valid?]]=1),1,0)</f>
        <v>1</v>
      </c>
    </row>
    <row r="85" spans="1:22" x14ac:dyDescent="0.3">
      <c r="A85" t="s">
        <v>89</v>
      </c>
      <c r="B85">
        <f t="shared" si="2"/>
        <v>8</v>
      </c>
      <c r="C85">
        <f t="shared" si="3"/>
        <v>20</v>
      </c>
      <c r="D85">
        <f>IF(OR(Table2[[#This Row],[How many colons?]]=8,AND(Table2[[#This Row],[How many colons?]]=7,Table2[[#This Row],[Has CID? (char position)]]=FALSE)),1,0)</f>
        <v>1</v>
      </c>
      <c r="F85" s="2" t="str" cm="1">
        <f t="array" ref="F85">IFERROR(MID(Table2[[#This Row],[Data]:[Data]],SEARCH(F$6,Table2[[#This Row],[Data]:[Data]])+4,SEARCH(" ",Table2[[#This Row],[Data]:[Data]],SEARCH(F$6,Table2[[#This Row],[Data]:[Data]]))-SEARCH(F$6,Table2[[#This Row],[Data]:[Data]])-4),FALSE)</f>
        <v>1929</v>
      </c>
      <c r="G85" s="2" t="b">
        <f>IF(AND(LEN(Table3[[#This Row],[BYR:]])=$G$3,(Table3[[#This Row],[BYR:]]*1)&gt;=$G$4,(Table3[[#This Row],[BYR:]]*1)&lt;=$G$5),TRUE,FALSE)</f>
        <v>1</v>
      </c>
      <c r="H85" s="2" t="str" cm="1">
        <f t="array" ref="H85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85" s="2" t="b">
        <f>IF(AND(LEN(Table3[[#This Row],[IYR:]])=$I$3,(Table3[[#This Row],[IYR:]]*1)&gt;=$I$4,(Table3[[#This Row],[IYR:]]*1)&lt;=$I$5),TRUE,FALSE)</f>
        <v>1</v>
      </c>
      <c r="J85" s="2" t="str" cm="1">
        <f t="array" ref="J85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85" s="2" t="b">
        <f>IF(AND(LEN(Table3[[#This Row],[EYR:]])=$K$3,(Table3[[#This Row],[EYR:]]*1)&gt;=$K$4,(Table3[[#This Row],[EYR:]]*1)&lt;=$K$5),TRUE,FALSE)</f>
        <v>1</v>
      </c>
      <c r="L85" s="2">
        <v>165</v>
      </c>
      <c r="M85" s="2" t="s">
        <v>299</v>
      </c>
      <c r="N8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85" s="2" t="str" cm="1">
        <f t="array" ref="O85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85" s="2" t="b">
        <f>IF(AND(LEFT(Table3[[#This Row],[HCL:]],1)="#",LEN(Table3[[#This Row],[HCL:]])=$P$3),ISNUMBER(HEX2DEC(RIGHT(Table3[[#This Row],[HCL:]],6))),FALSE)</f>
        <v>1</v>
      </c>
      <c r="Q85" s="2" t="str" cm="1">
        <f t="array" ref="Q85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85" s="2" t="b">
        <f>IFERROR(VLOOKUP(Table3[[#This Row],[ECL:]],Table4[],2,0),FALSE)</f>
        <v>1</v>
      </c>
      <c r="S85" s="2" t="str" cm="1">
        <f t="array" ref="S85">IFERROR(MID(Table2[[#This Row],[Data]:[Data]],SEARCH(S$6,Table2[[#This Row],[Data]:[Data]])+4,SEARCH(" ",Table2[[#This Row],[Data]:[Data]],SEARCH(S$6,Table2[[#This Row],[Data]:[Data]]))-SEARCH(S$6,Table2[[#This Row],[Data]:[Data]])-4),FALSE)</f>
        <v>442632632</v>
      </c>
      <c r="T85" s="2" t="b">
        <f>IF(LEN(Table3[[#This Row],[PID:]])=$T$3,TRUE,FALSE)</f>
        <v>1</v>
      </c>
      <c r="U85" s="2" t="str" cm="1">
        <f t="array" ref="U85">MID(Table2[[#This Row],[Data]:[Data]],SEARCH(U$6,Table2[[#This Row],[Data]:[Data]])+4,SEARCH(" ",Table2[[#This Row],[Data]:[Data]],SEARCH(U$6,Table2[[#This Row],[Data]:[Data]]))-SEARCH(U$6,Table2[[#This Row],[Data]:[Data]])-4)</f>
        <v>207</v>
      </c>
      <c r="V85" s="3">
        <f>IF(AND(G85,I85,K85,N85,P85,R85,T85,Table2[[#This Row],[Valid?]]=1),1,0)</f>
        <v>1</v>
      </c>
    </row>
    <row r="86" spans="1:22" x14ac:dyDescent="0.3">
      <c r="A86" t="s">
        <v>90</v>
      </c>
      <c r="B86">
        <f t="shared" si="2"/>
        <v>8</v>
      </c>
      <c r="C86">
        <f t="shared" si="3"/>
        <v>14</v>
      </c>
      <c r="D86">
        <f>IF(OR(Table2[[#This Row],[How many colons?]]=8,AND(Table2[[#This Row],[How many colons?]]=7,Table2[[#This Row],[Has CID? (char position)]]=FALSE)),1,0)</f>
        <v>1</v>
      </c>
      <c r="F86" s="2" t="str" cm="1">
        <f t="array" ref="F86">IFERROR(MID(Table2[[#This Row],[Data]:[Data]],SEARCH(F$6,Table2[[#This Row],[Data]:[Data]])+4,SEARCH(" ",Table2[[#This Row],[Data]:[Data]],SEARCH(F$6,Table2[[#This Row],[Data]:[Data]]))-SEARCH(F$6,Table2[[#This Row],[Data]:[Data]])-4),FALSE)</f>
        <v>2020</v>
      </c>
      <c r="G86" s="2" t="b">
        <f>IF(AND(LEN(Table3[[#This Row],[BYR:]])=$G$3,(Table3[[#This Row],[BYR:]]*1)&gt;=$G$4,(Table3[[#This Row],[BYR:]]*1)&lt;=$G$5),TRUE,FALSE)</f>
        <v>0</v>
      </c>
      <c r="H86" s="2" t="str" cm="1">
        <f t="array" ref="H86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86" s="2" t="b">
        <f>IF(AND(LEN(Table3[[#This Row],[IYR:]])=$I$3,(Table3[[#This Row],[IYR:]]*1)&gt;=$I$4,(Table3[[#This Row],[IYR:]]*1)&lt;=$I$5),TRUE,FALSE)</f>
        <v>1</v>
      </c>
      <c r="J86" s="2" t="str" cm="1">
        <f t="array" ref="J86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86" s="2" t="b">
        <f>IF(AND(LEN(Table3[[#This Row],[EYR:]])=$K$3,(Table3[[#This Row],[EYR:]]*1)&gt;=$K$4,(Table3[[#This Row],[EYR:]]*1)&lt;=$K$5),TRUE,FALSE)</f>
        <v>1</v>
      </c>
      <c r="L86" s="2">
        <v>107</v>
      </c>
      <c r="M86" s="2"/>
      <c r="N8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86" s="2" t="str" cm="1">
        <f t="array" ref="O86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86" s="2" t="b">
        <f>IF(AND(LEFT(Table3[[#This Row],[HCL:]],1)="#",LEN(Table3[[#This Row],[HCL:]])=$P$3),ISNUMBER(HEX2DEC(RIGHT(Table3[[#This Row],[HCL:]],6))),FALSE)</f>
        <v>0</v>
      </c>
      <c r="Q86" s="2" t="str" cm="1">
        <f t="array" ref="Q86">IFERROR(MID(Table2[[#This Row],[Data]:[Data]],SEARCH(Q$6,Table2[[#This Row],[Data]:[Data]])+4,SEARCH(" ",Table2[[#This Row],[Data]:[Data]],SEARCH(Q$6,Table2[[#This Row],[Data]:[Data]]))-SEARCH(Q$6,Table2[[#This Row],[Data]:[Data]])-4),FALSE)</f>
        <v>gmt</v>
      </c>
      <c r="R86" s="2" t="b">
        <f>IFERROR(VLOOKUP(Table3[[#This Row],[ECL:]],Table4[],2,0),FALSE)</f>
        <v>0</v>
      </c>
      <c r="S86" s="2" t="str" cm="1">
        <f t="array" ref="S86">IFERROR(MID(Table2[[#This Row],[Data]:[Data]],SEARCH(S$6,Table2[[#This Row],[Data]:[Data]])+4,SEARCH(" ",Table2[[#This Row],[Data]:[Data]],SEARCH(S$6,Table2[[#This Row],[Data]:[Data]]))-SEARCH(S$6,Table2[[#This Row],[Data]:[Data]])-4),FALSE)</f>
        <v>69132960</v>
      </c>
      <c r="T86" s="2" t="b">
        <f>IF(LEN(Table3[[#This Row],[PID:]])=$T$3,TRUE,FALSE)</f>
        <v>0</v>
      </c>
      <c r="U86" s="2" t="str" cm="1">
        <f t="array" ref="U86">MID(Table2[[#This Row],[Data]:[Data]],SEARCH(U$6,Table2[[#This Row],[Data]:[Data]])+4,SEARCH(" ",Table2[[#This Row],[Data]:[Data]],SEARCH(U$6,Table2[[#This Row],[Data]:[Data]]))-SEARCH(U$6,Table2[[#This Row],[Data]:[Data]])-4)</f>
        <v>84</v>
      </c>
      <c r="V86" s="3">
        <f>IF(AND(G86,I86,K86,N86,P86,R86,T86,Table2[[#This Row],[Valid?]]=1),1,0)</f>
        <v>0</v>
      </c>
    </row>
    <row r="87" spans="1:22" x14ac:dyDescent="0.3">
      <c r="A87" t="s">
        <v>91</v>
      </c>
      <c r="B87">
        <f t="shared" si="2"/>
        <v>8</v>
      </c>
      <c r="C87">
        <f t="shared" si="3"/>
        <v>63</v>
      </c>
      <c r="D87">
        <f>IF(OR(Table2[[#This Row],[How many colons?]]=8,AND(Table2[[#This Row],[How many colons?]]=7,Table2[[#This Row],[Has CID? (char position)]]=FALSE)),1,0)</f>
        <v>1</v>
      </c>
      <c r="F87" s="2" t="str" cm="1">
        <f t="array" ref="F87">IFERROR(MID(Table2[[#This Row],[Data]:[Data]],SEARCH(F$6,Table2[[#This Row],[Data]:[Data]])+4,SEARCH(" ",Table2[[#This Row],[Data]:[Data]],SEARCH(F$6,Table2[[#This Row],[Data]:[Data]]))-SEARCH(F$6,Table2[[#This Row],[Data]:[Data]])-4),FALSE)</f>
        <v>1955</v>
      </c>
      <c r="G87" s="2" t="b">
        <f>IF(AND(LEN(Table3[[#This Row],[BYR:]])=$G$3,(Table3[[#This Row],[BYR:]]*1)&gt;=$G$4,(Table3[[#This Row],[BYR:]]*1)&lt;=$G$5),TRUE,FALSE)</f>
        <v>1</v>
      </c>
      <c r="H87" s="2" t="str" cm="1">
        <f t="array" ref="H87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87" s="2" t="b">
        <f>IF(AND(LEN(Table3[[#This Row],[IYR:]])=$I$3,(Table3[[#This Row],[IYR:]]*1)&gt;=$I$4,(Table3[[#This Row],[IYR:]]*1)&lt;=$I$5),TRUE,FALSE)</f>
        <v>1</v>
      </c>
      <c r="J87" s="2" t="str" cm="1">
        <f t="array" ref="J87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87" s="2" t="b">
        <f>IF(AND(LEN(Table3[[#This Row],[EYR:]])=$K$3,(Table3[[#This Row],[EYR:]]*1)&gt;=$K$4,(Table3[[#This Row],[EYR:]]*1)&lt;=$K$5),TRUE,FALSE)</f>
        <v>1</v>
      </c>
      <c r="L87" s="2">
        <v>193</v>
      </c>
      <c r="M87" s="2" t="s">
        <v>299</v>
      </c>
      <c r="N8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87" s="2" t="str" cm="1">
        <f t="array" ref="O87">IFERROR(MID(Table2[[#This Row],[Data]:[Data]],SEARCH(O$6,Table2[[#This Row],[Data]:[Data]])+4,SEARCH(" ",Table2[[#This Row],[Data]:[Data]],SEARCH(O$6,Table2[[#This Row],[Data]:[Data]]))-SEARCH(O$6,Table2[[#This Row],[Data]:[Data]])-4),FALSE)</f>
        <v>#ceb3a1</v>
      </c>
      <c r="P87" s="2" t="b">
        <f>IF(AND(LEFT(Table3[[#This Row],[HCL:]],1)="#",LEN(Table3[[#This Row],[HCL:]])=$P$3),ISNUMBER(HEX2DEC(RIGHT(Table3[[#This Row],[HCL:]],6))),FALSE)</f>
        <v>1</v>
      </c>
      <c r="Q87" s="2" t="str" cm="1">
        <f t="array" ref="Q87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87" s="2" t="b">
        <f>IFERROR(VLOOKUP(Table3[[#This Row],[ECL:]],Table4[],2,0),FALSE)</f>
        <v>1</v>
      </c>
      <c r="S87" s="2" t="str" cm="1">
        <f t="array" ref="S87">IFERROR(MID(Table2[[#This Row],[Data]:[Data]],SEARCH(S$6,Table2[[#This Row],[Data]:[Data]])+4,SEARCH(" ",Table2[[#This Row],[Data]:[Data]],SEARCH(S$6,Table2[[#This Row],[Data]:[Data]]))-SEARCH(S$6,Table2[[#This Row],[Data]:[Data]])-4),FALSE)</f>
        <v>281765118</v>
      </c>
      <c r="T87" s="2" t="b">
        <f>IF(LEN(Table3[[#This Row],[PID:]])=$T$3,TRUE,FALSE)</f>
        <v>1</v>
      </c>
      <c r="U87" s="2" t="str" cm="1">
        <f t="array" ref="U87">MID(Table2[[#This Row],[Data]:[Data]],SEARCH(U$6,Table2[[#This Row],[Data]:[Data]])+4,SEARCH(" ",Table2[[#This Row],[Data]:[Data]],SEARCH(U$6,Table2[[#This Row],[Data]:[Data]]))-SEARCH(U$6,Table2[[#This Row],[Data]:[Data]])-4)</f>
        <v>321</v>
      </c>
      <c r="V87" s="3">
        <f>IF(AND(G87,I87,K87,N87,P87,R87,T87,Table2[[#This Row],[Valid?]]=1),1,0)</f>
        <v>1</v>
      </c>
    </row>
    <row r="88" spans="1:22" x14ac:dyDescent="0.3">
      <c r="A88" t="s">
        <v>92</v>
      </c>
      <c r="B88">
        <f t="shared" si="2"/>
        <v>8</v>
      </c>
      <c r="C88">
        <f t="shared" si="3"/>
        <v>18</v>
      </c>
      <c r="D88">
        <f>IF(OR(Table2[[#This Row],[How many colons?]]=8,AND(Table2[[#This Row],[How many colons?]]=7,Table2[[#This Row],[Has CID? (char position)]]=FALSE)),1,0)</f>
        <v>1</v>
      </c>
      <c r="F88" s="2" t="str" cm="1">
        <f t="array" ref="F88">IFERROR(MID(Table2[[#This Row],[Data]:[Data]],SEARCH(F$6,Table2[[#This Row],[Data]:[Data]])+4,SEARCH(" ",Table2[[#This Row],[Data]:[Data]],SEARCH(F$6,Table2[[#This Row],[Data]:[Data]]))-SEARCH(F$6,Table2[[#This Row],[Data]:[Data]])-4),FALSE)</f>
        <v>1962</v>
      </c>
      <c r="G88" s="2" t="b">
        <f>IF(AND(LEN(Table3[[#This Row],[BYR:]])=$G$3,(Table3[[#This Row],[BYR:]]*1)&gt;=$G$4,(Table3[[#This Row],[BYR:]]*1)&lt;=$G$5),TRUE,FALSE)</f>
        <v>1</v>
      </c>
      <c r="H88" s="2" t="str" cm="1">
        <f t="array" ref="H88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88" s="2" t="b">
        <f>IF(AND(LEN(Table3[[#This Row],[IYR:]])=$I$3,(Table3[[#This Row],[IYR:]]*1)&gt;=$I$4,(Table3[[#This Row],[IYR:]]*1)&lt;=$I$5),TRUE,FALSE)</f>
        <v>1</v>
      </c>
      <c r="J88" s="2" t="str" cm="1">
        <f t="array" ref="J88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88" s="2" t="b">
        <f>IF(AND(LEN(Table3[[#This Row],[EYR:]])=$K$3,(Table3[[#This Row],[EYR:]]*1)&gt;=$K$4,(Table3[[#This Row],[EYR:]]*1)&lt;=$K$5),TRUE,FALSE)</f>
        <v>1</v>
      </c>
      <c r="L88" s="2">
        <v>71</v>
      </c>
      <c r="M88" s="2" t="s">
        <v>300</v>
      </c>
      <c r="N8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88" s="2" t="str" cm="1">
        <f t="array" ref="O88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88" s="2" t="b">
        <f>IF(AND(LEFT(Table3[[#This Row],[HCL:]],1)="#",LEN(Table3[[#This Row],[HCL:]])=$P$3),ISNUMBER(HEX2DEC(RIGHT(Table3[[#This Row],[HCL:]],6))),FALSE)</f>
        <v>1</v>
      </c>
      <c r="Q88" s="2" t="str" cm="1">
        <f t="array" ref="Q88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88" s="2" t="b">
        <f>IFERROR(VLOOKUP(Table3[[#This Row],[ECL:]],Table4[],2,0),FALSE)</f>
        <v>1</v>
      </c>
      <c r="S88" s="2" t="str" cm="1">
        <f t="array" ref="S88">IFERROR(MID(Table2[[#This Row],[Data]:[Data]],SEARCH(S$6,Table2[[#This Row],[Data]:[Data]])+4,SEARCH(" ",Table2[[#This Row],[Data]:[Data]],SEARCH(S$6,Table2[[#This Row],[Data]:[Data]]))-SEARCH(S$6,Table2[[#This Row],[Data]:[Data]])-4),FALSE)</f>
        <v>780797141</v>
      </c>
      <c r="T88" s="2" t="b">
        <f>IF(LEN(Table3[[#This Row],[PID:]])=$T$3,TRUE,FALSE)</f>
        <v>1</v>
      </c>
      <c r="U88" s="2" t="str" cm="1">
        <f t="array" ref="U88">MID(Table2[[#This Row],[Data]:[Data]],SEARCH(U$6,Table2[[#This Row],[Data]:[Data]])+4,SEARCH(" ",Table2[[#This Row],[Data]:[Data]],SEARCH(U$6,Table2[[#This Row],[Data]:[Data]]))-SEARCH(U$6,Table2[[#This Row],[Data]:[Data]])-4)</f>
        <v>189</v>
      </c>
      <c r="V88" s="3">
        <f>IF(AND(G88,I88,K88,N88,P88,R88,T88,Table2[[#This Row],[Valid?]]=1),1,0)</f>
        <v>1</v>
      </c>
    </row>
    <row r="89" spans="1:22" x14ac:dyDescent="0.3">
      <c r="A89" t="s">
        <v>93</v>
      </c>
      <c r="B89">
        <f t="shared" si="2"/>
        <v>8</v>
      </c>
      <c r="C89">
        <f t="shared" si="3"/>
        <v>72</v>
      </c>
      <c r="D89">
        <f>IF(OR(Table2[[#This Row],[How many colons?]]=8,AND(Table2[[#This Row],[How many colons?]]=7,Table2[[#This Row],[Has CID? (char position)]]=FALSE)),1,0)</f>
        <v>1</v>
      </c>
      <c r="F89" s="2" t="str" cm="1">
        <f t="array" ref="F89">IFERROR(MID(Table2[[#This Row],[Data]:[Data]],SEARCH(F$6,Table2[[#This Row],[Data]:[Data]])+4,SEARCH(" ",Table2[[#This Row],[Data]:[Data]],SEARCH(F$6,Table2[[#This Row],[Data]:[Data]]))-SEARCH(F$6,Table2[[#This Row],[Data]:[Data]])-4),FALSE)</f>
        <v>1942</v>
      </c>
      <c r="G89" s="2" t="b">
        <f>IF(AND(LEN(Table3[[#This Row],[BYR:]])=$G$3,(Table3[[#This Row],[BYR:]]*1)&gt;=$G$4,(Table3[[#This Row],[BYR:]]*1)&lt;=$G$5),TRUE,FALSE)</f>
        <v>1</v>
      </c>
      <c r="H89" s="2" t="str" cm="1">
        <f t="array" ref="H89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89" s="2" t="b">
        <f>IF(AND(LEN(Table3[[#This Row],[IYR:]])=$I$3,(Table3[[#This Row],[IYR:]]*1)&gt;=$I$4,(Table3[[#This Row],[IYR:]]*1)&lt;=$I$5),TRUE,FALSE)</f>
        <v>1</v>
      </c>
      <c r="J89" s="2" t="str" cm="1">
        <f t="array" ref="J89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89" s="2" t="b">
        <f>IF(AND(LEN(Table3[[#This Row],[EYR:]])=$K$3,(Table3[[#This Row],[EYR:]]*1)&gt;=$K$4,(Table3[[#This Row],[EYR:]]*1)&lt;=$K$5),TRUE,FALSE)</f>
        <v>1</v>
      </c>
      <c r="L89" s="2">
        <v>192</v>
      </c>
      <c r="M89" s="2" t="s">
        <v>299</v>
      </c>
      <c r="N8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89" s="2" t="str" cm="1">
        <f t="array" ref="O89">IFERROR(MID(Table2[[#This Row],[Data]:[Data]],SEARCH(O$6,Table2[[#This Row],[Data]:[Data]])+4,SEARCH(" ",Table2[[#This Row],[Data]:[Data]],SEARCH(O$6,Table2[[#This Row],[Data]:[Data]]))-SEARCH(O$6,Table2[[#This Row],[Data]:[Data]])-4),FALSE)</f>
        <v>#dcc50d</v>
      </c>
      <c r="P89" s="2" t="b">
        <f>IF(AND(LEFT(Table3[[#This Row],[HCL:]],1)="#",LEN(Table3[[#This Row],[HCL:]])=$P$3),ISNUMBER(HEX2DEC(RIGHT(Table3[[#This Row],[HCL:]],6))),FALSE)</f>
        <v>1</v>
      </c>
      <c r="Q89" s="2" t="str" cm="1">
        <f t="array" ref="Q89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89" s="2" t="b">
        <f>IFERROR(VLOOKUP(Table3[[#This Row],[ECL:]],Table4[],2,0),FALSE)</f>
        <v>1</v>
      </c>
      <c r="S89" s="2" t="str" cm="1">
        <f t="array" ref="S89">IFERROR(MID(Table2[[#This Row],[Data]:[Data]],SEARCH(S$6,Table2[[#This Row],[Data]:[Data]])+4,SEARCH(" ",Table2[[#This Row],[Data]:[Data]],SEARCH(S$6,Table2[[#This Row],[Data]:[Data]]))-SEARCH(S$6,Table2[[#This Row],[Data]:[Data]])-4),FALSE)</f>
        <v>984503466</v>
      </c>
      <c r="T89" s="2" t="b">
        <f>IF(LEN(Table3[[#This Row],[PID:]])=$T$3,TRUE,FALSE)</f>
        <v>1</v>
      </c>
      <c r="U89" s="2" t="str" cm="1">
        <f t="array" ref="U89">MID(Table2[[#This Row],[Data]:[Data]],SEARCH(U$6,Table2[[#This Row],[Data]:[Data]])+4,SEARCH(" ",Table2[[#This Row],[Data]:[Data]],SEARCH(U$6,Table2[[#This Row],[Data]:[Data]]))-SEARCH(U$6,Table2[[#This Row],[Data]:[Data]])-4)</f>
        <v>250</v>
      </c>
      <c r="V89" s="3">
        <f>IF(AND(G89,I89,K89,N89,P89,R89,T89,Table2[[#This Row],[Valid?]]=1),1,0)</f>
        <v>1</v>
      </c>
    </row>
    <row r="90" spans="1:22" x14ac:dyDescent="0.3">
      <c r="A90" t="s">
        <v>94</v>
      </c>
      <c r="B90">
        <f t="shared" si="2"/>
        <v>8</v>
      </c>
      <c r="C90">
        <f t="shared" si="3"/>
        <v>18</v>
      </c>
      <c r="D90">
        <f>IF(OR(Table2[[#This Row],[How many colons?]]=8,AND(Table2[[#This Row],[How many colons?]]=7,Table2[[#This Row],[Has CID? (char position)]]=FALSE)),1,0)</f>
        <v>1</v>
      </c>
      <c r="F90" s="2" t="str" cm="1">
        <f t="array" ref="F90">IFERROR(MID(Table2[[#This Row],[Data]:[Data]],SEARCH(F$6,Table2[[#This Row],[Data]:[Data]])+4,SEARCH(" ",Table2[[#This Row],[Data]:[Data]],SEARCH(F$6,Table2[[#This Row],[Data]:[Data]]))-SEARCH(F$6,Table2[[#This Row],[Data]:[Data]])-4),FALSE)</f>
        <v>2000</v>
      </c>
      <c r="G90" s="2" t="b">
        <f>IF(AND(LEN(Table3[[#This Row],[BYR:]])=$G$3,(Table3[[#This Row],[BYR:]]*1)&gt;=$G$4,(Table3[[#This Row],[BYR:]]*1)&lt;=$G$5),TRUE,FALSE)</f>
        <v>1</v>
      </c>
      <c r="H90" s="2" t="str" cm="1">
        <f t="array" ref="H90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90" s="2" t="b">
        <f>IF(AND(LEN(Table3[[#This Row],[IYR:]])=$I$3,(Table3[[#This Row],[IYR:]]*1)&gt;=$I$4,(Table3[[#This Row],[IYR:]]*1)&lt;=$I$5),TRUE,FALSE)</f>
        <v>1</v>
      </c>
      <c r="J90" s="2" t="str" cm="1">
        <f t="array" ref="J90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90" s="2" t="b">
        <f>IF(AND(LEN(Table3[[#This Row],[EYR:]])=$K$3,(Table3[[#This Row],[EYR:]]*1)&gt;=$K$4,(Table3[[#This Row],[EYR:]]*1)&lt;=$K$5),TRUE,FALSE)</f>
        <v>1</v>
      </c>
      <c r="L90" s="2">
        <v>164</v>
      </c>
      <c r="M90" s="2" t="s">
        <v>299</v>
      </c>
      <c r="N9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90" s="2" t="str" cm="1">
        <f t="array" ref="O90">IFERROR(MID(Table2[[#This Row],[Data]:[Data]],SEARCH(O$6,Table2[[#This Row],[Data]:[Data]])+4,SEARCH(" ",Table2[[#This Row],[Data]:[Data]],SEARCH(O$6,Table2[[#This Row],[Data]:[Data]]))-SEARCH(O$6,Table2[[#This Row],[Data]:[Data]])-4),FALSE)</f>
        <v>#888785</v>
      </c>
      <c r="P90" s="2" t="b">
        <f>IF(AND(LEFT(Table3[[#This Row],[HCL:]],1)="#",LEN(Table3[[#This Row],[HCL:]])=$P$3),ISNUMBER(HEX2DEC(RIGHT(Table3[[#This Row],[HCL:]],6))),FALSE)</f>
        <v>1</v>
      </c>
      <c r="Q90" s="2" t="str" cm="1">
        <f t="array" ref="Q90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90" s="2" t="b">
        <f>IFERROR(VLOOKUP(Table3[[#This Row],[ECL:]],Table4[],2,0),FALSE)</f>
        <v>1</v>
      </c>
      <c r="S90" s="2" t="str" cm="1">
        <f t="array" ref="S90">IFERROR(MID(Table2[[#This Row],[Data]:[Data]],SEARCH(S$6,Table2[[#This Row],[Data]:[Data]])+4,SEARCH(" ",Table2[[#This Row],[Data]:[Data]],SEARCH(S$6,Table2[[#This Row],[Data]:[Data]]))-SEARCH(S$6,Table2[[#This Row],[Data]:[Data]])-4),FALSE)</f>
        <v>785585164</v>
      </c>
      <c r="T90" s="2" t="b">
        <f>IF(LEN(Table3[[#This Row],[PID:]])=$T$3,TRUE,FALSE)</f>
        <v>1</v>
      </c>
      <c r="U90" s="2" t="str" cm="1">
        <f t="array" ref="U90">MID(Table2[[#This Row],[Data]:[Data]],SEARCH(U$6,Table2[[#This Row],[Data]:[Data]])+4,SEARCH(" ",Table2[[#This Row],[Data]:[Data]],SEARCH(U$6,Table2[[#This Row],[Data]:[Data]]))-SEARCH(U$6,Table2[[#This Row],[Data]:[Data]])-4)</f>
        <v>199</v>
      </c>
      <c r="V90" s="3">
        <f>IF(AND(G90,I90,K90,N90,P90,R90,T90,Table2[[#This Row],[Valid?]]=1),1,0)</f>
        <v>1</v>
      </c>
    </row>
    <row r="91" spans="1:22" x14ac:dyDescent="0.3">
      <c r="A91" t="s">
        <v>95</v>
      </c>
      <c r="B91">
        <f t="shared" si="2"/>
        <v>8</v>
      </c>
      <c r="C91">
        <f t="shared" si="3"/>
        <v>18</v>
      </c>
      <c r="D91">
        <f>IF(OR(Table2[[#This Row],[How many colons?]]=8,AND(Table2[[#This Row],[How many colons?]]=7,Table2[[#This Row],[Has CID? (char position)]]=FALSE)),1,0)</f>
        <v>1</v>
      </c>
      <c r="F91" s="2" t="str" cm="1">
        <f t="array" ref="F91">IFERROR(MID(Table2[[#This Row],[Data]:[Data]],SEARCH(F$6,Table2[[#This Row],[Data]:[Data]])+4,SEARCH(" ",Table2[[#This Row],[Data]:[Data]],SEARCH(F$6,Table2[[#This Row],[Data]:[Data]]))-SEARCH(F$6,Table2[[#This Row],[Data]:[Data]])-4),FALSE)</f>
        <v>1970</v>
      </c>
      <c r="G91" s="2" t="b">
        <f>IF(AND(LEN(Table3[[#This Row],[BYR:]])=$G$3,(Table3[[#This Row],[BYR:]]*1)&gt;=$G$4,(Table3[[#This Row],[BYR:]]*1)&lt;=$G$5),TRUE,FALSE)</f>
        <v>1</v>
      </c>
      <c r="H91" s="2" t="str" cm="1">
        <f t="array" ref="H91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91" s="2" t="b">
        <f>IF(AND(LEN(Table3[[#This Row],[IYR:]])=$I$3,(Table3[[#This Row],[IYR:]]*1)&gt;=$I$4,(Table3[[#This Row],[IYR:]]*1)&lt;=$I$5),TRUE,FALSE)</f>
        <v>1</v>
      </c>
      <c r="J91" s="2" t="str" cm="1">
        <f t="array" ref="J91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91" s="2" t="b">
        <f>IF(AND(LEN(Table3[[#This Row],[EYR:]])=$K$3,(Table3[[#This Row],[EYR:]]*1)&gt;=$K$4,(Table3[[#This Row],[EYR:]]*1)&lt;=$K$5),TRUE,FALSE)</f>
        <v>1</v>
      </c>
      <c r="L91" s="2">
        <v>159</v>
      </c>
      <c r="M91" s="2" t="s">
        <v>299</v>
      </c>
      <c r="N9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91" s="2" t="str" cm="1">
        <f t="array" ref="O91">IFERROR(MID(Table2[[#This Row],[Data]:[Data]],SEARCH(O$6,Table2[[#This Row],[Data]:[Data]])+4,SEARCH(" ",Table2[[#This Row],[Data]:[Data]],SEARCH(O$6,Table2[[#This Row],[Data]:[Data]]))-SEARCH(O$6,Table2[[#This Row],[Data]:[Data]])-4),FALSE)</f>
        <v>#a97842</v>
      </c>
      <c r="P91" s="2" t="b">
        <f>IF(AND(LEFT(Table3[[#This Row],[HCL:]],1)="#",LEN(Table3[[#This Row],[HCL:]])=$P$3),ISNUMBER(HEX2DEC(RIGHT(Table3[[#This Row],[HCL:]],6))),FALSE)</f>
        <v>1</v>
      </c>
      <c r="Q91" s="2" t="str" cm="1">
        <f t="array" ref="Q91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91" s="2" t="b">
        <f>IFERROR(VLOOKUP(Table3[[#This Row],[ECL:]],Table4[],2,0),FALSE)</f>
        <v>1</v>
      </c>
      <c r="S91" s="2" t="str" cm="1">
        <f t="array" ref="S91">IFERROR(MID(Table2[[#This Row],[Data]:[Data]],SEARCH(S$6,Table2[[#This Row],[Data]:[Data]])+4,SEARCH(" ",Table2[[#This Row],[Data]:[Data]],SEARCH(S$6,Table2[[#This Row],[Data]:[Data]]))-SEARCH(S$6,Table2[[#This Row],[Data]:[Data]])-4),FALSE)</f>
        <v>952307953</v>
      </c>
      <c r="T91" s="2" t="b">
        <f>IF(LEN(Table3[[#This Row],[PID:]])=$T$3,TRUE,FALSE)</f>
        <v>1</v>
      </c>
      <c r="U91" s="2" t="str" cm="1">
        <f t="array" ref="U91">MID(Table2[[#This Row],[Data]:[Data]],SEARCH(U$6,Table2[[#This Row],[Data]:[Data]])+4,SEARCH(" ",Table2[[#This Row],[Data]:[Data]],SEARCH(U$6,Table2[[#This Row],[Data]:[Data]]))-SEARCH(U$6,Table2[[#This Row],[Data]:[Data]])-4)</f>
        <v>339</v>
      </c>
      <c r="V91" s="3">
        <f>IF(AND(G91,I91,K91,N91,P91,R91,T91,Table2[[#This Row],[Valid?]]=1),1,0)</f>
        <v>1</v>
      </c>
    </row>
    <row r="92" spans="1:22" x14ac:dyDescent="0.3">
      <c r="A92" t="s">
        <v>96</v>
      </c>
      <c r="B92">
        <f t="shared" si="2"/>
        <v>8</v>
      </c>
      <c r="C92">
        <f t="shared" si="3"/>
        <v>72</v>
      </c>
      <c r="D92">
        <f>IF(OR(Table2[[#This Row],[How many colons?]]=8,AND(Table2[[#This Row],[How many colons?]]=7,Table2[[#This Row],[Has CID? (char position)]]=FALSE)),1,0)</f>
        <v>1</v>
      </c>
      <c r="F92" s="2" t="str" cm="1">
        <f t="array" ref="F92">IFERROR(MID(Table2[[#This Row],[Data]:[Data]],SEARCH(F$6,Table2[[#This Row],[Data]:[Data]])+4,SEARCH(" ",Table2[[#This Row],[Data]:[Data]],SEARCH(F$6,Table2[[#This Row],[Data]:[Data]]))-SEARCH(F$6,Table2[[#This Row],[Data]:[Data]])-4),FALSE)</f>
        <v>1935</v>
      </c>
      <c r="G92" s="2" t="b">
        <f>IF(AND(LEN(Table3[[#This Row],[BYR:]])=$G$3,(Table3[[#This Row],[BYR:]]*1)&gt;=$G$4,(Table3[[#This Row],[BYR:]]*1)&lt;=$G$5),TRUE,FALSE)</f>
        <v>1</v>
      </c>
      <c r="H92" s="2" t="str" cm="1">
        <f t="array" ref="H92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92" s="2" t="b">
        <f>IF(AND(LEN(Table3[[#This Row],[IYR:]])=$I$3,(Table3[[#This Row],[IYR:]]*1)&gt;=$I$4,(Table3[[#This Row],[IYR:]]*1)&lt;=$I$5),TRUE,FALSE)</f>
        <v>1</v>
      </c>
      <c r="J92" s="2" t="str" cm="1">
        <f t="array" ref="J92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92" s="2" t="b">
        <f>IF(AND(LEN(Table3[[#This Row],[EYR:]])=$K$3,(Table3[[#This Row],[EYR:]]*1)&gt;=$K$4,(Table3[[#This Row],[EYR:]]*1)&lt;=$K$5),TRUE,FALSE)</f>
        <v>1</v>
      </c>
      <c r="L92" s="2">
        <v>167</v>
      </c>
      <c r="M92" s="2" t="s">
        <v>299</v>
      </c>
      <c r="N9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92" s="2" t="str" cm="1">
        <f t="array" ref="O92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92" s="2" t="b">
        <f>IF(AND(LEFT(Table3[[#This Row],[HCL:]],1)="#",LEN(Table3[[#This Row],[HCL:]])=$P$3),ISNUMBER(HEX2DEC(RIGHT(Table3[[#This Row],[HCL:]],6))),FALSE)</f>
        <v>1</v>
      </c>
      <c r="Q92" s="2" t="str" cm="1">
        <f t="array" ref="Q92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92" s="2" t="b">
        <f>IFERROR(VLOOKUP(Table3[[#This Row],[ECL:]],Table4[],2,0),FALSE)</f>
        <v>1</v>
      </c>
      <c r="S92" s="2" t="str" cm="1">
        <f t="array" ref="S92">IFERROR(MID(Table2[[#This Row],[Data]:[Data]],SEARCH(S$6,Table2[[#This Row],[Data]:[Data]])+4,SEARCH(" ",Table2[[#This Row],[Data]:[Data]],SEARCH(S$6,Table2[[#This Row],[Data]:[Data]]))-SEARCH(S$6,Table2[[#This Row],[Data]:[Data]])-4),FALSE)</f>
        <v>767003752</v>
      </c>
      <c r="T92" s="2" t="b">
        <f>IF(LEN(Table3[[#This Row],[PID:]])=$T$3,TRUE,FALSE)</f>
        <v>1</v>
      </c>
      <c r="U92" s="2" t="str" cm="1">
        <f t="array" ref="U92">MID(Table2[[#This Row],[Data]:[Data]],SEARCH(U$6,Table2[[#This Row],[Data]:[Data]])+4,SEARCH(" ",Table2[[#This Row],[Data]:[Data]],SEARCH(U$6,Table2[[#This Row],[Data]:[Data]]))-SEARCH(U$6,Table2[[#This Row],[Data]:[Data]])-4)</f>
        <v>215</v>
      </c>
      <c r="V92" s="3">
        <f>IF(AND(G92,I92,K92,N92,P92,R92,T92,Table2[[#This Row],[Valid?]]=1),1,0)</f>
        <v>1</v>
      </c>
    </row>
    <row r="93" spans="1:22" x14ac:dyDescent="0.3">
      <c r="A93" t="s">
        <v>97</v>
      </c>
      <c r="B93">
        <f t="shared" si="2"/>
        <v>8</v>
      </c>
      <c r="C93">
        <f t="shared" si="3"/>
        <v>1</v>
      </c>
      <c r="D93">
        <f>IF(OR(Table2[[#This Row],[How many colons?]]=8,AND(Table2[[#This Row],[How many colons?]]=7,Table2[[#This Row],[Has CID? (char position)]]=FALSE)),1,0)</f>
        <v>1</v>
      </c>
      <c r="F93" s="2" t="str" cm="1">
        <f t="array" ref="F93">IFERROR(MID(Table2[[#This Row],[Data]:[Data]],SEARCH(F$6,Table2[[#This Row],[Data]:[Data]])+4,SEARCH(" ",Table2[[#This Row],[Data]:[Data]],SEARCH(F$6,Table2[[#This Row],[Data]:[Data]]))-SEARCH(F$6,Table2[[#This Row],[Data]:[Data]])-4),FALSE)</f>
        <v>1954</v>
      </c>
      <c r="G93" s="2" t="b">
        <f>IF(AND(LEN(Table3[[#This Row],[BYR:]])=$G$3,(Table3[[#This Row],[BYR:]]*1)&gt;=$G$4,(Table3[[#This Row],[BYR:]]*1)&lt;=$G$5),TRUE,FALSE)</f>
        <v>1</v>
      </c>
      <c r="H93" s="2" t="str" cm="1">
        <f t="array" ref="H93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93" s="2" t="b">
        <f>IF(AND(LEN(Table3[[#This Row],[IYR:]])=$I$3,(Table3[[#This Row],[IYR:]]*1)&gt;=$I$4,(Table3[[#This Row],[IYR:]]*1)&lt;=$I$5),TRUE,FALSE)</f>
        <v>1</v>
      </c>
      <c r="J93" s="2" t="str" cm="1">
        <f t="array" ref="J93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93" s="2" t="b">
        <f>IF(AND(LEN(Table3[[#This Row],[EYR:]])=$K$3,(Table3[[#This Row],[EYR:]]*1)&gt;=$K$4,(Table3[[#This Row],[EYR:]]*1)&lt;=$K$5),TRUE,FALSE)</f>
        <v>1</v>
      </c>
      <c r="L93" s="2">
        <v>163</v>
      </c>
      <c r="M93" s="2" t="s">
        <v>299</v>
      </c>
      <c r="N9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93" s="2" t="str" cm="1">
        <f t="array" ref="O93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93" s="2" t="b">
        <f>IF(AND(LEFT(Table3[[#This Row],[HCL:]],1)="#",LEN(Table3[[#This Row],[HCL:]])=$P$3),ISNUMBER(HEX2DEC(RIGHT(Table3[[#This Row],[HCL:]],6))),FALSE)</f>
        <v>1</v>
      </c>
      <c r="Q93" s="2" t="str" cm="1">
        <f t="array" ref="Q93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93" s="2" t="b">
        <f>IFERROR(VLOOKUP(Table3[[#This Row],[ECL:]],Table4[],2,0),FALSE)</f>
        <v>1</v>
      </c>
      <c r="S93" s="2" t="str" cm="1">
        <f t="array" ref="S93">IFERROR(MID(Table2[[#This Row],[Data]:[Data]],SEARCH(S$6,Table2[[#This Row],[Data]:[Data]])+4,SEARCH(" ",Table2[[#This Row],[Data]:[Data]],SEARCH(S$6,Table2[[#This Row],[Data]:[Data]]))-SEARCH(S$6,Table2[[#This Row],[Data]:[Data]])-4),FALSE)</f>
        <v>239764055</v>
      </c>
      <c r="T93" s="2" t="b">
        <f>IF(LEN(Table3[[#This Row],[PID:]])=$T$3,TRUE,FALSE)</f>
        <v>1</v>
      </c>
      <c r="U93" s="2" t="str" cm="1">
        <f t="array" ref="U93">MID(Table2[[#This Row],[Data]:[Data]],SEARCH(U$6,Table2[[#This Row],[Data]:[Data]])+4,SEARCH(" ",Table2[[#This Row],[Data]:[Data]],SEARCH(U$6,Table2[[#This Row],[Data]:[Data]]))-SEARCH(U$6,Table2[[#This Row],[Data]:[Data]])-4)</f>
        <v>125</v>
      </c>
      <c r="V93" s="3">
        <f>IF(AND(G93,I93,K93,N93,P93,R93,T93,Table2[[#This Row],[Valid?]]=1),1,0)</f>
        <v>1</v>
      </c>
    </row>
    <row r="94" spans="1:22" x14ac:dyDescent="0.3">
      <c r="A94" t="s">
        <v>98</v>
      </c>
      <c r="B94">
        <f t="shared" si="2"/>
        <v>8</v>
      </c>
      <c r="C94">
        <f t="shared" si="3"/>
        <v>53</v>
      </c>
      <c r="D94">
        <f>IF(OR(Table2[[#This Row],[How many colons?]]=8,AND(Table2[[#This Row],[How many colons?]]=7,Table2[[#This Row],[Has CID? (char position)]]=FALSE)),1,0)</f>
        <v>1</v>
      </c>
      <c r="F94" s="2" t="str" cm="1">
        <f t="array" ref="F94">IFERROR(MID(Table2[[#This Row],[Data]:[Data]],SEARCH(F$6,Table2[[#This Row],[Data]:[Data]])+4,SEARCH(" ",Table2[[#This Row],[Data]:[Data]],SEARCH(F$6,Table2[[#This Row],[Data]:[Data]]))-SEARCH(F$6,Table2[[#This Row],[Data]:[Data]])-4),FALSE)</f>
        <v>1929</v>
      </c>
      <c r="G94" s="2" t="b">
        <f>IF(AND(LEN(Table3[[#This Row],[BYR:]])=$G$3,(Table3[[#This Row],[BYR:]]*1)&gt;=$G$4,(Table3[[#This Row],[BYR:]]*1)&lt;=$G$5),TRUE,FALSE)</f>
        <v>1</v>
      </c>
      <c r="H94" s="2" t="str" cm="1">
        <f t="array" ref="H94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94" s="2" t="b">
        <f>IF(AND(LEN(Table3[[#This Row],[IYR:]])=$I$3,(Table3[[#This Row],[IYR:]]*1)&gt;=$I$4,(Table3[[#This Row],[IYR:]]*1)&lt;=$I$5),TRUE,FALSE)</f>
        <v>1</v>
      </c>
      <c r="J94" s="2" t="str" cm="1">
        <f t="array" ref="J94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94" s="2" t="b">
        <f>IF(AND(LEN(Table3[[#This Row],[EYR:]])=$K$3,(Table3[[#This Row],[EYR:]]*1)&gt;=$K$4,(Table3[[#This Row],[EYR:]]*1)&lt;=$K$5),TRUE,FALSE)</f>
        <v>1</v>
      </c>
      <c r="L94" s="2">
        <v>158</v>
      </c>
      <c r="M94" s="2" t="s">
        <v>299</v>
      </c>
      <c r="N9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94" s="2" t="str" cm="1">
        <f t="array" ref="O94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94" s="2" t="b">
        <f>IF(AND(LEFT(Table3[[#This Row],[HCL:]],1)="#",LEN(Table3[[#This Row],[HCL:]])=$P$3),ISNUMBER(HEX2DEC(RIGHT(Table3[[#This Row],[HCL:]],6))),FALSE)</f>
        <v>1</v>
      </c>
      <c r="Q94" s="2" t="str" cm="1">
        <f t="array" ref="Q94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94" s="2" t="b">
        <f>IFERROR(VLOOKUP(Table3[[#This Row],[ECL:]],Table4[],2,0),FALSE)</f>
        <v>1</v>
      </c>
      <c r="S94" s="2" t="str" cm="1">
        <f t="array" ref="S94">IFERROR(MID(Table2[[#This Row],[Data]:[Data]],SEARCH(S$6,Table2[[#This Row],[Data]:[Data]])+4,SEARCH(" ",Table2[[#This Row],[Data]:[Data]],SEARCH(S$6,Table2[[#This Row],[Data]:[Data]]))-SEARCH(S$6,Table2[[#This Row],[Data]:[Data]])-4),FALSE)</f>
        <v>221011852</v>
      </c>
      <c r="T94" s="2" t="b">
        <f>IF(LEN(Table3[[#This Row],[PID:]])=$T$3,TRUE,FALSE)</f>
        <v>1</v>
      </c>
      <c r="U94" s="2" t="str" cm="1">
        <f t="array" ref="U94">MID(Table2[[#This Row],[Data]:[Data]],SEARCH(U$6,Table2[[#This Row],[Data]:[Data]])+4,SEARCH(" ",Table2[[#This Row],[Data]:[Data]],SEARCH(U$6,Table2[[#This Row],[Data]:[Data]]))-SEARCH(U$6,Table2[[#This Row],[Data]:[Data]])-4)</f>
        <v>274</v>
      </c>
      <c r="V94" s="3">
        <f>IF(AND(G94,I94,K94,N94,P94,R94,T94,Table2[[#This Row],[Valid?]]=1),1,0)</f>
        <v>1</v>
      </c>
    </row>
    <row r="95" spans="1:22" x14ac:dyDescent="0.3">
      <c r="A95" t="s">
        <v>99</v>
      </c>
      <c r="B95">
        <f t="shared" si="2"/>
        <v>7</v>
      </c>
      <c r="C95" t="b">
        <f t="shared" si="3"/>
        <v>0</v>
      </c>
      <c r="D95">
        <f>IF(OR(Table2[[#This Row],[How many colons?]]=8,AND(Table2[[#This Row],[How many colons?]]=7,Table2[[#This Row],[Has CID? (char position)]]=FALSE)),1,0)</f>
        <v>1</v>
      </c>
      <c r="F95" s="2" t="str" cm="1">
        <f t="array" ref="F95">IFERROR(MID(Table2[[#This Row],[Data]:[Data]],SEARCH(F$6,Table2[[#This Row],[Data]:[Data]])+4,SEARCH(" ",Table2[[#This Row],[Data]:[Data]],SEARCH(F$6,Table2[[#This Row],[Data]:[Data]]))-SEARCH(F$6,Table2[[#This Row],[Data]:[Data]])-4),FALSE)</f>
        <v>1966</v>
      </c>
      <c r="G95" s="2" t="b">
        <f>IF(AND(LEN(Table3[[#This Row],[BYR:]])=$G$3,(Table3[[#This Row],[BYR:]]*1)&gt;=$G$4,(Table3[[#This Row],[BYR:]]*1)&lt;=$G$5),TRUE,FALSE)</f>
        <v>1</v>
      </c>
      <c r="H95" s="2" t="str" cm="1">
        <f t="array" ref="H95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95" s="2" t="b">
        <f>IF(AND(LEN(Table3[[#This Row],[IYR:]])=$I$3,(Table3[[#This Row],[IYR:]]*1)&gt;=$I$4,(Table3[[#This Row],[IYR:]]*1)&lt;=$I$5),TRUE,FALSE)</f>
        <v>1</v>
      </c>
      <c r="J95" s="2" t="str" cm="1">
        <f t="array" ref="J95">IFERROR(MID(Table2[[#This Row],[Data]:[Data]],SEARCH(J$6,Table2[[#This Row],[Data]:[Data]])+4,SEARCH(" ",Table2[[#This Row],[Data]:[Data]],SEARCH(J$6,Table2[[#This Row],[Data]:[Data]]))-SEARCH(J$6,Table2[[#This Row],[Data]:[Data]])-4),FALSE)</f>
        <v>1988</v>
      </c>
      <c r="K95" s="2" t="b">
        <f>IF(AND(LEN(Table3[[#This Row],[EYR:]])=$K$3,(Table3[[#This Row],[EYR:]]*1)&gt;=$K$4,(Table3[[#This Row],[EYR:]]*1)&lt;=$K$5),TRUE,FALSE)</f>
        <v>0</v>
      </c>
      <c r="L95" s="2">
        <v>153</v>
      </c>
      <c r="M95" s="2" t="s">
        <v>300</v>
      </c>
      <c r="N9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95" s="2" t="str" cm="1">
        <f t="array" ref="O95">IFERROR(MID(Table2[[#This Row],[Data]:[Data]],SEARCH(O$6,Table2[[#This Row],[Data]:[Data]])+4,SEARCH(" ",Table2[[#This Row],[Data]:[Data]],SEARCH(O$6,Table2[[#This Row],[Data]:[Data]]))-SEARCH(O$6,Table2[[#This Row],[Data]:[Data]])-4),FALSE)</f>
        <v>0c6261</v>
      </c>
      <c r="P95" s="2" t="b">
        <f>IF(AND(LEFT(Table3[[#This Row],[HCL:]],1)="#",LEN(Table3[[#This Row],[HCL:]])=$P$3),ISNUMBER(HEX2DEC(RIGHT(Table3[[#This Row],[HCL:]],6))),FALSE)</f>
        <v>0</v>
      </c>
      <c r="Q95" s="2" t="str" cm="1">
        <f t="array" ref="Q95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95" s="2" t="b">
        <f>IFERROR(VLOOKUP(Table3[[#This Row],[ECL:]],Table4[],2,0),FALSE)</f>
        <v>1</v>
      </c>
      <c r="S95" s="2" t="str" cm="1">
        <f t="array" ref="S95">IFERROR(MID(Table2[[#This Row],[Data]:[Data]],SEARCH(S$6,Table2[[#This Row],[Data]:[Data]])+4,SEARCH(" ",Table2[[#This Row],[Data]:[Data]],SEARCH(S$6,Table2[[#This Row],[Data]:[Data]]))-SEARCH(S$6,Table2[[#This Row],[Data]:[Data]])-4),FALSE)</f>
        <v>173cm</v>
      </c>
      <c r="T95" s="2" t="b">
        <f>IF(LEN(Table3[[#This Row],[PID:]])=$T$3,TRUE,FALSE)</f>
        <v>0</v>
      </c>
      <c r="U95" s="2" t="e" cm="1">
        <f t="array" ref="U95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95" s="3">
        <f>IF(AND(G95,I95,K95,N95,P95,R95,T95,Table2[[#This Row],[Valid?]]=1),1,0)</f>
        <v>0</v>
      </c>
    </row>
    <row r="96" spans="1:22" x14ac:dyDescent="0.3">
      <c r="A96" t="s">
        <v>100</v>
      </c>
      <c r="B96">
        <f t="shared" si="2"/>
        <v>7</v>
      </c>
      <c r="C96" t="b">
        <f t="shared" si="3"/>
        <v>0</v>
      </c>
      <c r="D96">
        <f>IF(OR(Table2[[#This Row],[How many colons?]]=8,AND(Table2[[#This Row],[How many colons?]]=7,Table2[[#This Row],[Has CID? (char position)]]=FALSE)),1,0)</f>
        <v>1</v>
      </c>
      <c r="F96" s="2" t="str" cm="1">
        <f t="array" ref="F96">IFERROR(MID(Table2[[#This Row],[Data]:[Data]],SEARCH(F$6,Table2[[#This Row],[Data]:[Data]])+4,SEARCH(" ",Table2[[#This Row],[Data]:[Data]],SEARCH(F$6,Table2[[#This Row],[Data]:[Data]]))-SEARCH(F$6,Table2[[#This Row],[Data]:[Data]])-4),FALSE)</f>
        <v>1952</v>
      </c>
      <c r="G96" s="2" t="b">
        <f>IF(AND(LEN(Table3[[#This Row],[BYR:]])=$G$3,(Table3[[#This Row],[BYR:]]*1)&gt;=$G$4,(Table3[[#This Row],[BYR:]]*1)&lt;=$G$5),TRUE,FALSE)</f>
        <v>1</v>
      </c>
      <c r="H96" s="2" t="str" cm="1">
        <f t="array" ref="H96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96" s="2" t="b">
        <f>IF(AND(LEN(Table3[[#This Row],[IYR:]])=$I$3,(Table3[[#This Row],[IYR:]]*1)&gt;=$I$4,(Table3[[#This Row],[IYR:]]*1)&lt;=$I$5),TRUE,FALSE)</f>
        <v>1</v>
      </c>
      <c r="J96" s="2" t="str" cm="1">
        <f t="array" ref="J96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96" s="2" t="b">
        <f>IF(AND(LEN(Table3[[#This Row],[EYR:]])=$K$3,(Table3[[#This Row],[EYR:]]*1)&gt;=$K$4,(Table3[[#This Row],[EYR:]]*1)&lt;=$K$5),TRUE,FALSE)</f>
        <v>1</v>
      </c>
      <c r="L96" s="2">
        <v>166</v>
      </c>
      <c r="M96" s="2" t="s">
        <v>299</v>
      </c>
      <c r="N9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96" s="2" t="str" cm="1">
        <f t="array" ref="O96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96" s="2" t="b">
        <f>IF(AND(LEFT(Table3[[#This Row],[HCL:]],1)="#",LEN(Table3[[#This Row],[HCL:]])=$P$3),ISNUMBER(HEX2DEC(RIGHT(Table3[[#This Row],[HCL:]],6))),FALSE)</f>
        <v>1</v>
      </c>
      <c r="Q96" s="2" t="str" cm="1">
        <f t="array" ref="Q96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96" s="2" t="b">
        <f>IFERROR(VLOOKUP(Table3[[#This Row],[ECL:]],Table4[],2,0),FALSE)</f>
        <v>1</v>
      </c>
      <c r="S96" s="2" t="str" cm="1">
        <f t="array" ref="S96">IFERROR(MID(Table2[[#This Row],[Data]:[Data]],SEARCH(S$6,Table2[[#This Row],[Data]:[Data]])+4,SEARCH(" ",Table2[[#This Row],[Data]:[Data]],SEARCH(S$6,Table2[[#This Row],[Data]:[Data]]))-SEARCH(S$6,Table2[[#This Row],[Data]:[Data]])-4),FALSE)</f>
        <v>79215921</v>
      </c>
      <c r="T96" s="2" t="b">
        <f>IF(LEN(Table3[[#This Row],[PID:]])=$T$3,TRUE,FALSE)</f>
        <v>0</v>
      </c>
      <c r="U96" s="2" t="e" cm="1">
        <f t="array" ref="U9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96" s="3">
        <f>IF(AND(G96,I96,K96,N96,P96,R96,T96,Table2[[#This Row],[Valid?]]=1),1,0)</f>
        <v>0</v>
      </c>
    </row>
    <row r="97" spans="1:22" x14ac:dyDescent="0.3">
      <c r="A97" t="s">
        <v>101</v>
      </c>
      <c r="B97">
        <f t="shared" si="2"/>
        <v>7</v>
      </c>
      <c r="C97">
        <f t="shared" si="3"/>
        <v>63</v>
      </c>
      <c r="D97">
        <f>IF(OR(Table2[[#This Row],[How many colons?]]=8,AND(Table2[[#This Row],[How many colons?]]=7,Table2[[#This Row],[Has CID? (char position)]]=FALSE)),1,0)</f>
        <v>0</v>
      </c>
      <c r="F97" s="2" t="b" cm="1">
        <f t="array" ref="F97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97" s="2" t="b">
        <f>IF(AND(LEN(Table3[[#This Row],[BYR:]])=$G$3,(Table3[[#This Row],[BYR:]]*1)&gt;=$G$4,(Table3[[#This Row],[BYR:]]*1)&lt;=$G$5),TRUE,FALSE)</f>
        <v>0</v>
      </c>
      <c r="H97" s="2" t="str" cm="1">
        <f t="array" ref="H97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97" s="2" t="b">
        <f>IF(AND(LEN(Table3[[#This Row],[IYR:]])=$I$3,(Table3[[#This Row],[IYR:]]*1)&gt;=$I$4,(Table3[[#This Row],[IYR:]]*1)&lt;=$I$5),TRUE,FALSE)</f>
        <v>1</v>
      </c>
      <c r="J97" s="2" t="str" cm="1">
        <f t="array" ref="J97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97" s="2" t="b">
        <f>IF(AND(LEN(Table3[[#This Row],[EYR:]])=$K$3,(Table3[[#This Row],[EYR:]]*1)&gt;=$K$4,(Table3[[#This Row],[EYR:]]*1)&lt;=$K$5),TRUE,FALSE)</f>
        <v>1</v>
      </c>
      <c r="L97" s="2">
        <v>165</v>
      </c>
      <c r="M97" s="2" t="s">
        <v>299</v>
      </c>
      <c r="N9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97" s="2" t="str" cm="1">
        <f t="array" ref="O97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97" s="2" t="b">
        <f>IF(AND(LEFT(Table3[[#This Row],[HCL:]],1)="#",LEN(Table3[[#This Row],[HCL:]])=$P$3),ISNUMBER(HEX2DEC(RIGHT(Table3[[#This Row],[HCL:]],6))),FALSE)</f>
        <v>1</v>
      </c>
      <c r="Q97" s="2" t="str" cm="1">
        <f t="array" ref="Q97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97" s="2" t="b">
        <f>IFERROR(VLOOKUP(Table3[[#This Row],[ECL:]],Table4[],2,0),FALSE)</f>
        <v>1</v>
      </c>
      <c r="S97" s="2" t="str" cm="1">
        <f t="array" ref="S97">IFERROR(MID(Table2[[#This Row],[Data]:[Data]],SEARCH(S$6,Table2[[#This Row],[Data]:[Data]])+4,SEARCH(" ",Table2[[#This Row],[Data]:[Data]],SEARCH(S$6,Table2[[#This Row],[Data]:[Data]]))-SEARCH(S$6,Table2[[#This Row],[Data]:[Data]])-4),FALSE)</f>
        <v>073015801</v>
      </c>
      <c r="T97" s="2" t="b">
        <f>IF(LEN(Table3[[#This Row],[PID:]])=$T$3,TRUE,FALSE)</f>
        <v>1</v>
      </c>
      <c r="U97" s="2" t="str" cm="1">
        <f t="array" ref="U97">MID(Table2[[#This Row],[Data]:[Data]],SEARCH(U$6,Table2[[#This Row],[Data]:[Data]])+4,SEARCH(" ",Table2[[#This Row],[Data]:[Data]],SEARCH(U$6,Table2[[#This Row],[Data]:[Data]]))-SEARCH(U$6,Table2[[#This Row],[Data]:[Data]])-4)</f>
        <v>101</v>
      </c>
      <c r="V97" s="3">
        <f>IF(AND(G97,I97,K97,N97,P97,R97,T97,Table2[[#This Row],[Valid?]]=1),1,0)</f>
        <v>0</v>
      </c>
    </row>
    <row r="98" spans="1:22" x14ac:dyDescent="0.3">
      <c r="A98" t="s">
        <v>102</v>
      </c>
      <c r="B98">
        <f t="shared" si="2"/>
        <v>7</v>
      </c>
      <c r="C98" t="b">
        <f t="shared" si="3"/>
        <v>0</v>
      </c>
      <c r="D98">
        <f>IF(OR(Table2[[#This Row],[How many colons?]]=8,AND(Table2[[#This Row],[How many colons?]]=7,Table2[[#This Row],[Has CID? (char position)]]=FALSE)),1,0)</f>
        <v>1</v>
      </c>
      <c r="F98" s="2" t="str" cm="1">
        <f t="array" ref="F98">IFERROR(MID(Table2[[#This Row],[Data]:[Data]],SEARCH(F$6,Table2[[#This Row],[Data]:[Data]])+4,SEARCH(" ",Table2[[#This Row],[Data]:[Data]],SEARCH(F$6,Table2[[#This Row],[Data]:[Data]]))-SEARCH(F$6,Table2[[#This Row],[Data]:[Data]])-4),FALSE)</f>
        <v>2000</v>
      </c>
      <c r="G98" s="2" t="b">
        <f>IF(AND(LEN(Table3[[#This Row],[BYR:]])=$G$3,(Table3[[#This Row],[BYR:]]*1)&gt;=$G$4,(Table3[[#This Row],[BYR:]]*1)&lt;=$G$5),TRUE,FALSE)</f>
        <v>1</v>
      </c>
      <c r="H98" s="2" t="str" cm="1">
        <f t="array" ref="H98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98" s="2" t="b">
        <f>IF(AND(LEN(Table3[[#This Row],[IYR:]])=$I$3,(Table3[[#This Row],[IYR:]]*1)&gt;=$I$4,(Table3[[#This Row],[IYR:]]*1)&lt;=$I$5),TRUE,FALSE)</f>
        <v>1</v>
      </c>
      <c r="J98" s="2" t="str" cm="1">
        <f t="array" ref="J98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98" s="2" t="b">
        <f>IF(AND(LEN(Table3[[#This Row],[EYR:]])=$K$3,(Table3[[#This Row],[EYR:]]*1)&gt;=$K$4,(Table3[[#This Row],[EYR:]]*1)&lt;=$K$5),TRUE,FALSE)</f>
        <v>1</v>
      </c>
      <c r="L98" s="2">
        <v>154</v>
      </c>
      <c r="M98" s="2" t="s">
        <v>299</v>
      </c>
      <c r="N9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98" s="2" t="str" cm="1">
        <f t="array" ref="O98">IFERROR(MID(Table2[[#This Row],[Data]:[Data]],SEARCH(O$6,Table2[[#This Row],[Data]:[Data]])+4,SEARCH(" ",Table2[[#This Row],[Data]:[Data]],SEARCH(O$6,Table2[[#This Row],[Data]:[Data]]))-SEARCH(O$6,Table2[[#This Row],[Data]:[Data]])-4),FALSE)</f>
        <v>#ceb3a1</v>
      </c>
      <c r="P98" s="2" t="b">
        <f>IF(AND(LEFT(Table3[[#This Row],[HCL:]],1)="#",LEN(Table3[[#This Row],[HCL:]])=$P$3),ISNUMBER(HEX2DEC(RIGHT(Table3[[#This Row],[HCL:]],6))),FALSE)</f>
        <v>1</v>
      </c>
      <c r="Q98" s="2" t="str" cm="1">
        <f t="array" ref="Q98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98" s="2" t="b">
        <f>IFERROR(VLOOKUP(Table3[[#This Row],[ECL:]],Table4[],2,0),FALSE)</f>
        <v>1</v>
      </c>
      <c r="S98" s="2" t="str" cm="1">
        <f t="array" ref="S98">IFERROR(MID(Table2[[#This Row],[Data]:[Data]],SEARCH(S$6,Table2[[#This Row],[Data]:[Data]])+4,SEARCH(" ",Table2[[#This Row],[Data]:[Data]],SEARCH(S$6,Table2[[#This Row],[Data]:[Data]]))-SEARCH(S$6,Table2[[#This Row],[Data]:[Data]])-4),FALSE)</f>
        <v>229371724</v>
      </c>
      <c r="T98" s="2" t="b">
        <f>IF(LEN(Table3[[#This Row],[PID:]])=$T$3,TRUE,FALSE)</f>
        <v>1</v>
      </c>
      <c r="U98" s="2" t="e" cm="1">
        <f t="array" ref="U9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98" s="3">
        <f>IF(AND(G98,I98,K98,N98,P98,R98,T98,Table2[[#This Row],[Valid?]]=1),1,0)</f>
        <v>1</v>
      </c>
    </row>
    <row r="99" spans="1:22" x14ac:dyDescent="0.3">
      <c r="A99" t="s">
        <v>103</v>
      </c>
      <c r="B99">
        <f t="shared" si="2"/>
        <v>7</v>
      </c>
      <c r="C99" t="b">
        <f t="shared" si="3"/>
        <v>0</v>
      </c>
      <c r="D99">
        <f>IF(OR(Table2[[#This Row],[How many colons?]]=8,AND(Table2[[#This Row],[How many colons?]]=7,Table2[[#This Row],[Has CID? (char position)]]=FALSE)),1,0)</f>
        <v>1</v>
      </c>
      <c r="F99" s="2" t="str" cm="1">
        <f t="array" ref="F99">IFERROR(MID(Table2[[#This Row],[Data]:[Data]],SEARCH(F$6,Table2[[#This Row],[Data]:[Data]])+4,SEARCH(" ",Table2[[#This Row],[Data]:[Data]],SEARCH(F$6,Table2[[#This Row],[Data]:[Data]]))-SEARCH(F$6,Table2[[#This Row],[Data]:[Data]])-4),FALSE)</f>
        <v>1980</v>
      </c>
      <c r="G99" s="2" t="b">
        <f>IF(AND(LEN(Table3[[#This Row],[BYR:]])=$G$3,(Table3[[#This Row],[BYR:]]*1)&gt;=$G$4,(Table3[[#This Row],[BYR:]]*1)&lt;=$G$5),TRUE,FALSE)</f>
        <v>1</v>
      </c>
      <c r="H99" s="2" t="str" cm="1">
        <f t="array" ref="H99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99" s="2" t="b">
        <f>IF(AND(LEN(Table3[[#This Row],[IYR:]])=$I$3,(Table3[[#This Row],[IYR:]]*1)&gt;=$I$4,(Table3[[#This Row],[IYR:]]*1)&lt;=$I$5),TRUE,FALSE)</f>
        <v>1</v>
      </c>
      <c r="J99" s="2" t="str" cm="1">
        <f t="array" ref="J99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99" s="2" t="b">
        <f>IF(AND(LEN(Table3[[#This Row],[EYR:]])=$K$3,(Table3[[#This Row],[EYR:]]*1)&gt;=$K$4,(Table3[[#This Row],[EYR:]]*1)&lt;=$K$5),TRUE,FALSE)</f>
        <v>1</v>
      </c>
      <c r="L99" s="2">
        <v>177</v>
      </c>
      <c r="M99" s="2" t="s">
        <v>299</v>
      </c>
      <c r="N9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99" s="2" t="str" cm="1">
        <f t="array" ref="O99">IFERROR(MID(Table2[[#This Row],[Data]:[Data]],SEARCH(O$6,Table2[[#This Row],[Data]:[Data]])+4,SEARCH(" ",Table2[[#This Row],[Data]:[Data]],SEARCH(O$6,Table2[[#This Row],[Data]:[Data]]))-SEARCH(O$6,Table2[[#This Row],[Data]:[Data]])-4),FALSE)</f>
        <v>#623a2f</v>
      </c>
      <c r="P99" s="2" t="b">
        <f>IF(AND(LEFT(Table3[[#This Row],[HCL:]],1)="#",LEN(Table3[[#This Row],[HCL:]])=$P$3),ISNUMBER(HEX2DEC(RIGHT(Table3[[#This Row],[HCL:]],6))),FALSE)</f>
        <v>1</v>
      </c>
      <c r="Q99" s="2" t="str" cm="1">
        <f t="array" ref="Q99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99" s="2" t="b">
        <f>IFERROR(VLOOKUP(Table3[[#This Row],[ECL:]],Table4[],2,0),FALSE)</f>
        <v>1</v>
      </c>
      <c r="S99" s="2" t="str" cm="1">
        <f t="array" ref="S99">IFERROR(MID(Table2[[#This Row],[Data]:[Data]],SEARCH(S$6,Table2[[#This Row],[Data]:[Data]])+4,SEARCH(" ",Table2[[#This Row],[Data]:[Data]],SEARCH(S$6,Table2[[#This Row],[Data]:[Data]]))-SEARCH(S$6,Table2[[#This Row],[Data]:[Data]])-4),FALSE)</f>
        <v>914628384</v>
      </c>
      <c r="T99" s="2" t="b">
        <f>IF(LEN(Table3[[#This Row],[PID:]])=$T$3,TRUE,FALSE)</f>
        <v>1</v>
      </c>
      <c r="U99" s="2" t="e" cm="1">
        <f t="array" ref="U99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99" s="3">
        <f>IF(AND(G99,I99,K99,N99,P99,R99,T99,Table2[[#This Row],[Valid?]]=1),1,0)</f>
        <v>1</v>
      </c>
    </row>
    <row r="100" spans="1:22" x14ac:dyDescent="0.3">
      <c r="A100" t="s">
        <v>104</v>
      </c>
      <c r="B100">
        <f t="shared" si="2"/>
        <v>7</v>
      </c>
      <c r="C100" t="b">
        <f t="shared" si="3"/>
        <v>0</v>
      </c>
      <c r="D100">
        <f>IF(OR(Table2[[#This Row],[How many colons?]]=8,AND(Table2[[#This Row],[How many colons?]]=7,Table2[[#This Row],[Has CID? (char position)]]=FALSE)),1,0)</f>
        <v>1</v>
      </c>
      <c r="F100" s="2" t="str" cm="1">
        <f t="array" ref="F100">IFERROR(MID(Table2[[#This Row],[Data]:[Data]],SEARCH(F$6,Table2[[#This Row],[Data]:[Data]])+4,SEARCH(" ",Table2[[#This Row],[Data]:[Data]],SEARCH(F$6,Table2[[#This Row],[Data]:[Data]]))-SEARCH(F$6,Table2[[#This Row],[Data]:[Data]])-4),FALSE)</f>
        <v>1945</v>
      </c>
      <c r="G100" s="2" t="b">
        <f>IF(AND(LEN(Table3[[#This Row],[BYR:]])=$G$3,(Table3[[#This Row],[BYR:]]*1)&gt;=$G$4,(Table3[[#This Row],[BYR:]]*1)&lt;=$G$5),TRUE,FALSE)</f>
        <v>1</v>
      </c>
      <c r="H100" s="2" t="str" cm="1">
        <f t="array" ref="H100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100" s="2" t="b">
        <f>IF(AND(LEN(Table3[[#This Row],[IYR:]])=$I$3,(Table3[[#This Row],[IYR:]]*1)&gt;=$I$4,(Table3[[#This Row],[IYR:]]*1)&lt;=$I$5),TRUE,FALSE)</f>
        <v>1</v>
      </c>
      <c r="J100" s="2" t="str" cm="1">
        <f t="array" ref="J100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100" s="2" t="b">
        <f>IF(AND(LEN(Table3[[#This Row],[EYR:]])=$K$3,(Table3[[#This Row],[EYR:]]*1)&gt;=$K$4,(Table3[[#This Row],[EYR:]]*1)&lt;=$K$5),TRUE,FALSE)</f>
        <v>1</v>
      </c>
      <c r="L100" s="2">
        <v>76</v>
      </c>
      <c r="M100" s="2" t="s">
        <v>300</v>
      </c>
      <c r="N10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00" s="2" t="str" cm="1">
        <f t="array" ref="O100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100" s="2" t="b">
        <f>IF(AND(LEFT(Table3[[#This Row],[HCL:]],1)="#",LEN(Table3[[#This Row],[HCL:]])=$P$3),ISNUMBER(HEX2DEC(RIGHT(Table3[[#This Row],[HCL:]],6))),FALSE)</f>
        <v>1</v>
      </c>
      <c r="Q100" s="2" t="str" cm="1">
        <f t="array" ref="Q100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00" s="2" t="b">
        <f>IFERROR(VLOOKUP(Table3[[#This Row],[ECL:]],Table4[],2,0),FALSE)</f>
        <v>1</v>
      </c>
      <c r="S100" s="2" t="str" cm="1">
        <f t="array" ref="S100">IFERROR(MID(Table2[[#This Row],[Data]:[Data]],SEARCH(S$6,Table2[[#This Row],[Data]:[Data]])+4,SEARCH(" ",Table2[[#This Row],[Data]:[Data]],SEARCH(S$6,Table2[[#This Row],[Data]:[Data]]))-SEARCH(S$6,Table2[[#This Row],[Data]:[Data]])-4),FALSE)</f>
        <v>475316185</v>
      </c>
      <c r="T100" s="2" t="b">
        <f>IF(LEN(Table3[[#This Row],[PID:]])=$T$3,TRUE,FALSE)</f>
        <v>1</v>
      </c>
      <c r="U100" s="2" t="e" cm="1">
        <f t="array" ref="U10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00" s="3">
        <f>IF(AND(G100,I100,K100,N100,P100,R100,T100,Table2[[#This Row],[Valid?]]=1),1,0)</f>
        <v>1</v>
      </c>
    </row>
    <row r="101" spans="1:22" x14ac:dyDescent="0.3">
      <c r="A101" t="s">
        <v>105</v>
      </c>
      <c r="B101">
        <f t="shared" si="2"/>
        <v>7</v>
      </c>
      <c r="C101" t="b">
        <f t="shared" si="3"/>
        <v>0</v>
      </c>
      <c r="D101">
        <f>IF(OR(Table2[[#This Row],[How many colons?]]=8,AND(Table2[[#This Row],[How many colons?]]=7,Table2[[#This Row],[Has CID? (char position)]]=FALSE)),1,0)</f>
        <v>1</v>
      </c>
      <c r="F101" s="2" t="str" cm="1">
        <f t="array" ref="F101">IFERROR(MID(Table2[[#This Row],[Data]:[Data]],SEARCH(F$6,Table2[[#This Row],[Data]:[Data]])+4,SEARCH(" ",Table2[[#This Row],[Data]:[Data]],SEARCH(F$6,Table2[[#This Row],[Data]:[Data]]))-SEARCH(F$6,Table2[[#This Row],[Data]:[Data]])-4),FALSE)</f>
        <v>1933</v>
      </c>
      <c r="G101" s="2" t="b">
        <f>IF(AND(LEN(Table3[[#This Row],[BYR:]])=$G$3,(Table3[[#This Row],[BYR:]]*1)&gt;=$G$4,(Table3[[#This Row],[BYR:]]*1)&lt;=$G$5),TRUE,FALSE)</f>
        <v>1</v>
      </c>
      <c r="H101" s="2" t="str" cm="1">
        <f t="array" ref="H101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01" s="2" t="b">
        <f>IF(AND(LEN(Table3[[#This Row],[IYR:]])=$I$3,(Table3[[#This Row],[IYR:]]*1)&gt;=$I$4,(Table3[[#This Row],[IYR:]]*1)&lt;=$I$5),TRUE,FALSE)</f>
        <v>1</v>
      </c>
      <c r="J101" s="2" t="str" cm="1">
        <f t="array" ref="J101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101" s="2" t="b">
        <f>IF(AND(LEN(Table3[[#This Row],[EYR:]])=$K$3,(Table3[[#This Row],[EYR:]]*1)&gt;=$K$4,(Table3[[#This Row],[EYR:]]*1)&lt;=$K$5),TRUE,FALSE)</f>
        <v>1</v>
      </c>
      <c r="L101" s="2">
        <v>180</v>
      </c>
      <c r="M101" s="2" t="s">
        <v>299</v>
      </c>
      <c r="N10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01" s="2" t="str" cm="1">
        <f t="array" ref="O101">IFERROR(MID(Table2[[#This Row],[Data]:[Data]],SEARCH(O$6,Table2[[#This Row],[Data]:[Data]])+4,SEARCH(" ",Table2[[#This Row],[Data]:[Data]],SEARCH(O$6,Table2[[#This Row],[Data]:[Data]]))-SEARCH(O$6,Table2[[#This Row],[Data]:[Data]])-4),FALSE)</f>
        <v>#7a54af</v>
      </c>
      <c r="P101" s="2" t="b">
        <f>IF(AND(LEFT(Table3[[#This Row],[HCL:]],1)="#",LEN(Table3[[#This Row],[HCL:]])=$P$3),ISNUMBER(HEX2DEC(RIGHT(Table3[[#This Row],[HCL:]],6))),FALSE)</f>
        <v>1</v>
      </c>
      <c r="Q101" s="2" t="str" cm="1">
        <f t="array" ref="Q101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01" s="2" t="b">
        <f>IFERROR(VLOOKUP(Table3[[#This Row],[ECL:]],Table4[],2,0),FALSE)</f>
        <v>1</v>
      </c>
      <c r="S101" s="2" t="str" cm="1">
        <f t="array" ref="S101">IFERROR(MID(Table2[[#This Row],[Data]:[Data]],SEARCH(S$6,Table2[[#This Row],[Data]:[Data]])+4,SEARCH(" ",Table2[[#This Row],[Data]:[Data]],SEARCH(S$6,Table2[[#This Row],[Data]:[Data]]))-SEARCH(S$6,Table2[[#This Row],[Data]:[Data]])-4),FALSE)</f>
        <v>465404256</v>
      </c>
      <c r="T101" s="2" t="b">
        <f>IF(LEN(Table3[[#This Row],[PID:]])=$T$3,TRUE,FALSE)</f>
        <v>1</v>
      </c>
      <c r="U101" s="2" t="e" cm="1">
        <f t="array" ref="U10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01" s="3">
        <f>IF(AND(G101,I101,K101,N101,P101,R101,T101,Table2[[#This Row],[Valid?]]=1),1,0)</f>
        <v>1</v>
      </c>
    </row>
    <row r="102" spans="1:22" x14ac:dyDescent="0.3">
      <c r="A102" t="s">
        <v>106</v>
      </c>
      <c r="B102">
        <f t="shared" si="2"/>
        <v>7</v>
      </c>
      <c r="C102" t="b">
        <f t="shared" si="3"/>
        <v>0</v>
      </c>
      <c r="D102">
        <f>IF(OR(Table2[[#This Row],[How many colons?]]=8,AND(Table2[[#This Row],[How many colons?]]=7,Table2[[#This Row],[Has CID? (char position)]]=FALSE)),1,0)</f>
        <v>1</v>
      </c>
      <c r="F102" s="2" t="str" cm="1">
        <f t="array" ref="F102">IFERROR(MID(Table2[[#This Row],[Data]:[Data]],SEARCH(F$6,Table2[[#This Row],[Data]:[Data]])+4,SEARCH(" ",Table2[[#This Row],[Data]:[Data]],SEARCH(F$6,Table2[[#This Row],[Data]:[Data]]))-SEARCH(F$6,Table2[[#This Row],[Data]:[Data]])-4),FALSE)</f>
        <v>1929</v>
      </c>
      <c r="G102" s="2" t="b">
        <f>IF(AND(LEN(Table3[[#This Row],[BYR:]])=$G$3,(Table3[[#This Row],[BYR:]]*1)&gt;=$G$4,(Table3[[#This Row],[BYR:]]*1)&lt;=$G$5),TRUE,FALSE)</f>
        <v>1</v>
      </c>
      <c r="H102" s="2" t="str" cm="1">
        <f t="array" ref="H102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02" s="2" t="b">
        <f>IF(AND(LEN(Table3[[#This Row],[IYR:]])=$I$3,(Table3[[#This Row],[IYR:]]*1)&gt;=$I$4,(Table3[[#This Row],[IYR:]]*1)&lt;=$I$5),TRUE,FALSE)</f>
        <v>1</v>
      </c>
      <c r="J102" s="2" t="str" cm="1">
        <f t="array" ref="J102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102" s="2" t="b">
        <f>IF(AND(LEN(Table3[[#This Row],[EYR:]])=$K$3,(Table3[[#This Row],[EYR:]]*1)&gt;=$K$4,(Table3[[#This Row],[EYR:]]*1)&lt;=$K$5),TRUE,FALSE)</f>
        <v>1</v>
      </c>
      <c r="L102" s="2">
        <v>185</v>
      </c>
      <c r="M102" s="2" t="s">
        <v>299</v>
      </c>
      <c r="N10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02" s="2" t="str" cm="1">
        <f t="array" ref="O102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102" s="2" t="b">
        <f>IF(AND(LEFT(Table3[[#This Row],[HCL:]],1)="#",LEN(Table3[[#This Row],[HCL:]])=$P$3),ISNUMBER(HEX2DEC(RIGHT(Table3[[#This Row],[HCL:]],6))),FALSE)</f>
        <v>1</v>
      </c>
      <c r="Q102" s="2" t="str" cm="1">
        <f t="array" ref="Q102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02" s="2" t="b">
        <f>IFERROR(VLOOKUP(Table3[[#This Row],[ECL:]],Table4[],2,0),FALSE)</f>
        <v>1</v>
      </c>
      <c r="S102" s="2" t="str" cm="1">
        <f t="array" ref="S102">IFERROR(MID(Table2[[#This Row],[Data]:[Data]],SEARCH(S$6,Table2[[#This Row],[Data]:[Data]])+4,SEARCH(" ",Table2[[#This Row],[Data]:[Data]],SEARCH(S$6,Table2[[#This Row],[Data]:[Data]]))-SEARCH(S$6,Table2[[#This Row],[Data]:[Data]])-4),FALSE)</f>
        <v>#b0990a</v>
      </c>
      <c r="T102" s="2" t="b">
        <f>IF(LEN(Table3[[#This Row],[PID:]])=$T$3,TRUE,FALSE)</f>
        <v>0</v>
      </c>
      <c r="U102" s="2" t="e" cm="1">
        <f t="array" ref="U10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02" s="3">
        <f>IF(AND(G102,I102,K102,N102,P102,R102,T102,Table2[[#This Row],[Valid?]]=1),1,0)</f>
        <v>0</v>
      </c>
    </row>
    <row r="103" spans="1:22" x14ac:dyDescent="0.3">
      <c r="A103" t="s">
        <v>107</v>
      </c>
      <c r="B103">
        <f t="shared" si="2"/>
        <v>7</v>
      </c>
      <c r="C103" t="b">
        <f t="shared" si="3"/>
        <v>0</v>
      </c>
      <c r="D103">
        <f>IF(OR(Table2[[#This Row],[How many colons?]]=8,AND(Table2[[#This Row],[How many colons?]]=7,Table2[[#This Row],[Has CID? (char position)]]=FALSE)),1,0)</f>
        <v>1</v>
      </c>
      <c r="F103" s="2" t="str" cm="1">
        <f t="array" ref="F103">IFERROR(MID(Table2[[#This Row],[Data]:[Data]],SEARCH(F$6,Table2[[#This Row],[Data]:[Data]])+4,SEARCH(" ",Table2[[#This Row],[Data]:[Data]],SEARCH(F$6,Table2[[#This Row],[Data]:[Data]]))-SEARCH(F$6,Table2[[#This Row],[Data]:[Data]])-4),FALSE)</f>
        <v>2017</v>
      </c>
      <c r="G103" s="2" t="b">
        <f>IF(AND(LEN(Table3[[#This Row],[BYR:]])=$G$3,(Table3[[#This Row],[BYR:]]*1)&gt;=$G$4,(Table3[[#This Row],[BYR:]]*1)&lt;=$G$5),TRUE,FALSE)</f>
        <v>0</v>
      </c>
      <c r="H103" s="2" t="str" cm="1">
        <f t="array" ref="H103">IFERROR(MID(Table2[[#This Row],[Data]:[Data]],SEARCH(H$6,Table2[[#This Row],[Data]:[Data]])+4,SEARCH(" ",Table2[[#This Row],[Data]:[Data]],SEARCH(H$6,Table2[[#This Row],[Data]:[Data]]))-SEARCH(H$6,Table2[[#This Row],[Data]:[Data]])-4),FALSE)</f>
        <v>2022</v>
      </c>
      <c r="I103" s="2" t="b">
        <f>IF(AND(LEN(Table3[[#This Row],[IYR:]])=$I$3,(Table3[[#This Row],[IYR:]]*1)&gt;=$I$4,(Table3[[#This Row],[IYR:]]*1)&lt;=$I$5),TRUE,FALSE)</f>
        <v>0</v>
      </c>
      <c r="J103" s="2" t="str" cm="1">
        <f t="array" ref="J103">IFERROR(MID(Table2[[#This Row],[Data]:[Data]],SEARCH(J$6,Table2[[#This Row],[Data]:[Data]])+4,SEARCH(" ",Table2[[#This Row],[Data]:[Data]],SEARCH(J$6,Table2[[#This Row],[Data]:[Data]]))-SEARCH(J$6,Table2[[#This Row],[Data]:[Data]])-4),FALSE)</f>
        <v>2013</v>
      </c>
      <c r="K103" s="2" t="b">
        <f>IF(AND(LEN(Table3[[#This Row],[EYR:]])=$K$3,(Table3[[#This Row],[EYR:]]*1)&gt;=$K$4,(Table3[[#This Row],[EYR:]]*1)&lt;=$K$5),TRUE,FALSE)</f>
        <v>0</v>
      </c>
      <c r="L103" s="2">
        <v>187</v>
      </c>
      <c r="M103" s="2" t="s">
        <v>300</v>
      </c>
      <c r="N10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103" s="2" t="str" cm="1">
        <f t="array" ref="O103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103" s="2" t="b">
        <f>IF(AND(LEFT(Table3[[#This Row],[HCL:]],1)="#",LEN(Table3[[#This Row],[HCL:]])=$P$3),ISNUMBER(HEX2DEC(RIGHT(Table3[[#This Row],[HCL:]],6))),FALSE)</f>
        <v>1</v>
      </c>
      <c r="Q103" s="2" t="str" cm="1">
        <f t="array" ref="Q103">IFERROR(MID(Table2[[#This Row],[Data]:[Data]],SEARCH(Q$6,Table2[[#This Row],[Data]:[Data]])+4,SEARCH(" ",Table2[[#This Row],[Data]:[Data]],SEARCH(Q$6,Table2[[#This Row],[Data]:[Data]]))-SEARCH(Q$6,Table2[[#This Row],[Data]:[Data]])-4),FALSE)</f>
        <v>#e97c0d</v>
      </c>
      <c r="R103" s="2" t="b">
        <f>IFERROR(VLOOKUP(Table3[[#This Row],[ECL:]],Table4[],2,0),FALSE)</f>
        <v>0</v>
      </c>
      <c r="S103" s="2" t="str" cm="1">
        <f t="array" ref="S103">IFERROR(MID(Table2[[#This Row],[Data]:[Data]],SEARCH(S$6,Table2[[#This Row],[Data]:[Data]])+4,SEARCH(" ",Table2[[#This Row],[Data]:[Data]],SEARCH(S$6,Table2[[#This Row],[Data]:[Data]]))-SEARCH(S$6,Table2[[#This Row],[Data]:[Data]])-4),FALSE)</f>
        <v>184cm</v>
      </c>
      <c r="T103" s="2" t="b">
        <f>IF(LEN(Table3[[#This Row],[PID:]])=$T$3,TRUE,FALSE)</f>
        <v>0</v>
      </c>
      <c r="U103" s="2" t="e" cm="1">
        <f t="array" ref="U10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03" s="3">
        <f>IF(AND(G103,I103,K103,N103,P103,R103,T103,Table2[[#This Row],[Valid?]]=1),1,0)</f>
        <v>0</v>
      </c>
    </row>
    <row r="104" spans="1:22" x14ac:dyDescent="0.3">
      <c r="A104" t="s">
        <v>108</v>
      </c>
      <c r="B104">
        <f t="shared" si="2"/>
        <v>7</v>
      </c>
      <c r="C104" t="b">
        <f t="shared" si="3"/>
        <v>0</v>
      </c>
      <c r="D104">
        <f>IF(OR(Table2[[#This Row],[How many colons?]]=8,AND(Table2[[#This Row],[How many colons?]]=7,Table2[[#This Row],[Has CID? (char position)]]=FALSE)),1,0)</f>
        <v>1</v>
      </c>
      <c r="F104" s="2" t="str" cm="1">
        <f t="array" ref="F104">IFERROR(MID(Table2[[#This Row],[Data]:[Data]],SEARCH(F$6,Table2[[#This Row],[Data]:[Data]])+4,SEARCH(" ",Table2[[#This Row],[Data]:[Data]],SEARCH(F$6,Table2[[#This Row],[Data]:[Data]]))-SEARCH(F$6,Table2[[#This Row],[Data]:[Data]])-4),FALSE)</f>
        <v>1943</v>
      </c>
      <c r="G104" s="2" t="b">
        <f>IF(AND(LEN(Table3[[#This Row],[BYR:]])=$G$3,(Table3[[#This Row],[BYR:]]*1)&gt;=$G$4,(Table3[[#This Row],[BYR:]]*1)&lt;=$G$5),TRUE,FALSE)</f>
        <v>1</v>
      </c>
      <c r="H104" s="2" t="str" cm="1">
        <f t="array" ref="H104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104" s="2" t="b">
        <f>IF(AND(LEN(Table3[[#This Row],[IYR:]])=$I$3,(Table3[[#This Row],[IYR:]]*1)&gt;=$I$4,(Table3[[#This Row],[IYR:]]*1)&lt;=$I$5),TRUE,FALSE)</f>
        <v>1</v>
      </c>
      <c r="J104" s="2" t="str" cm="1">
        <f t="array" ref="J104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104" s="2" t="b">
        <f>IF(AND(LEN(Table3[[#This Row],[EYR:]])=$K$3,(Table3[[#This Row],[EYR:]]*1)&gt;=$K$4,(Table3[[#This Row],[EYR:]]*1)&lt;=$K$5),TRUE,FALSE)</f>
        <v>1</v>
      </c>
      <c r="L104" s="2">
        <v>176</v>
      </c>
      <c r="M104" s="2" t="s">
        <v>299</v>
      </c>
      <c r="N10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04" s="2" t="str" cm="1">
        <f t="array" ref="O104">IFERROR(MID(Table2[[#This Row],[Data]:[Data]],SEARCH(O$6,Table2[[#This Row],[Data]:[Data]])+4,SEARCH(" ",Table2[[#This Row],[Data]:[Data]],SEARCH(O$6,Table2[[#This Row],[Data]:[Data]]))-SEARCH(O$6,Table2[[#This Row],[Data]:[Data]])-4),FALSE)</f>
        <v>007b47</v>
      </c>
      <c r="P104" s="2" t="b">
        <f>IF(AND(LEFT(Table3[[#This Row],[HCL:]],1)="#",LEN(Table3[[#This Row],[HCL:]])=$P$3),ISNUMBER(HEX2DEC(RIGHT(Table3[[#This Row],[HCL:]],6))),FALSE)</f>
        <v>0</v>
      </c>
      <c r="Q104" s="2" t="str" cm="1">
        <f t="array" ref="Q104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104" s="2" t="b">
        <f>IFERROR(VLOOKUP(Table3[[#This Row],[ECL:]],Table4[],2,0),FALSE)</f>
        <v>1</v>
      </c>
      <c r="S104" s="2" t="str" cm="1">
        <f t="array" ref="S104">IFERROR(MID(Table2[[#This Row],[Data]:[Data]],SEARCH(S$6,Table2[[#This Row],[Data]:[Data]])+4,SEARCH(" ",Table2[[#This Row],[Data]:[Data]],SEARCH(S$6,Table2[[#This Row],[Data]:[Data]]))-SEARCH(S$6,Table2[[#This Row],[Data]:[Data]])-4),FALSE)</f>
        <v>532967054</v>
      </c>
      <c r="T104" s="2" t="b">
        <f>IF(LEN(Table3[[#This Row],[PID:]])=$T$3,TRUE,FALSE)</f>
        <v>1</v>
      </c>
      <c r="U104" s="2" t="e" cm="1">
        <f t="array" ref="U104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04" s="3">
        <f>IF(AND(G104,I104,K104,N104,P104,R104,T104,Table2[[#This Row],[Valid?]]=1),1,0)</f>
        <v>0</v>
      </c>
    </row>
    <row r="105" spans="1:22" x14ac:dyDescent="0.3">
      <c r="A105" t="s">
        <v>109</v>
      </c>
      <c r="B105">
        <f t="shared" si="2"/>
        <v>7</v>
      </c>
      <c r="C105" t="b">
        <f t="shared" si="3"/>
        <v>0</v>
      </c>
      <c r="D105">
        <f>IF(OR(Table2[[#This Row],[How many colons?]]=8,AND(Table2[[#This Row],[How many colons?]]=7,Table2[[#This Row],[Has CID? (char position)]]=FALSE)),1,0)</f>
        <v>1</v>
      </c>
      <c r="F105" s="2" t="str" cm="1">
        <f t="array" ref="F105">IFERROR(MID(Table2[[#This Row],[Data]:[Data]],SEARCH(F$6,Table2[[#This Row],[Data]:[Data]])+4,SEARCH(" ",Table2[[#This Row],[Data]:[Data]],SEARCH(F$6,Table2[[#This Row],[Data]:[Data]]))-SEARCH(F$6,Table2[[#This Row],[Data]:[Data]])-4),FALSE)</f>
        <v>1992</v>
      </c>
      <c r="G105" s="2" t="b">
        <f>IF(AND(LEN(Table3[[#This Row],[BYR:]])=$G$3,(Table3[[#This Row],[BYR:]]*1)&gt;=$G$4,(Table3[[#This Row],[BYR:]]*1)&lt;=$G$5),TRUE,FALSE)</f>
        <v>1</v>
      </c>
      <c r="H105" s="2" t="str" cm="1">
        <f t="array" ref="H105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05" s="2" t="b">
        <f>IF(AND(LEN(Table3[[#This Row],[IYR:]])=$I$3,(Table3[[#This Row],[IYR:]]*1)&gt;=$I$4,(Table3[[#This Row],[IYR:]]*1)&lt;=$I$5),TRUE,FALSE)</f>
        <v>1</v>
      </c>
      <c r="J105" s="2" t="str" cm="1">
        <f t="array" ref="J105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105" s="2" t="b">
        <f>IF(AND(LEN(Table3[[#This Row],[EYR:]])=$K$3,(Table3[[#This Row],[EYR:]]*1)&gt;=$K$4,(Table3[[#This Row],[EYR:]]*1)&lt;=$K$5),TRUE,FALSE)</f>
        <v>1</v>
      </c>
      <c r="L105" s="2">
        <v>180</v>
      </c>
      <c r="M105" s="2" t="s">
        <v>299</v>
      </c>
      <c r="N10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05" s="2" t="str" cm="1">
        <f t="array" ref="O105">IFERROR(MID(Table2[[#This Row],[Data]:[Data]],SEARCH(O$6,Table2[[#This Row],[Data]:[Data]])+4,SEARCH(" ",Table2[[#This Row],[Data]:[Data]],SEARCH(O$6,Table2[[#This Row],[Data]:[Data]]))-SEARCH(O$6,Table2[[#This Row],[Data]:[Data]])-4),FALSE)</f>
        <v>#888785</v>
      </c>
      <c r="P105" s="2" t="b">
        <f>IF(AND(LEFT(Table3[[#This Row],[HCL:]],1)="#",LEN(Table3[[#This Row],[HCL:]])=$P$3),ISNUMBER(HEX2DEC(RIGHT(Table3[[#This Row],[HCL:]],6))),FALSE)</f>
        <v>1</v>
      </c>
      <c r="Q105" s="2" t="str" cm="1">
        <f t="array" ref="Q105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05" s="2" t="b">
        <f>IFERROR(VLOOKUP(Table3[[#This Row],[ECL:]],Table4[],2,0),FALSE)</f>
        <v>1</v>
      </c>
      <c r="S105" s="2" t="str" cm="1">
        <f t="array" ref="S105">IFERROR(MID(Table2[[#This Row],[Data]:[Data]],SEARCH(S$6,Table2[[#This Row],[Data]:[Data]])+4,SEARCH(" ",Table2[[#This Row],[Data]:[Data]],SEARCH(S$6,Table2[[#This Row],[Data]:[Data]]))-SEARCH(S$6,Table2[[#This Row],[Data]:[Data]])-4),FALSE)</f>
        <v>171225044</v>
      </c>
      <c r="T105" s="2" t="b">
        <f>IF(LEN(Table3[[#This Row],[PID:]])=$T$3,TRUE,FALSE)</f>
        <v>1</v>
      </c>
      <c r="U105" s="2" t="e" cm="1">
        <f t="array" ref="U105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05" s="3">
        <f>IF(AND(G105,I105,K105,N105,P105,R105,T105,Table2[[#This Row],[Valid?]]=1),1,0)</f>
        <v>1</v>
      </c>
    </row>
    <row r="106" spans="1:22" x14ac:dyDescent="0.3">
      <c r="A106" t="s">
        <v>110</v>
      </c>
      <c r="B106">
        <f t="shared" si="2"/>
        <v>7</v>
      </c>
      <c r="C106" t="b">
        <f t="shared" si="3"/>
        <v>0</v>
      </c>
      <c r="D106">
        <f>IF(OR(Table2[[#This Row],[How many colons?]]=8,AND(Table2[[#This Row],[How many colons?]]=7,Table2[[#This Row],[Has CID? (char position)]]=FALSE)),1,0)</f>
        <v>1</v>
      </c>
      <c r="F106" s="2" t="str" cm="1">
        <f t="array" ref="F106">IFERROR(MID(Table2[[#This Row],[Data]:[Data]],SEARCH(F$6,Table2[[#This Row],[Data]:[Data]])+4,SEARCH(" ",Table2[[#This Row],[Data]:[Data]],SEARCH(F$6,Table2[[#This Row],[Data]:[Data]]))-SEARCH(F$6,Table2[[#This Row],[Data]:[Data]])-4),FALSE)</f>
        <v>2007</v>
      </c>
      <c r="G106" s="2" t="b">
        <f>IF(AND(LEN(Table3[[#This Row],[BYR:]])=$G$3,(Table3[[#This Row],[BYR:]]*1)&gt;=$G$4,(Table3[[#This Row],[BYR:]]*1)&lt;=$G$5),TRUE,FALSE)</f>
        <v>0</v>
      </c>
      <c r="H106" s="2" t="str" cm="1">
        <f t="array" ref="H106">IFERROR(MID(Table2[[#This Row],[Data]:[Data]],SEARCH(H$6,Table2[[#This Row],[Data]:[Data]])+4,SEARCH(" ",Table2[[#This Row],[Data]:[Data]],SEARCH(H$6,Table2[[#This Row],[Data]:[Data]]))-SEARCH(H$6,Table2[[#This Row],[Data]:[Data]])-4),FALSE)</f>
        <v>1961</v>
      </c>
      <c r="I106" s="2" t="b">
        <f>IF(AND(LEN(Table3[[#This Row],[IYR:]])=$I$3,(Table3[[#This Row],[IYR:]]*1)&gt;=$I$4,(Table3[[#This Row],[IYR:]]*1)&lt;=$I$5),TRUE,FALSE)</f>
        <v>0</v>
      </c>
      <c r="J106" s="2" t="str" cm="1">
        <f t="array" ref="J106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106" s="2" t="b">
        <f>IF(AND(LEN(Table3[[#This Row],[EYR:]])=$K$3,(Table3[[#This Row],[EYR:]]*1)&gt;=$K$4,(Table3[[#This Row],[EYR:]]*1)&lt;=$K$5),TRUE,FALSE)</f>
        <v>1</v>
      </c>
      <c r="L106" s="2">
        <v>167</v>
      </c>
      <c r="M106" s="2" t="s">
        <v>299</v>
      </c>
      <c r="N10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06" s="2" t="str" cm="1">
        <f t="array" ref="O106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106" s="2" t="b">
        <f>IF(AND(LEFT(Table3[[#This Row],[HCL:]],1)="#",LEN(Table3[[#This Row],[HCL:]])=$P$3),ISNUMBER(HEX2DEC(RIGHT(Table3[[#This Row],[HCL:]],6))),FALSE)</f>
        <v>1</v>
      </c>
      <c r="Q106" s="2" t="str" cm="1">
        <f t="array" ref="Q106">IFERROR(MID(Table2[[#This Row],[Data]:[Data]],SEARCH(Q$6,Table2[[#This Row],[Data]:[Data]])+4,SEARCH(" ",Table2[[#This Row],[Data]:[Data]],SEARCH(Q$6,Table2[[#This Row],[Data]:[Data]]))-SEARCH(Q$6,Table2[[#This Row],[Data]:[Data]])-4),FALSE)</f>
        <v>lzr</v>
      </c>
      <c r="R106" s="2" t="b">
        <f>IFERROR(VLOOKUP(Table3[[#This Row],[ECL:]],Table4[],2,0),FALSE)</f>
        <v>0</v>
      </c>
      <c r="S106" s="2" t="str" cm="1">
        <f t="array" ref="S106">IFERROR(MID(Table2[[#This Row],[Data]:[Data]],SEARCH(S$6,Table2[[#This Row],[Data]:[Data]])+4,SEARCH(" ",Table2[[#This Row],[Data]:[Data]],SEARCH(S$6,Table2[[#This Row],[Data]:[Data]]))-SEARCH(S$6,Table2[[#This Row],[Data]:[Data]])-4),FALSE)</f>
        <v>#e254d8</v>
      </c>
      <c r="T106" s="2" t="b">
        <f>IF(LEN(Table3[[#This Row],[PID:]])=$T$3,TRUE,FALSE)</f>
        <v>0</v>
      </c>
      <c r="U106" s="2" t="e" cm="1">
        <f t="array" ref="U10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06" s="3">
        <f>IF(AND(G106,I106,K106,N106,P106,R106,T106,Table2[[#This Row],[Valid?]]=1),1,0)</f>
        <v>0</v>
      </c>
    </row>
    <row r="107" spans="1:22" x14ac:dyDescent="0.3">
      <c r="A107" t="s">
        <v>111</v>
      </c>
      <c r="B107">
        <f t="shared" si="2"/>
        <v>7</v>
      </c>
      <c r="C107" t="b">
        <f t="shared" si="3"/>
        <v>0</v>
      </c>
      <c r="D107">
        <f>IF(OR(Table2[[#This Row],[How many colons?]]=8,AND(Table2[[#This Row],[How many colons?]]=7,Table2[[#This Row],[Has CID? (char position)]]=FALSE)),1,0)</f>
        <v>1</v>
      </c>
      <c r="F107" s="2" t="str" cm="1">
        <f t="array" ref="F107">IFERROR(MID(Table2[[#This Row],[Data]:[Data]],SEARCH(F$6,Table2[[#This Row],[Data]:[Data]])+4,SEARCH(" ",Table2[[#This Row],[Data]:[Data]],SEARCH(F$6,Table2[[#This Row],[Data]:[Data]]))-SEARCH(F$6,Table2[[#This Row],[Data]:[Data]])-4),FALSE)</f>
        <v>1996</v>
      </c>
      <c r="G107" s="2" t="b">
        <f>IF(AND(LEN(Table3[[#This Row],[BYR:]])=$G$3,(Table3[[#This Row],[BYR:]]*1)&gt;=$G$4,(Table3[[#This Row],[BYR:]]*1)&lt;=$G$5),TRUE,FALSE)</f>
        <v>1</v>
      </c>
      <c r="H107" s="2" t="str" cm="1">
        <f t="array" ref="H107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107" s="2" t="b">
        <f>IF(AND(LEN(Table3[[#This Row],[IYR:]])=$I$3,(Table3[[#This Row],[IYR:]]*1)&gt;=$I$4,(Table3[[#This Row],[IYR:]]*1)&lt;=$I$5),TRUE,FALSE)</f>
        <v>1</v>
      </c>
      <c r="J107" s="2" t="str" cm="1">
        <f t="array" ref="J107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107" s="2" t="b">
        <f>IF(AND(LEN(Table3[[#This Row],[EYR:]])=$K$3,(Table3[[#This Row],[EYR:]]*1)&gt;=$K$4,(Table3[[#This Row],[EYR:]]*1)&lt;=$K$5),TRUE,FALSE)</f>
        <v>1</v>
      </c>
      <c r="L107" s="2">
        <v>188</v>
      </c>
      <c r="M107" s="2" t="s">
        <v>299</v>
      </c>
      <c r="N10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07" s="2" t="str" cm="1">
        <f t="array" ref="O107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107" s="2" t="b">
        <f>IF(AND(LEFT(Table3[[#This Row],[HCL:]],1)="#",LEN(Table3[[#This Row],[HCL:]])=$P$3),ISNUMBER(HEX2DEC(RIGHT(Table3[[#This Row],[HCL:]],6))),FALSE)</f>
        <v>1</v>
      </c>
      <c r="Q107" s="2" t="str" cm="1">
        <f t="array" ref="Q107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107" s="2" t="b">
        <f>IFERROR(VLOOKUP(Table3[[#This Row],[ECL:]],Table4[],2,0),FALSE)</f>
        <v>1</v>
      </c>
      <c r="S107" s="2" t="str" cm="1">
        <f t="array" ref="S107">IFERROR(MID(Table2[[#This Row],[Data]:[Data]],SEARCH(S$6,Table2[[#This Row],[Data]:[Data]])+4,SEARCH(" ",Table2[[#This Row],[Data]:[Data]],SEARCH(S$6,Table2[[#This Row],[Data]:[Data]]))-SEARCH(S$6,Table2[[#This Row],[Data]:[Data]])-4),FALSE)</f>
        <v>321192707</v>
      </c>
      <c r="T107" s="2" t="b">
        <f>IF(LEN(Table3[[#This Row],[PID:]])=$T$3,TRUE,FALSE)</f>
        <v>1</v>
      </c>
      <c r="U107" s="2" t="e" cm="1">
        <f t="array" ref="U10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07" s="3">
        <f>IF(AND(G107,I107,K107,N107,P107,R107,T107,Table2[[#This Row],[Valid?]]=1),1,0)</f>
        <v>1</v>
      </c>
    </row>
    <row r="108" spans="1:22" x14ac:dyDescent="0.3">
      <c r="A108" t="s">
        <v>112</v>
      </c>
      <c r="B108">
        <f t="shared" si="2"/>
        <v>7</v>
      </c>
      <c r="C108" t="b">
        <f t="shared" si="3"/>
        <v>0</v>
      </c>
      <c r="D108">
        <f>IF(OR(Table2[[#This Row],[How many colons?]]=8,AND(Table2[[#This Row],[How many colons?]]=7,Table2[[#This Row],[Has CID? (char position)]]=FALSE)),1,0)</f>
        <v>1</v>
      </c>
      <c r="F108" s="2" t="str" cm="1">
        <f t="array" ref="F108">IFERROR(MID(Table2[[#This Row],[Data]:[Data]],SEARCH(F$6,Table2[[#This Row],[Data]:[Data]])+4,SEARCH(" ",Table2[[#This Row],[Data]:[Data]],SEARCH(F$6,Table2[[#This Row],[Data]:[Data]]))-SEARCH(F$6,Table2[[#This Row],[Data]:[Data]])-4),FALSE)</f>
        <v>1952</v>
      </c>
      <c r="G108" s="2" t="b">
        <f>IF(AND(LEN(Table3[[#This Row],[BYR:]])=$G$3,(Table3[[#This Row],[BYR:]]*1)&gt;=$G$4,(Table3[[#This Row],[BYR:]]*1)&lt;=$G$5),TRUE,FALSE)</f>
        <v>1</v>
      </c>
      <c r="H108" s="2" t="str" cm="1">
        <f t="array" ref="H108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08" s="2" t="b">
        <f>IF(AND(LEN(Table3[[#This Row],[IYR:]])=$I$3,(Table3[[#This Row],[IYR:]]*1)&gt;=$I$4,(Table3[[#This Row],[IYR:]]*1)&lt;=$I$5),TRUE,FALSE)</f>
        <v>1</v>
      </c>
      <c r="J108" s="2" t="str" cm="1">
        <f t="array" ref="J108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108" s="2" t="b">
        <f>IF(AND(LEN(Table3[[#This Row],[EYR:]])=$K$3,(Table3[[#This Row],[EYR:]]*1)&gt;=$K$4,(Table3[[#This Row],[EYR:]]*1)&lt;=$K$5),TRUE,FALSE)</f>
        <v>1</v>
      </c>
      <c r="L108" s="2">
        <v>163</v>
      </c>
      <c r="M108" s="2" t="s">
        <v>299</v>
      </c>
      <c r="N10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08" s="2" t="str" cm="1">
        <f t="array" ref="O108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108" s="2" t="b">
        <f>IF(AND(LEFT(Table3[[#This Row],[HCL:]],1)="#",LEN(Table3[[#This Row],[HCL:]])=$P$3),ISNUMBER(HEX2DEC(RIGHT(Table3[[#This Row],[HCL:]],6))),FALSE)</f>
        <v>1</v>
      </c>
      <c r="Q108" s="2" t="str" cm="1">
        <f t="array" ref="Q108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108" s="2" t="b">
        <f>IFERROR(VLOOKUP(Table3[[#This Row],[ECL:]],Table4[],2,0),FALSE)</f>
        <v>1</v>
      </c>
      <c r="S108" s="2" t="str" cm="1">
        <f t="array" ref="S108">IFERROR(MID(Table2[[#This Row],[Data]:[Data]],SEARCH(S$6,Table2[[#This Row],[Data]:[Data]])+4,SEARCH(" ",Table2[[#This Row],[Data]:[Data]],SEARCH(S$6,Table2[[#This Row],[Data]:[Data]]))-SEARCH(S$6,Table2[[#This Row],[Data]:[Data]])-4),FALSE)</f>
        <v>337866006</v>
      </c>
      <c r="T108" s="2" t="b">
        <f>IF(LEN(Table3[[#This Row],[PID:]])=$T$3,TRUE,FALSE)</f>
        <v>1</v>
      </c>
      <c r="U108" s="2" t="e" cm="1">
        <f t="array" ref="U10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08" s="3">
        <f>IF(AND(G108,I108,K108,N108,P108,R108,T108,Table2[[#This Row],[Valid?]]=1),1,0)</f>
        <v>1</v>
      </c>
    </row>
    <row r="109" spans="1:22" x14ac:dyDescent="0.3">
      <c r="A109" t="s">
        <v>113</v>
      </c>
      <c r="B109">
        <f t="shared" si="2"/>
        <v>7</v>
      </c>
      <c r="C109">
        <f t="shared" si="3"/>
        <v>1</v>
      </c>
      <c r="D109">
        <f>IF(OR(Table2[[#This Row],[How many colons?]]=8,AND(Table2[[#This Row],[How many colons?]]=7,Table2[[#This Row],[Has CID? (char position)]]=FALSE)),1,0)</f>
        <v>0</v>
      </c>
      <c r="F109" s="2" t="str" cm="1">
        <f t="array" ref="F109">IFERROR(MID(Table2[[#This Row],[Data]:[Data]],SEARCH(F$6,Table2[[#This Row],[Data]:[Data]])+4,SEARCH(" ",Table2[[#This Row],[Data]:[Data]],SEARCH(F$6,Table2[[#This Row],[Data]:[Data]]))-SEARCH(F$6,Table2[[#This Row],[Data]:[Data]])-4),FALSE)</f>
        <v>1941</v>
      </c>
      <c r="G109" s="2" t="b">
        <f>IF(AND(LEN(Table3[[#This Row],[BYR:]])=$G$3,(Table3[[#This Row],[BYR:]]*1)&gt;=$G$4,(Table3[[#This Row],[BYR:]]*1)&lt;=$G$5),TRUE,FALSE)</f>
        <v>1</v>
      </c>
      <c r="H109" s="2" t="str" cm="1">
        <f t="array" ref="H109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09" s="2" t="b">
        <f>IF(AND(LEN(Table3[[#This Row],[IYR:]])=$I$3,(Table3[[#This Row],[IYR:]]*1)&gt;=$I$4,(Table3[[#This Row],[IYR:]]*1)&lt;=$I$5),TRUE,FALSE)</f>
        <v>1</v>
      </c>
      <c r="J109" s="2" t="str" cm="1">
        <f t="array" ref="J109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109" s="2" t="b">
        <f>IF(AND(LEN(Table3[[#This Row],[EYR:]])=$K$3,(Table3[[#This Row],[EYR:]]*1)&gt;=$K$4,(Table3[[#This Row],[EYR:]]*1)&lt;=$K$5),TRUE,FALSE)</f>
        <v>1</v>
      </c>
      <c r="L109" s="2" t="b">
        <v>0</v>
      </c>
      <c r="M109" s="2"/>
      <c r="N10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109" s="2" t="str" cm="1">
        <f t="array" ref="O109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109" s="2" t="b">
        <f>IF(AND(LEFT(Table3[[#This Row],[HCL:]],1)="#",LEN(Table3[[#This Row],[HCL:]])=$P$3),ISNUMBER(HEX2DEC(RIGHT(Table3[[#This Row],[HCL:]],6))),FALSE)</f>
        <v>1</v>
      </c>
      <c r="Q109" s="2" t="str" cm="1">
        <f t="array" ref="Q109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09" s="2" t="b">
        <f>IFERROR(VLOOKUP(Table3[[#This Row],[ECL:]],Table4[],2,0),FALSE)</f>
        <v>1</v>
      </c>
      <c r="S109" s="2" t="str" cm="1">
        <f t="array" ref="S109">IFERROR(MID(Table2[[#This Row],[Data]:[Data]],SEARCH(S$6,Table2[[#This Row],[Data]:[Data]])+4,SEARCH(" ",Table2[[#This Row],[Data]:[Data]],SEARCH(S$6,Table2[[#This Row],[Data]:[Data]]))-SEARCH(S$6,Table2[[#This Row],[Data]:[Data]])-4),FALSE)</f>
        <v>303690324</v>
      </c>
      <c r="T109" s="2" t="b">
        <f>IF(LEN(Table3[[#This Row],[PID:]])=$T$3,TRUE,FALSE)</f>
        <v>1</v>
      </c>
      <c r="U109" s="2" t="str" cm="1">
        <f t="array" ref="U109">MID(Table2[[#This Row],[Data]:[Data]],SEARCH(U$6,Table2[[#This Row],[Data]:[Data]])+4,SEARCH(" ",Table2[[#This Row],[Data]:[Data]],SEARCH(U$6,Table2[[#This Row],[Data]:[Data]]))-SEARCH(U$6,Table2[[#This Row],[Data]:[Data]])-4)</f>
        <v>134</v>
      </c>
      <c r="V109" s="3">
        <f>IF(AND(G109,I109,K109,N109,P109,R109,T109,Table2[[#This Row],[Valid?]]=1),1,0)</f>
        <v>0</v>
      </c>
    </row>
    <row r="110" spans="1:22" x14ac:dyDescent="0.3">
      <c r="A110" t="s">
        <v>114</v>
      </c>
      <c r="B110">
        <f t="shared" si="2"/>
        <v>7</v>
      </c>
      <c r="C110" t="b">
        <f t="shared" si="3"/>
        <v>0</v>
      </c>
      <c r="D110">
        <f>IF(OR(Table2[[#This Row],[How many colons?]]=8,AND(Table2[[#This Row],[How many colons?]]=7,Table2[[#This Row],[Has CID? (char position)]]=FALSE)),1,0)</f>
        <v>1</v>
      </c>
      <c r="F110" s="2" t="str" cm="1">
        <f t="array" ref="F110">IFERROR(MID(Table2[[#This Row],[Data]:[Data]],SEARCH(F$6,Table2[[#This Row],[Data]:[Data]])+4,SEARCH(" ",Table2[[#This Row],[Data]:[Data]],SEARCH(F$6,Table2[[#This Row],[Data]:[Data]]))-SEARCH(F$6,Table2[[#This Row],[Data]:[Data]])-4),FALSE)</f>
        <v>1950</v>
      </c>
      <c r="G110" s="2" t="b">
        <f>IF(AND(LEN(Table3[[#This Row],[BYR:]])=$G$3,(Table3[[#This Row],[BYR:]]*1)&gt;=$G$4,(Table3[[#This Row],[BYR:]]*1)&lt;=$G$5),TRUE,FALSE)</f>
        <v>1</v>
      </c>
      <c r="H110" s="2" t="str" cm="1">
        <f t="array" ref="H110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110" s="2" t="b">
        <f>IF(AND(LEN(Table3[[#This Row],[IYR:]])=$I$3,(Table3[[#This Row],[IYR:]]*1)&gt;=$I$4,(Table3[[#This Row],[IYR:]]*1)&lt;=$I$5),TRUE,FALSE)</f>
        <v>1</v>
      </c>
      <c r="J110" s="2" t="str" cm="1">
        <f t="array" ref="J110">IFERROR(MID(Table2[[#This Row],[Data]:[Data]],SEARCH(J$6,Table2[[#This Row],[Data]:[Data]])+4,SEARCH(" ",Table2[[#This Row],[Data]:[Data]],SEARCH(J$6,Table2[[#This Row],[Data]:[Data]]))-SEARCH(J$6,Table2[[#This Row],[Data]:[Data]])-4),FALSE)</f>
        <v>2031</v>
      </c>
      <c r="K110" s="2" t="b">
        <f>IF(AND(LEN(Table3[[#This Row],[EYR:]])=$K$3,(Table3[[#This Row],[EYR:]]*1)&gt;=$K$4,(Table3[[#This Row],[EYR:]]*1)&lt;=$K$5),TRUE,FALSE)</f>
        <v>0</v>
      </c>
      <c r="L110" s="2">
        <v>161</v>
      </c>
      <c r="M110" s="2" t="s">
        <v>299</v>
      </c>
      <c r="N11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10" s="2" t="str" cm="1">
        <f t="array" ref="O110">IFERROR(MID(Table2[[#This Row],[Data]:[Data]],SEARCH(O$6,Table2[[#This Row],[Data]:[Data]])+4,SEARCH(" ",Table2[[#This Row],[Data]:[Data]],SEARCH(O$6,Table2[[#This Row],[Data]:[Data]]))-SEARCH(O$6,Table2[[#This Row],[Data]:[Data]])-4),FALSE)</f>
        <v>#341e13</v>
      </c>
      <c r="P110" s="2" t="b">
        <f>IF(AND(LEFT(Table3[[#This Row],[HCL:]],1)="#",LEN(Table3[[#This Row],[HCL:]])=$P$3),ISNUMBER(HEX2DEC(RIGHT(Table3[[#This Row],[HCL:]],6))),FALSE)</f>
        <v>1</v>
      </c>
      <c r="Q110" s="2" t="str" cm="1">
        <f t="array" ref="Q110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10" s="2" t="b">
        <f>IFERROR(VLOOKUP(Table3[[#This Row],[ECL:]],Table4[],2,0),FALSE)</f>
        <v>1</v>
      </c>
      <c r="S110" s="2" t="str" cm="1">
        <f t="array" ref="S110">IFERROR(MID(Table2[[#This Row],[Data]:[Data]],SEARCH(S$6,Table2[[#This Row],[Data]:[Data]])+4,SEARCH(" ",Table2[[#This Row],[Data]:[Data]],SEARCH(S$6,Table2[[#This Row],[Data]:[Data]]))-SEARCH(S$6,Table2[[#This Row],[Data]:[Data]])-4),FALSE)</f>
        <v>813286578</v>
      </c>
      <c r="T110" s="2" t="b">
        <f>IF(LEN(Table3[[#This Row],[PID:]])=$T$3,TRUE,FALSE)</f>
        <v>1</v>
      </c>
      <c r="U110" s="2" t="e" cm="1">
        <f t="array" ref="U11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10" s="3">
        <f>IF(AND(G110,I110,K110,N110,P110,R110,T110,Table2[[#This Row],[Valid?]]=1),1,0)</f>
        <v>0</v>
      </c>
    </row>
    <row r="111" spans="1:22" x14ac:dyDescent="0.3">
      <c r="A111" t="s">
        <v>115</v>
      </c>
      <c r="B111">
        <f t="shared" si="2"/>
        <v>7</v>
      </c>
      <c r="C111" t="b">
        <f t="shared" si="3"/>
        <v>0</v>
      </c>
      <c r="D111">
        <f>IF(OR(Table2[[#This Row],[How many colons?]]=8,AND(Table2[[#This Row],[How many colons?]]=7,Table2[[#This Row],[Has CID? (char position)]]=FALSE)),1,0)</f>
        <v>1</v>
      </c>
      <c r="F111" s="2" t="str" cm="1">
        <f t="array" ref="F111">IFERROR(MID(Table2[[#This Row],[Data]:[Data]],SEARCH(F$6,Table2[[#This Row],[Data]:[Data]])+4,SEARCH(" ",Table2[[#This Row],[Data]:[Data]],SEARCH(F$6,Table2[[#This Row],[Data]:[Data]]))-SEARCH(F$6,Table2[[#This Row],[Data]:[Data]])-4),FALSE)</f>
        <v>1976</v>
      </c>
      <c r="G111" s="2" t="b">
        <f>IF(AND(LEN(Table3[[#This Row],[BYR:]])=$G$3,(Table3[[#This Row],[BYR:]]*1)&gt;=$G$4,(Table3[[#This Row],[BYR:]]*1)&lt;=$G$5),TRUE,FALSE)</f>
        <v>1</v>
      </c>
      <c r="H111" s="2" t="str" cm="1">
        <f t="array" ref="H111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111" s="2" t="b">
        <f>IF(AND(LEN(Table3[[#This Row],[IYR:]])=$I$3,(Table3[[#This Row],[IYR:]]*1)&gt;=$I$4,(Table3[[#This Row],[IYR:]]*1)&lt;=$I$5),TRUE,FALSE)</f>
        <v>1</v>
      </c>
      <c r="J111" s="2" t="str" cm="1">
        <f t="array" ref="J111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111" s="2" t="b">
        <f>IF(AND(LEN(Table3[[#This Row],[EYR:]])=$K$3,(Table3[[#This Row],[EYR:]]*1)&gt;=$K$4,(Table3[[#This Row],[EYR:]]*1)&lt;=$K$5),TRUE,FALSE)</f>
        <v>1</v>
      </c>
      <c r="L111" s="2">
        <v>153</v>
      </c>
      <c r="M111" s="2" t="s">
        <v>299</v>
      </c>
      <c r="N11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11" s="2" t="str" cm="1">
        <f t="array" ref="O111">IFERROR(MID(Table2[[#This Row],[Data]:[Data]],SEARCH(O$6,Table2[[#This Row],[Data]:[Data]])+4,SEARCH(" ",Table2[[#This Row],[Data]:[Data]],SEARCH(O$6,Table2[[#This Row],[Data]:[Data]]))-SEARCH(O$6,Table2[[#This Row],[Data]:[Data]])-4),FALSE)</f>
        <v>#fffffd</v>
      </c>
      <c r="P111" s="2" t="b">
        <f>IF(AND(LEFT(Table3[[#This Row],[HCL:]],1)="#",LEN(Table3[[#This Row],[HCL:]])=$P$3),ISNUMBER(HEX2DEC(RIGHT(Table3[[#This Row],[HCL:]],6))),FALSE)</f>
        <v>1</v>
      </c>
      <c r="Q111" s="2" t="str" cm="1">
        <f t="array" ref="Q111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11" s="2" t="b">
        <f>IFERROR(VLOOKUP(Table3[[#This Row],[ECL:]],Table4[],2,0),FALSE)</f>
        <v>1</v>
      </c>
      <c r="S111" s="2" t="str" cm="1">
        <f t="array" ref="S111">IFERROR(MID(Table2[[#This Row],[Data]:[Data]],SEARCH(S$6,Table2[[#This Row],[Data]:[Data]])+4,SEARCH(" ",Table2[[#This Row],[Data]:[Data]],SEARCH(S$6,Table2[[#This Row],[Data]:[Data]]))-SEARCH(S$6,Table2[[#This Row],[Data]:[Data]])-4),FALSE)</f>
        <v>552154655</v>
      </c>
      <c r="T111" s="2" t="b">
        <f>IF(LEN(Table3[[#This Row],[PID:]])=$T$3,TRUE,FALSE)</f>
        <v>1</v>
      </c>
      <c r="U111" s="2" t="e" cm="1">
        <f t="array" ref="U11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11" s="3">
        <f>IF(AND(G111,I111,K111,N111,P111,R111,T111,Table2[[#This Row],[Valid?]]=1),1,0)</f>
        <v>1</v>
      </c>
    </row>
    <row r="112" spans="1:22" x14ac:dyDescent="0.3">
      <c r="A112" t="s">
        <v>116</v>
      </c>
      <c r="B112">
        <f t="shared" si="2"/>
        <v>7</v>
      </c>
      <c r="C112" t="b">
        <f t="shared" si="3"/>
        <v>0</v>
      </c>
      <c r="D112">
        <f>IF(OR(Table2[[#This Row],[How many colons?]]=8,AND(Table2[[#This Row],[How many colons?]]=7,Table2[[#This Row],[Has CID? (char position)]]=FALSE)),1,0)</f>
        <v>1</v>
      </c>
      <c r="F112" s="2" t="str" cm="1">
        <f t="array" ref="F112">IFERROR(MID(Table2[[#This Row],[Data]:[Data]],SEARCH(F$6,Table2[[#This Row],[Data]:[Data]])+4,SEARCH(" ",Table2[[#This Row],[Data]:[Data]],SEARCH(F$6,Table2[[#This Row],[Data]:[Data]]))-SEARCH(F$6,Table2[[#This Row],[Data]:[Data]])-4),FALSE)</f>
        <v>2007</v>
      </c>
      <c r="G112" s="2" t="b">
        <f>IF(AND(LEN(Table3[[#This Row],[BYR:]])=$G$3,(Table3[[#This Row],[BYR:]]*1)&gt;=$G$4,(Table3[[#This Row],[BYR:]]*1)&lt;=$G$5),TRUE,FALSE)</f>
        <v>0</v>
      </c>
      <c r="H112" s="2" t="str" cm="1">
        <f t="array" ref="H112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12" s="2" t="b">
        <f>IF(AND(LEN(Table3[[#This Row],[IYR:]])=$I$3,(Table3[[#This Row],[IYR:]]*1)&gt;=$I$4,(Table3[[#This Row],[IYR:]]*1)&lt;=$I$5),TRUE,FALSE)</f>
        <v>1</v>
      </c>
      <c r="J112" s="2" t="str" cm="1">
        <f t="array" ref="J112">IFERROR(MID(Table2[[#This Row],[Data]:[Data]],SEARCH(J$6,Table2[[#This Row],[Data]:[Data]])+4,SEARCH(" ",Table2[[#This Row],[Data]:[Data]],SEARCH(J$6,Table2[[#This Row],[Data]:[Data]]))-SEARCH(J$6,Table2[[#This Row],[Data]:[Data]])-4),FALSE)</f>
        <v>2037</v>
      </c>
      <c r="K112" s="2" t="b">
        <f>IF(AND(LEN(Table3[[#This Row],[EYR:]])=$K$3,(Table3[[#This Row],[EYR:]]*1)&gt;=$K$4,(Table3[[#This Row],[EYR:]]*1)&lt;=$K$5),TRUE,FALSE)</f>
        <v>0</v>
      </c>
      <c r="L112" s="2">
        <v>178</v>
      </c>
      <c r="M112" s="2" t="s">
        <v>299</v>
      </c>
      <c r="N11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12" s="2" t="str" cm="1">
        <f t="array" ref="O112">IFERROR(MID(Table2[[#This Row],[Data]:[Data]],SEARCH(O$6,Table2[[#This Row],[Data]:[Data]])+4,SEARCH(" ",Table2[[#This Row],[Data]:[Data]],SEARCH(O$6,Table2[[#This Row],[Data]:[Data]]))-SEARCH(O$6,Table2[[#This Row],[Data]:[Data]])-4),FALSE)</f>
        <v>#7f431f</v>
      </c>
      <c r="P112" s="2" t="b">
        <f>IF(AND(LEFT(Table3[[#This Row],[HCL:]],1)="#",LEN(Table3[[#This Row],[HCL:]])=$P$3),ISNUMBER(HEX2DEC(RIGHT(Table3[[#This Row],[HCL:]],6))),FALSE)</f>
        <v>1</v>
      </c>
      <c r="Q112" s="2" t="str" cm="1">
        <f t="array" ref="Q112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12" s="2" t="b">
        <f>IFERROR(VLOOKUP(Table3[[#This Row],[ECL:]],Table4[],2,0),FALSE)</f>
        <v>1</v>
      </c>
      <c r="S112" s="2" t="str" cm="1">
        <f t="array" ref="S112">IFERROR(MID(Table2[[#This Row],[Data]:[Data]],SEARCH(S$6,Table2[[#This Row],[Data]:[Data]])+4,SEARCH(" ",Table2[[#This Row],[Data]:[Data]],SEARCH(S$6,Table2[[#This Row],[Data]:[Data]]))-SEARCH(S$6,Table2[[#This Row],[Data]:[Data]])-4),FALSE)</f>
        <v>7365694093</v>
      </c>
      <c r="T112" s="2" t="b">
        <f>IF(LEN(Table3[[#This Row],[PID:]])=$T$3,TRUE,FALSE)</f>
        <v>0</v>
      </c>
      <c r="U112" s="2" t="e" cm="1">
        <f t="array" ref="U11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12" s="3">
        <f>IF(AND(G112,I112,K112,N112,P112,R112,T112,Table2[[#This Row],[Valid?]]=1),1,0)</f>
        <v>0</v>
      </c>
    </row>
    <row r="113" spans="1:22" x14ac:dyDescent="0.3">
      <c r="A113" t="s">
        <v>117</v>
      </c>
      <c r="B113">
        <f t="shared" si="2"/>
        <v>7</v>
      </c>
      <c r="C113">
        <f t="shared" si="3"/>
        <v>10</v>
      </c>
      <c r="D113">
        <f>IF(OR(Table2[[#This Row],[How many colons?]]=8,AND(Table2[[#This Row],[How many colons?]]=7,Table2[[#This Row],[Has CID? (char position)]]=FALSE)),1,0)</f>
        <v>0</v>
      </c>
      <c r="F113" s="2" t="str" cm="1">
        <f t="array" ref="F113">IFERROR(MID(Table2[[#This Row],[Data]:[Data]],SEARCH(F$6,Table2[[#This Row],[Data]:[Data]])+4,SEARCH(" ",Table2[[#This Row],[Data]:[Data]],SEARCH(F$6,Table2[[#This Row],[Data]:[Data]]))-SEARCH(F$6,Table2[[#This Row],[Data]:[Data]])-4),FALSE)</f>
        <v>1971</v>
      </c>
      <c r="G113" s="2" t="b">
        <f>IF(AND(LEN(Table3[[#This Row],[BYR:]])=$G$3,(Table3[[#This Row],[BYR:]]*1)&gt;=$G$4,(Table3[[#This Row],[BYR:]]*1)&lt;=$G$5),TRUE,FALSE)</f>
        <v>1</v>
      </c>
      <c r="H113" s="2" t="str" cm="1">
        <f t="array" ref="H113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13" s="2" t="b">
        <f>IF(AND(LEN(Table3[[#This Row],[IYR:]])=$I$3,(Table3[[#This Row],[IYR:]]*1)&gt;=$I$4,(Table3[[#This Row],[IYR:]]*1)&lt;=$I$5),TRUE,FALSE)</f>
        <v>1</v>
      </c>
      <c r="J113" s="2" t="str" cm="1">
        <f t="array" ref="J113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113" s="2" t="b">
        <f>IF(AND(LEN(Table3[[#This Row],[EYR:]])=$K$3,(Table3[[#This Row],[EYR:]]*1)&gt;=$K$4,(Table3[[#This Row],[EYR:]]*1)&lt;=$K$5),TRUE,FALSE)</f>
        <v>1</v>
      </c>
      <c r="L113" s="2">
        <v>174</v>
      </c>
      <c r="M113" s="2" t="s">
        <v>299</v>
      </c>
      <c r="N11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13" s="2" t="b" cm="1">
        <f t="array" ref="O113">IFERROR(MID(Table2[[#This Row],[Data]:[Data]],SEARCH(O$6,Table2[[#This Row],[Data]:[Data]])+4,SEARCH(" ",Table2[[#This Row],[Data]:[Data]],SEARCH(O$6,Table2[[#This Row],[Data]:[Data]]))-SEARCH(O$6,Table2[[#This Row],[Data]:[Data]])-4),FALSE)</f>
        <v>0</v>
      </c>
      <c r="P113" s="2" t="b">
        <f>IF(AND(LEFT(Table3[[#This Row],[HCL:]],1)="#",LEN(Table3[[#This Row],[HCL:]])=$P$3),ISNUMBER(HEX2DEC(RIGHT(Table3[[#This Row],[HCL:]],6))),FALSE)</f>
        <v>0</v>
      </c>
      <c r="Q113" s="2" t="str" cm="1">
        <f t="array" ref="Q113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13" s="2" t="b">
        <f>IFERROR(VLOOKUP(Table3[[#This Row],[ECL:]],Table4[],2,0),FALSE)</f>
        <v>1</v>
      </c>
      <c r="S113" s="2" t="str" cm="1">
        <f t="array" ref="S113">IFERROR(MID(Table2[[#This Row],[Data]:[Data]],SEARCH(S$6,Table2[[#This Row],[Data]:[Data]])+4,SEARCH(" ",Table2[[#This Row],[Data]:[Data]],SEARCH(S$6,Table2[[#This Row],[Data]:[Data]]))-SEARCH(S$6,Table2[[#This Row],[Data]:[Data]])-4),FALSE)</f>
        <v>269821917</v>
      </c>
      <c r="T113" s="2" t="b">
        <f>IF(LEN(Table3[[#This Row],[PID:]])=$T$3,TRUE,FALSE)</f>
        <v>1</v>
      </c>
      <c r="U113" s="2" t="str" cm="1">
        <f t="array" ref="U113">MID(Table2[[#This Row],[Data]:[Data]],SEARCH(U$6,Table2[[#This Row],[Data]:[Data]])+4,SEARCH(" ",Table2[[#This Row],[Data]:[Data]],SEARCH(U$6,Table2[[#This Row],[Data]:[Data]]))-SEARCH(U$6,Table2[[#This Row],[Data]:[Data]])-4)</f>
        <v>59</v>
      </c>
      <c r="V113" s="3">
        <f>IF(AND(G113,I113,K113,N113,P113,R113,T113,Table2[[#This Row],[Valid?]]=1),1,0)</f>
        <v>0</v>
      </c>
    </row>
    <row r="114" spans="1:22" x14ac:dyDescent="0.3">
      <c r="A114" t="s">
        <v>118</v>
      </c>
      <c r="B114">
        <f t="shared" si="2"/>
        <v>7</v>
      </c>
      <c r="C114" t="b">
        <f t="shared" si="3"/>
        <v>0</v>
      </c>
      <c r="D114">
        <f>IF(OR(Table2[[#This Row],[How many colons?]]=8,AND(Table2[[#This Row],[How many colons?]]=7,Table2[[#This Row],[Has CID? (char position)]]=FALSE)),1,0)</f>
        <v>1</v>
      </c>
      <c r="F114" s="2" t="str" cm="1">
        <f t="array" ref="F114">IFERROR(MID(Table2[[#This Row],[Data]:[Data]],SEARCH(F$6,Table2[[#This Row],[Data]:[Data]])+4,SEARCH(" ",Table2[[#This Row],[Data]:[Data]],SEARCH(F$6,Table2[[#This Row],[Data]:[Data]]))-SEARCH(F$6,Table2[[#This Row],[Data]:[Data]])-4),FALSE)</f>
        <v>1936</v>
      </c>
      <c r="G114" s="2" t="b">
        <f>IF(AND(LEN(Table3[[#This Row],[BYR:]])=$G$3,(Table3[[#This Row],[BYR:]]*1)&gt;=$G$4,(Table3[[#This Row],[BYR:]]*1)&lt;=$G$5),TRUE,FALSE)</f>
        <v>1</v>
      </c>
      <c r="H114" s="2" t="str" cm="1">
        <f t="array" ref="H114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114" s="2" t="b">
        <f>IF(AND(LEN(Table3[[#This Row],[IYR:]])=$I$3,(Table3[[#This Row],[IYR:]]*1)&gt;=$I$4,(Table3[[#This Row],[IYR:]]*1)&lt;=$I$5),TRUE,FALSE)</f>
        <v>1</v>
      </c>
      <c r="J114" s="2" t="str" cm="1">
        <f t="array" ref="J114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114" s="2" t="b">
        <f>IF(AND(LEN(Table3[[#This Row],[EYR:]])=$K$3,(Table3[[#This Row],[EYR:]]*1)&gt;=$K$4,(Table3[[#This Row],[EYR:]]*1)&lt;=$K$5),TRUE,FALSE)</f>
        <v>1</v>
      </c>
      <c r="L114" s="2">
        <v>186</v>
      </c>
      <c r="M114" s="2" t="s">
        <v>299</v>
      </c>
      <c r="N11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14" s="2" t="str" cm="1">
        <f t="array" ref="O114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114" s="2" t="b">
        <f>IF(AND(LEFT(Table3[[#This Row],[HCL:]],1)="#",LEN(Table3[[#This Row],[HCL:]])=$P$3),ISNUMBER(HEX2DEC(RIGHT(Table3[[#This Row],[HCL:]],6))),FALSE)</f>
        <v>1</v>
      </c>
      <c r="Q114" s="2" t="str" cm="1">
        <f t="array" ref="Q114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114" s="2" t="b">
        <f>IFERROR(VLOOKUP(Table3[[#This Row],[ECL:]],Table4[],2,0),FALSE)</f>
        <v>1</v>
      </c>
      <c r="S114" s="2" t="str" cm="1">
        <f t="array" ref="S114">IFERROR(MID(Table2[[#This Row],[Data]:[Data]],SEARCH(S$6,Table2[[#This Row],[Data]:[Data]])+4,SEARCH(" ",Table2[[#This Row],[Data]:[Data]],SEARCH(S$6,Table2[[#This Row],[Data]:[Data]]))-SEARCH(S$6,Table2[[#This Row],[Data]:[Data]])-4),FALSE)</f>
        <v>670202082</v>
      </c>
      <c r="T114" s="2" t="b">
        <f>IF(LEN(Table3[[#This Row],[PID:]])=$T$3,TRUE,FALSE)</f>
        <v>1</v>
      </c>
      <c r="U114" s="2" t="e" cm="1">
        <f t="array" ref="U114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14" s="3">
        <f>IF(AND(G114,I114,K114,N114,P114,R114,T114,Table2[[#This Row],[Valid?]]=1),1,0)</f>
        <v>1</v>
      </c>
    </row>
    <row r="115" spans="1:22" x14ac:dyDescent="0.3">
      <c r="A115" t="s">
        <v>119</v>
      </c>
      <c r="B115">
        <f t="shared" si="2"/>
        <v>7</v>
      </c>
      <c r="C115" t="b">
        <f t="shared" si="3"/>
        <v>0</v>
      </c>
      <c r="D115">
        <f>IF(OR(Table2[[#This Row],[How many colons?]]=8,AND(Table2[[#This Row],[How many colons?]]=7,Table2[[#This Row],[Has CID? (char position)]]=FALSE)),1,0)</f>
        <v>1</v>
      </c>
      <c r="F115" s="2" t="str" cm="1">
        <f t="array" ref="F115">IFERROR(MID(Table2[[#This Row],[Data]:[Data]],SEARCH(F$6,Table2[[#This Row],[Data]:[Data]])+4,SEARCH(" ",Table2[[#This Row],[Data]:[Data]],SEARCH(F$6,Table2[[#This Row],[Data]:[Data]]))-SEARCH(F$6,Table2[[#This Row],[Data]:[Data]])-4),FALSE)</f>
        <v>1935</v>
      </c>
      <c r="G115" s="2" t="b">
        <f>IF(AND(LEN(Table3[[#This Row],[BYR:]])=$G$3,(Table3[[#This Row],[BYR:]]*1)&gt;=$G$4,(Table3[[#This Row],[BYR:]]*1)&lt;=$G$5),TRUE,FALSE)</f>
        <v>1</v>
      </c>
      <c r="H115" s="2" t="str" cm="1">
        <f t="array" ref="H115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115" s="2" t="b">
        <f>IF(AND(LEN(Table3[[#This Row],[IYR:]])=$I$3,(Table3[[#This Row],[IYR:]]*1)&gt;=$I$4,(Table3[[#This Row],[IYR:]]*1)&lt;=$I$5),TRUE,FALSE)</f>
        <v>1</v>
      </c>
      <c r="J115" s="2" t="str" cm="1">
        <f t="array" ref="J115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115" s="2" t="b">
        <f>IF(AND(LEN(Table3[[#This Row],[EYR:]])=$K$3,(Table3[[#This Row],[EYR:]]*1)&gt;=$K$4,(Table3[[#This Row],[EYR:]]*1)&lt;=$K$5),TRUE,FALSE)</f>
        <v>1</v>
      </c>
      <c r="L115" s="2">
        <v>153</v>
      </c>
      <c r="M115" s="2" t="s">
        <v>299</v>
      </c>
      <c r="N11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15" s="2" t="str" cm="1">
        <f t="array" ref="O115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115" s="2" t="b">
        <f>IF(AND(LEFT(Table3[[#This Row],[HCL:]],1)="#",LEN(Table3[[#This Row],[HCL:]])=$P$3),ISNUMBER(HEX2DEC(RIGHT(Table3[[#This Row],[HCL:]],6))),FALSE)</f>
        <v>1</v>
      </c>
      <c r="Q115" s="2" t="str" cm="1">
        <f t="array" ref="Q115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115" s="2" t="b">
        <f>IFERROR(VLOOKUP(Table3[[#This Row],[ECL:]],Table4[],2,0),FALSE)</f>
        <v>1</v>
      </c>
      <c r="S115" s="2" t="str" cm="1">
        <f t="array" ref="S115">IFERROR(MID(Table2[[#This Row],[Data]:[Data]],SEARCH(S$6,Table2[[#This Row],[Data]:[Data]])+4,SEARCH(" ",Table2[[#This Row],[Data]:[Data]],SEARCH(S$6,Table2[[#This Row],[Data]:[Data]]))-SEARCH(S$6,Table2[[#This Row],[Data]:[Data]])-4),FALSE)</f>
        <v>630105579</v>
      </c>
      <c r="T115" s="2" t="b">
        <f>IF(LEN(Table3[[#This Row],[PID:]])=$T$3,TRUE,FALSE)</f>
        <v>1</v>
      </c>
      <c r="U115" s="2" t="e" cm="1">
        <f t="array" ref="U115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15" s="3">
        <f>IF(AND(G115,I115,K115,N115,P115,R115,T115,Table2[[#This Row],[Valid?]]=1),1,0)</f>
        <v>1</v>
      </c>
    </row>
    <row r="116" spans="1:22" x14ac:dyDescent="0.3">
      <c r="A116" t="s">
        <v>120</v>
      </c>
      <c r="B116">
        <f t="shared" si="2"/>
        <v>7</v>
      </c>
      <c r="C116" t="b">
        <f t="shared" si="3"/>
        <v>0</v>
      </c>
      <c r="D116">
        <f>IF(OR(Table2[[#This Row],[How many colons?]]=8,AND(Table2[[#This Row],[How many colons?]]=7,Table2[[#This Row],[Has CID? (char position)]]=FALSE)),1,0)</f>
        <v>1</v>
      </c>
      <c r="F116" s="2" t="str" cm="1">
        <f t="array" ref="F116">IFERROR(MID(Table2[[#This Row],[Data]:[Data]],SEARCH(F$6,Table2[[#This Row],[Data]:[Data]])+4,SEARCH(" ",Table2[[#This Row],[Data]:[Data]],SEARCH(F$6,Table2[[#This Row],[Data]:[Data]]))-SEARCH(F$6,Table2[[#This Row],[Data]:[Data]])-4),FALSE)</f>
        <v>1983</v>
      </c>
      <c r="G116" s="2" t="b">
        <f>IF(AND(LEN(Table3[[#This Row],[BYR:]])=$G$3,(Table3[[#This Row],[BYR:]]*1)&gt;=$G$4,(Table3[[#This Row],[BYR:]]*1)&lt;=$G$5),TRUE,FALSE)</f>
        <v>1</v>
      </c>
      <c r="H116" s="2" t="str" cm="1">
        <f t="array" ref="H116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16" s="2" t="b">
        <f>IF(AND(LEN(Table3[[#This Row],[IYR:]])=$I$3,(Table3[[#This Row],[IYR:]]*1)&gt;=$I$4,(Table3[[#This Row],[IYR:]]*1)&lt;=$I$5),TRUE,FALSE)</f>
        <v>1</v>
      </c>
      <c r="J116" s="2" t="str" cm="1">
        <f t="array" ref="J116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116" s="2" t="b">
        <f>IF(AND(LEN(Table3[[#This Row],[EYR:]])=$K$3,(Table3[[#This Row],[EYR:]]*1)&gt;=$K$4,(Table3[[#This Row],[EYR:]]*1)&lt;=$K$5),TRUE,FALSE)</f>
        <v>1</v>
      </c>
      <c r="L116" s="2">
        <v>176</v>
      </c>
      <c r="M116" s="2" t="s">
        <v>299</v>
      </c>
      <c r="N11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16" s="2" t="str" cm="1">
        <f t="array" ref="O116">IFERROR(MID(Table2[[#This Row],[Data]:[Data]],SEARCH(O$6,Table2[[#This Row],[Data]:[Data]])+4,SEARCH(" ",Table2[[#This Row],[Data]:[Data]],SEARCH(O$6,Table2[[#This Row],[Data]:[Data]]))-SEARCH(O$6,Table2[[#This Row],[Data]:[Data]])-4),FALSE)</f>
        <v>#dd8296</v>
      </c>
      <c r="P116" s="2" t="b">
        <f>IF(AND(LEFT(Table3[[#This Row],[HCL:]],1)="#",LEN(Table3[[#This Row],[HCL:]])=$P$3),ISNUMBER(HEX2DEC(RIGHT(Table3[[#This Row],[HCL:]],6))),FALSE)</f>
        <v>1</v>
      </c>
      <c r="Q116" s="2" t="str" cm="1">
        <f t="array" ref="Q116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116" s="2" t="b">
        <f>IFERROR(VLOOKUP(Table3[[#This Row],[ECL:]],Table4[],2,0),FALSE)</f>
        <v>1</v>
      </c>
      <c r="S116" s="2" t="str" cm="1">
        <f t="array" ref="S116">IFERROR(MID(Table2[[#This Row],[Data]:[Data]],SEARCH(S$6,Table2[[#This Row],[Data]:[Data]])+4,SEARCH(" ",Table2[[#This Row],[Data]:[Data]],SEARCH(S$6,Table2[[#This Row],[Data]:[Data]]))-SEARCH(S$6,Table2[[#This Row],[Data]:[Data]])-4),FALSE)</f>
        <v>201965494</v>
      </c>
      <c r="T116" s="2" t="b">
        <f>IF(LEN(Table3[[#This Row],[PID:]])=$T$3,TRUE,FALSE)</f>
        <v>1</v>
      </c>
      <c r="U116" s="2" t="e" cm="1">
        <f t="array" ref="U11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16" s="3">
        <f>IF(AND(G116,I116,K116,N116,P116,R116,T116,Table2[[#This Row],[Valid?]]=1),1,0)</f>
        <v>1</v>
      </c>
    </row>
    <row r="117" spans="1:22" x14ac:dyDescent="0.3">
      <c r="A117" t="s">
        <v>121</v>
      </c>
      <c r="B117">
        <f t="shared" si="2"/>
        <v>7</v>
      </c>
      <c r="C117">
        <f t="shared" si="3"/>
        <v>63</v>
      </c>
      <c r="D117">
        <f>IF(OR(Table2[[#This Row],[How many colons?]]=8,AND(Table2[[#This Row],[How many colons?]]=7,Table2[[#This Row],[Has CID? (char position)]]=FALSE)),1,0)</f>
        <v>0</v>
      </c>
      <c r="F117" s="2" t="b" cm="1">
        <f t="array" ref="F117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117" s="2" t="b">
        <f>IF(AND(LEN(Table3[[#This Row],[BYR:]])=$G$3,(Table3[[#This Row],[BYR:]]*1)&gt;=$G$4,(Table3[[#This Row],[BYR:]]*1)&lt;=$G$5),TRUE,FALSE)</f>
        <v>0</v>
      </c>
      <c r="H117" s="2" t="str" cm="1">
        <f t="array" ref="H117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17" s="2" t="b">
        <f>IF(AND(LEN(Table3[[#This Row],[IYR:]])=$I$3,(Table3[[#This Row],[IYR:]]*1)&gt;=$I$4,(Table3[[#This Row],[IYR:]]*1)&lt;=$I$5),TRUE,FALSE)</f>
        <v>1</v>
      </c>
      <c r="J117" s="2" t="str" cm="1">
        <f t="array" ref="J117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117" s="2" t="b">
        <f>IF(AND(LEN(Table3[[#This Row],[EYR:]])=$K$3,(Table3[[#This Row],[EYR:]]*1)&gt;=$K$4,(Table3[[#This Row],[EYR:]]*1)&lt;=$K$5),TRUE,FALSE)</f>
        <v>1</v>
      </c>
      <c r="L117" s="2">
        <v>170</v>
      </c>
      <c r="M117" s="2" t="s">
        <v>299</v>
      </c>
      <c r="N11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17" s="2" t="str" cm="1">
        <f t="array" ref="O117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117" s="2" t="b">
        <f>IF(AND(LEFT(Table3[[#This Row],[HCL:]],1)="#",LEN(Table3[[#This Row],[HCL:]])=$P$3),ISNUMBER(HEX2DEC(RIGHT(Table3[[#This Row],[HCL:]],6))),FALSE)</f>
        <v>1</v>
      </c>
      <c r="Q117" s="2" t="str" cm="1">
        <f t="array" ref="Q117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17" s="2" t="b">
        <f>IFERROR(VLOOKUP(Table3[[#This Row],[ECL:]],Table4[],2,0),FALSE)</f>
        <v>1</v>
      </c>
      <c r="S117" s="2" t="str" cm="1">
        <f t="array" ref="S117">IFERROR(MID(Table2[[#This Row],[Data]:[Data]],SEARCH(S$6,Table2[[#This Row],[Data]:[Data]])+4,SEARCH(" ",Table2[[#This Row],[Data]:[Data]],SEARCH(S$6,Table2[[#This Row],[Data]:[Data]]))-SEARCH(S$6,Table2[[#This Row],[Data]:[Data]])-4),FALSE)</f>
        <v>221200950</v>
      </c>
      <c r="T117" s="2" t="b">
        <f>IF(LEN(Table3[[#This Row],[PID:]])=$T$3,TRUE,FALSE)</f>
        <v>1</v>
      </c>
      <c r="U117" s="2" t="str" cm="1">
        <f t="array" ref="U117">MID(Table2[[#This Row],[Data]:[Data]],SEARCH(U$6,Table2[[#This Row],[Data]:[Data]])+4,SEARCH(" ",Table2[[#This Row],[Data]:[Data]],SEARCH(U$6,Table2[[#This Row],[Data]:[Data]]))-SEARCH(U$6,Table2[[#This Row],[Data]:[Data]])-4)</f>
        <v>274</v>
      </c>
      <c r="V117" s="3">
        <f>IF(AND(G117,I117,K117,N117,P117,R117,T117,Table2[[#This Row],[Valid?]]=1),1,0)</f>
        <v>0</v>
      </c>
    </row>
    <row r="118" spans="1:22" x14ac:dyDescent="0.3">
      <c r="A118" t="s">
        <v>122</v>
      </c>
      <c r="B118">
        <f t="shared" si="2"/>
        <v>7</v>
      </c>
      <c r="C118" t="b">
        <f t="shared" si="3"/>
        <v>0</v>
      </c>
      <c r="D118">
        <f>IF(OR(Table2[[#This Row],[How many colons?]]=8,AND(Table2[[#This Row],[How many colons?]]=7,Table2[[#This Row],[Has CID? (char position)]]=FALSE)),1,0)</f>
        <v>1</v>
      </c>
      <c r="F118" s="2" t="str" cm="1">
        <f t="array" ref="F118">IFERROR(MID(Table2[[#This Row],[Data]:[Data]],SEARCH(F$6,Table2[[#This Row],[Data]:[Data]])+4,SEARCH(" ",Table2[[#This Row],[Data]:[Data]],SEARCH(F$6,Table2[[#This Row],[Data]:[Data]]))-SEARCH(F$6,Table2[[#This Row],[Data]:[Data]])-4),FALSE)</f>
        <v>1996</v>
      </c>
      <c r="G118" s="2" t="b">
        <f>IF(AND(LEN(Table3[[#This Row],[BYR:]])=$G$3,(Table3[[#This Row],[BYR:]]*1)&gt;=$G$4,(Table3[[#This Row],[BYR:]]*1)&lt;=$G$5),TRUE,FALSE)</f>
        <v>1</v>
      </c>
      <c r="H118" s="2" t="str" cm="1">
        <f t="array" ref="H118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118" s="2" t="b">
        <f>IF(AND(LEN(Table3[[#This Row],[IYR:]])=$I$3,(Table3[[#This Row],[IYR:]]*1)&gt;=$I$4,(Table3[[#This Row],[IYR:]]*1)&lt;=$I$5),TRUE,FALSE)</f>
        <v>1</v>
      </c>
      <c r="J118" s="2" t="str" cm="1">
        <f t="array" ref="J118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118" s="2" t="b">
        <f>IF(AND(LEN(Table3[[#This Row],[EYR:]])=$K$3,(Table3[[#This Row],[EYR:]]*1)&gt;=$K$4,(Table3[[#This Row],[EYR:]]*1)&lt;=$K$5),TRUE,FALSE)</f>
        <v>1</v>
      </c>
      <c r="L118" s="2">
        <v>178</v>
      </c>
      <c r="M118" s="2" t="s">
        <v>299</v>
      </c>
      <c r="N11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18" s="2" t="str" cm="1">
        <f t="array" ref="O118">IFERROR(MID(Table2[[#This Row],[Data]:[Data]],SEARCH(O$6,Table2[[#This Row],[Data]:[Data]])+4,SEARCH(" ",Table2[[#This Row],[Data]:[Data]],SEARCH(O$6,Table2[[#This Row],[Data]:[Data]]))-SEARCH(O$6,Table2[[#This Row],[Data]:[Data]])-4),FALSE)</f>
        <v>#fffffd</v>
      </c>
      <c r="P118" s="2" t="b">
        <f>IF(AND(LEFT(Table3[[#This Row],[HCL:]],1)="#",LEN(Table3[[#This Row],[HCL:]])=$P$3),ISNUMBER(HEX2DEC(RIGHT(Table3[[#This Row],[HCL:]],6))),FALSE)</f>
        <v>1</v>
      </c>
      <c r="Q118" s="2" t="str" cm="1">
        <f t="array" ref="Q118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18" s="2" t="b">
        <f>IFERROR(VLOOKUP(Table3[[#This Row],[ECL:]],Table4[],2,0),FALSE)</f>
        <v>1</v>
      </c>
      <c r="S118" s="2" t="str" cm="1">
        <f t="array" ref="S118">IFERROR(MID(Table2[[#This Row],[Data]:[Data]],SEARCH(S$6,Table2[[#This Row],[Data]:[Data]])+4,SEARCH(" ",Table2[[#This Row],[Data]:[Data]],SEARCH(S$6,Table2[[#This Row],[Data]:[Data]]))-SEARCH(S$6,Table2[[#This Row],[Data]:[Data]])-4),FALSE)</f>
        <v>167438086</v>
      </c>
      <c r="T118" s="2" t="b">
        <f>IF(LEN(Table3[[#This Row],[PID:]])=$T$3,TRUE,FALSE)</f>
        <v>1</v>
      </c>
      <c r="U118" s="2" t="e" cm="1">
        <f t="array" ref="U11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18" s="3">
        <f>IF(AND(G118,I118,K118,N118,P118,R118,T118,Table2[[#This Row],[Valid?]]=1),1,0)</f>
        <v>1</v>
      </c>
    </row>
    <row r="119" spans="1:22" x14ac:dyDescent="0.3">
      <c r="A119" t="s">
        <v>123</v>
      </c>
      <c r="B119">
        <f t="shared" si="2"/>
        <v>7</v>
      </c>
      <c r="C119">
        <f t="shared" si="3"/>
        <v>22</v>
      </c>
      <c r="D119">
        <f>IF(OR(Table2[[#This Row],[How many colons?]]=8,AND(Table2[[#This Row],[How many colons?]]=7,Table2[[#This Row],[Has CID? (char position)]]=FALSE)),1,0)</f>
        <v>0</v>
      </c>
      <c r="F119" s="2" t="str" cm="1">
        <f t="array" ref="F119">IFERROR(MID(Table2[[#This Row],[Data]:[Data]],SEARCH(F$6,Table2[[#This Row],[Data]:[Data]])+4,SEARCH(" ",Table2[[#This Row],[Data]:[Data]],SEARCH(F$6,Table2[[#This Row],[Data]:[Data]]))-SEARCH(F$6,Table2[[#This Row],[Data]:[Data]])-4),FALSE)</f>
        <v>1957</v>
      </c>
      <c r="G119" s="2" t="b">
        <f>IF(AND(LEN(Table3[[#This Row],[BYR:]])=$G$3,(Table3[[#This Row],[BYR:]]*1)&gt;=$G$4,(Table3[[#This Row],[BYR:]]*1)&lt;=$G$5),TRUE,FALSE)</f>
        <v>1</v>
      </c>
      <c r="H119" s="2" t="str" cm="1">
        <f t="array" ref="H119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119" s="2" t="b">
        <f>IF(AND(LEN(Table3[[#This Row],[IYR:]])=$I$3,(Table3[[#This Row],[IYR:]]*1)&gt;=$I$4,(Table3[[#This Row],[IYR:]]*1)&lt;=$I$5),TRUE,FALSE)</f>
        <v>1</v>
      </c>
      <c r="J119" s="2" t="str" cm="1">
        <f t="array" ref="J119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119" s="2" t="b">
        <f>IF(AND(LEN(Table3[[#This Row],[EYR:]])=$K$3,(Table3[[#This Row],[EYR:]]*1)&gt;=$K$4,(Table3[[#This Row],[EYR:]]*1)&lt;=$K$5),TRUE,FALSE)</f>
        <v>1</v>
      </c>
      <c r="L119" s="2">
        <v>166</v>
      </c>
      <c r="M119" s="2" t="s">
        <v>299</v>
      </c>
      <c r="N11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19" s="2" t="str" cm="1">
        <f t="array" ref="O119">IFERROR(MID(Table2[[#This Row],[Data]:[Data]],SEARCH(O$6,Table2[[#This Row],[Data]:[Data]])+4,SEARCH(" ",Table2[[#This Row],[Data]:[Data]],SEARCH(O$6,Table2[[#This Row],[Data]:[Data]]))-SEARCH(O$6,Table2[[#This Row],[Data]:[Data]])-4),FALSE)</f>
        <v>#fffffd</v>
      </c>
      <c r="P119" s="2" t="b">
        <f>IF(AND(LEFT(Table3[[#This Row],[HCL:]],1)="#",LEN(Table3[[#This Row],[HCL:]])=$P$3),ISNUMBER(HEX2DEC(RIGHT(Table3[[#This Row],[HCL:]],6))),FALSE)</f>
        <v>1</v>
      </c>
      <c r="Q119" s="2" t="b" cm="1">
        <f t="array" ref="Q119">IFERROR(MID(Table2[[#This Row],[Data]:[Data]],SEARCH(Q$6,Table2[[#This Row],[Data]:[Data]])+4,SEARCH(" ",Table2[[#This Row],[Data]:[Data]],SEARCH(Q$6,Table2[[#This Row],[Data]:[Data]]))-SEARCH(Q$6,Table2[[#This Row],[Data]:[Data]])-4),FALSE)</f>
        <v>0</v>
      </c>
      <c r="R119" s="2" t="b">
        <f>IFERROR(VLOOKUP(Table3[[#This Row],[ECL:]],Table4[],2,0),FALSE)</f>
        <v>0</v>
      </c>
      <c r="S119" s="2" t="str" cm="1">
        <f t="array" ref="S119">IFERROR(MID(Table2[[#This Row],[Data]:[Data]],SEARCH(S$6,Table2[[#This Row],[Data]:[Data]])+4,SEARCH(" ",Table2[[#This Row],[Data]:[Data]],SEARCH(S$6,Table2[[#This Row],[Data]:[Data]]))-SEARCH(S$6,Table2[[#This Row],[Data]:[Data]])-4),FALSE)</f>
        <v>031705251</v>
      </c>
      <c r="T119" s="2" t="b">
        <f>IF(LEN(Table3[[#This Row],[PID:]])=$T$3,TRUE,FALSE)</f>
        <v>1</v>
      </c>
      <c r="U119" s="2" t="str" cm="1">
        <f t="array" ref="U119">MID(Table2[[#This Row],[Data]:[Data]],SEARCH(U$6,Table2[[#This Row],[Data]:[Data]])+4,SEARCH(" ",Table2[[#This Row],[Data]:[Data]],SEARCH(U$6,Table2[[#This Row],[Data]:[Data]]))-SEARCH(U$6,Table2[[#This Row],[Data]:[Data]])-4)</f>
        <v>284</v>
      </c>
      <c r="V119" s="3">
        <f>IF(AND(G119,I119,K119,N119,P119,R119,T119,Table2[[#This Row],[Valid?]]=1),1,0)</f>
        <v>0</v>
      </c>
    </row>
    <row r="120" spans="1:22" x14ac:dyDescent="0.3">
      <c r="A120" t="s">
        <v>124</v>
      </c>
      <c r="B120">
        <f t="shared" si="2"/>
        <v>7</v>
      </c>
      <c r="C120" t="b">
        <f t="shared" si="3"/>
        <v>0</v>
      </c>
      <c r="D120">
        <f>IF(OR(Table2[[#This Row],[How many colons?]]=8,AND(Table2[[#This Row],[How many colons?]]=7,Table2[[#This Row],[Has CID? (char position)]]=FALSE)),1,0)</f>
        <v>1</v>
      </c>
      <c r="F120" s="2" t="str" cm="1">
        <f t="array" ref="F120">IFERROR(MID(Table2[[#This Row],[Data]:[Data]],SEARCH(F$6,Table2[[#This Row],[Data]:[Data]])+4,SEARCH(" ",Table2[[#This Row],[Data]:[Data]],SEARCH(F$6,Table2[[#This Row],[Data]:[Data]]))-SEARCH(F$6,Table2[[#This Row],[Data]:[Data]])-4),FALSE)</f>
        <v>1972</v>
      </c>
      <c r="G120" s="2" t="b">
        <f>IF(AND(LEN(Table3[[#This Row],[BYR:]])=$G$3,(Table3[[#This Row],[BYR:]]*1)&gt;=$G$4,(Table3[[#This Row],[BYR:]]*1)&lt;=$G$5),TRUE,FALSE)</f>
        <v>1</v>
      </c>
      <c r="H120" s="2" t="str" cm="1">
        <f t="array" ref="H120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20" s="2" t="b">
        <f>IF(AND(LEN(Table3[[#This Row],[IYR:]])=$I$3,(Table3[[#This Row],[IYR:]]*1)&gt;=$I$4,(Table3[[#This Row],[IYR:]]*1)&lt;=$I$5),TRUE,FALSE)</f>
        <v>1</v>
      </c>
      <c r="J120" s="2" t="str" cm="1">
        <f t="array" ref="J120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120" s="2" t="b">
        <f>IF(AND(LEN(Table3[[#This Row],[EYR:]])=$K$3,(Table3[[#This Row],[EYR:]]*1)&gt;=$K$4,(Table3[[#This Row],[EYR:]]*1)&lt;=$K$5),TRUE,FALSE)</f>
        <v>1</v>
      </c>
      <c r="L120" s="2">
        <v>181</v>
      </c>
      <c r="M120" s="2" t="s">
        <v>299</v>
      </c>
      <c r="N12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20" s="2" t="str" cm="1">
        <f t="array" ref="O120">IFERROR(MID(Table2[[#This Row],[Data]:[Data]],SEARCH(O$6,Table2[[#This Row],[Data]:[Data]])+4,SEARCH(" ",Table2[[#This Row],[Data]:[Data]],SEARCH(O$6,Table2[[#This Row],[Data]:[Data]]))-SEARCH(O$6,Table2[[#This Row],[Data]:[Data]])-4),FALSE)</f>
        <v>#fffffd</v>
      </c>
      <c r="P120" s="2" t="b">
        <f>IF(AND(LEFT(Table3[[#This Row],[HCL:]],1)="#",LEN(Table3[[#This Row],[HCL:]])=$P$3),ISNUMBER(HEX2DEC(RIGHT(Table3[[#This Row],[HCL:]],6))),FALSE)</f>
        <v>1</v>
      </c>
      <c r="Q120" s="2" t="str" cm="1">
        <f t="array" ref="Q120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120" s="2" t="b">
        <f>IFERROR(VLOOKUP(Table3[[#This Row],[ECL:]],Table4[],2,0),FALSE)</f>
        <v>1</v>
      </c>
      <c r="S120" s="2" t="str" cm="1">
        <f t="array" ref="S120">IFERROR(MID(Table2[[#This Row],[Data]:[Data]],SEARCH(S$6,Table2[[#This Row],[Data]:[Data]])+4,SEARCH(" ",Table2[[#This Row],[Data]:[Data]],SEARCH(S$6,Table2[[#This Row],[Data]:[Data]]))-SEARCH(S$6,Table2[[#This Row],[Data]:[Data]])-4),FALSE)</f>
        <v>745667222</v>
      </c>
      <c r="T120" s="2" t="b">
        <f>IF(LEN(Table3[[#This Row],[PID:]])=$T$3,TRUE,FALSE)</f>
        <v>1</v>
      </c>
      <c r="U120" s="2" t="e" cm="1">
        <f t="array" ref="U12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20" s="3">
        <f>IF(AND(G120,I120,K120,N120,P120,R120,T120,Table2[[#This Row],[Valid?]]=1),1,0)</f>
        <v>1</v>
      </c>
    </row>
    <row r="121" spans="1:22" x14ac:dyDescent="0.3">
      <c r="A121" t="s">
        <v>125</v>
      </c>
      <c r="B121">
        <f t="shared" si="2"/>
        <v>7</v>
      </c>
      <c r="C121" t="b">
        <f t="shared" si="3"/>
        <v>0</v>
      </c>
      <c r="D121">
        <f>IF(OR(Table2[[#This Row],[How many colons?]]=8,AND(Table2[[#This Row],[How many colons?]]=7,Table2[[#This Row],[Has CID? (char position)]]=FALSE)),1,0)</f>
        <v>1</v>
      </c>
      <c r="F121" s="2" t="str" cm="1">
        <f t="array" ref="F121">IFERROR(MID(Table2[[#This Row],[Data]:[Data]],SEARCH(F$6,Table2[[#This Row],[Data]:[Data]])+4,SEARCH(" ",Table2[[#This Row],[Data]:[Data]],SEARCH(F$6,Table2[[#This Row],[Data]:[Data]]))-SEARCH(F$6,Table2[[#This Row],[Data]:[Data]])-4),FALSE)</f>
        <v>1996</v>
      </c>
      <c r="G121" s="2" t="b">
        <f>IF(AND(LEN(Table3[[#This Row],[BYR:]])=$G$3,(Table3[[#This Row],[BYR:]]*1)&gt;=$G$4,(Table3[[#This Row],[BYR:]]*1)&lt;=$G$5),TRUE,FALSE)</f>
        <v>1</v>
      </c>
      <c r="H121" s="2" t="str" cm="1">
        <f t="array" ref="H121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21" s="2" t="b">
        <f>IF(AND(LEN(Table3[[#This Row],[IYR:]])=$I$3,(Table3[[#This Row],[IYR:]]*1)&gt;=$I$4,(Table3[[#This Row],[IYR:]]*1)&lt;=$I$5),TRUE,FALSE)</f>
        <v>1</v>
      </c>
      <c r="J121" s="2" t="str" cm="1">
        <f t="array" ref="J121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121" s="2" t="b">
        <f>IF(AND(LEN(Table3[[#This Row],[EYR:]])=$K$3,(Table3[[#This Row],[EYR:]]*1)&gt;=$K$4,(Table3[[#This Row],[EYR:]]*1)&lt;=$K$5),TRUE,FALSE)</f>
        <v>1</v>
      </c>
      <c r="L121" s="2">
        <v>166</v>
      </c>
      <c r="M121" s="2" t="s">
        <v>299</v>
      </c>
      <c r="N12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21" s="2" t="str" cm="1">
        <f t="array" ref="O121">IFERROR(MID(Table2[[#This Row],[Data]:[Data]],SEARCH(O$6,Table2[[#This Row],[Data]:[Data]])+4,SEARCH(" ",Table2[[#This Row],[Data]:[Data]],SEARCH(O$6,Table2[[#This Row],[Data]:[Data]]))-SEARCH(O$6,Table2[[#This Row],[Data]:[Data]])-4),FALSE)</f>
        <v>#602927</v>
      </c>
      <c r="P121" s="2" t="b">
        <f>IF(AND(LEFT(Table3[[#This Row],[HCL:]],1)="#",LEN(Table3[[#This Row],[HCL:]])=$P$3),ISNUMBER(HEX2DEC(RIGHT(Table3[[#This Row],[HCL:]],6))),FALSE)</f>
        <v>1</v>
      </c>
      <c r="Q121" s="2" t="str" cm="1">
        <f t="array" ref="Q121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21" s="2" t="b">
        <f>IFERROR(VLOOKUP(Table3[[#This Row],[ECL:]],Table4[],2,0),FALSE)</f>
        <v>1</v>
      </c>
      <c r="S121" s="2" t="str" cm="1">
        <f t="array" ref="S121">IFERROR(MID(Table2[[#This Row],[Data]:[Data]],SEARCH(S$6,Table2[[#This Row],[Data]:[Data]])+4,SEARCH(" ",Table2[[#This Row],[Data]:[Data]],SEARCH(S$6,Table2[[#This Row],[Data]:[Data]]))-SEARCH(S$6,Table2[[#This Row],[Data]:[Data]])-4),FALSE)</f>
        <v>503245375</v>
      </c>
      <c r="T121" s="2" t="b">
        <f>IF(LEN(Table3[[#This Row],[PID:]])=$T$3,TRUE,FALSE)</f>
        <v>1</v>
      </c>
      <c r="U121" s="2" t="e" cm="1">
        <f t="array" ref="U12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21" s="3">
        <f>IF(AND(G121,I121,K121,N121,P121,R121,T121,Table2[[#This Row],[Valid?]]=1),1,0)</f>
        <v>1</v>
      </c>
    </row>
    <row r="122" spans="1:22" x14ac:dyDescent="0.3">
      <c r="A122" t="s">
        <v>126</v>
      </c>
      <c r="B122">
        <f t="shared" si="2"/>
        <v>7</v>
      </c>
      <c r="C122">
        <f t="shared" si="3"/>
        <v>1</v>
      </c>
      <c r="D122">
        <f>IF(OR(Table2[[#This Row],[How many colons?]]=8,AND(Table2[[#This Row],[How many colons?]]=7,Table2[[#This Row],[Has CID? (char position)]]=FALSE)),1,0)</f>
        <v>0</v>
      </c>
      <c r="F122" s="2" t="b" cm="1">
        <f t="array" ref="F122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122" s="2" t="b">
        <f>IF(AND(LEN(Table3[[#This Row],[BYR:]])=$G$3,(Table3[[#This Row],[BYR:]]*1)&gt;=$G$4,(Table3[[#This Row],[BYR:]]*1)&lt;=$G$5),TRUE,FALSE)</f>
        <v>0</v>
      </c>
      <c r="H122" s="2" t="str" cm="1">
        <f t="array" ref="H122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22" s="2" t="b">
        <f>IF(AND(LEN(Table3[[#This Row],[IYR:]])=$I$3,(Table3[[#This Row],[IYR:]]*1)&gt;=$I$4,(Table3[[#This Row],[IYR:]]*1)&lt;=$I$5),TRUE,FALSE)</f>
        <v>1</v>
      </c>
      <c r="J122" s="2" t="str" cm="1">
        <f t="array" ref="J122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122" s="2" t="b">
        <f>IF(AND(LEN(Table3[[#This Row],[EYR:]])=$K$3,(Table3[[#This Row],[EYR:]]*1)&gt;=$K$4,(Table3[[#This Row],[EYR:]]*1)&lt;=$K$5),TRUE,FALSE)</f>
        <v>1</v>
      </c>
      <c r="L122" s="2">
        <v>182</v>
      </c>
      <c r="M122" s="2" t="s">
        <v>299</v>
      </c>
      <c r="N12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22" s="2" t="str" cm="1">
        <f t="array" ref="O122">IFERROR(MID(Table2[[#This Row],[Data]:[Data]],SEARCH(O$6,Table2[[#This Row],[Data]:[Data]])+4,SEARCH(" ",Table2[[#This Row],[Data]:[Data]],SEARCH(O$6,Table2[[#This Row],[Data]:[Data]]))-SEARCH(O$6,Table2[[#This Row],[Data]:[Data]])-4),FALSE)</f>
        <v>#6b5442</v>
      </c>
      <c r="P122" s="2" t="b">
        <f>IF(AND(LEFT(Table3[[#This Row],[HCL:]],1)="#",LEN(Table3[[#This Row],[HCL:]])=$P$3),ISNUMBER(HEX2DEC(RIGHT(Table3[[#This Row],[HCL:]],6))),FALSE)</f>
        <v>1</v>
      </c>
      <c r="Q122" s="2" t="str" cm="1">
        <f t="array" ref="Q122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22" s="2" t="b">
        <f>IFERROR(VLOOKUP(Table3[[#This Row],[ECL:]],Table4[],2,0),FALSE)</f>
        <v>1</v>
      </c>
      <c r="S122" s="2" t="str" cm="1">
        <f t="array" ref="S122">IFERROR(MID(Table2[[#This Row],[Data]:[Data]],SEARCH(S$6,Table2[[#This Row],[Data]:[Data]])+4,SEARCH(" ",Table2[[#This Row],[Data]:[Data]],SEARCH(S$6,Table2[[#This Row],[Data]:[Data]]))-SEARCH(S$6,Table2[[#This Row],[Data]:[Data]])-4),FALSE)</f>
        <v>451186596</v>
      </c>
      <c r="T122" s="2" t="b">
        <f>IF(LEN(Table3[[#This Row],[PID:]])=$T$3,TRUE,FALSE)</f>
        <v>1</v>
      </c>
      <c r="U122" s="2" t="str" cm="1">
        <f t="array" ref="U122">MID(Table2[[#This Row],[Data]:[Data]],SEARCH(U$6,Table2[[#This Row],[Data]:[Data]])+4,SEARCH(" ",Table2[[#This Row],[Data]:[Data]],SEARCH(U$6,Table2[[#This Row],[Data]:[Data]]))-SEARCH(U$6,Table2[[#This Row],[Data]:[Data]])-4)</f>
        <v>179</v>
      </c>
      <c r="V122" s="3">
        <f>IF(AND(G122,I122,K122,N122,P122,R122,T122,Table2[[#This Row],[Valid?]]=1),1,0)</f>
        <v>0</v>
      </c>
    </row>
    <row r="123" spans="1:22" x14ac:dyDescent="0.3">
      <c r="A123" t="s">
        <v>127</v>
      </c>
      <c r="B123">
        <f t="shared" si="2"/>
        <v>7</v>
      </c>
      <c r="C123" t="b">
        <f t="shared" si="3"/>
        <v>0</v>
      </c>
      <c r="D123">
        <f>IF(OR(Table2[[#This Row],[How many colons?]]=8,AND(Table2[[#This Row],[How many colons?]]=7,Table2[[#This Row],[Has CID? (char position)]]=FALSE)),1,0)</f>
        <v>1</v>
      </c>
      <c r="F123" s="2" t="str" cm="1">
        <f t="array" ref="F123">IFERROR(MID(Table2[[#This Row],[Data]:[Data]],SEARCH(F$6,Table2[[#This Row],[Data]:[Data]])+4,SEARCH(" ",Table2[[#This Row],[Data]:[Data]],SEARCH(F$6,Table2[[#This Row],[Data]:[Data]]))-SEARCH(F$6,Table2[[#This Row],[Data]:[Data]])-4),FALSE)</f>
        <v>1977</v>
      </c>
      <c r="G123" s="2" t="b">
        <f>IF(AND(LEN(Table3[[#This Row],[BYR:]])=$G$3,(Table3[[#This Row],[BYR:]]*1)&gt;=$G$4,(Table3[[#This Row],[BYR:]]*1)&lt;=$G$5),TRUE,FALSE)</f>
        <v>1</v>
      </c>
      <c r="H123" s="2" t="str" cm="1">
        <f t="array" ref="H123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123" s="2" t="b">
        <f>IF(AND(LEN(Table3[[#This Row],[IYR:]])=$I$3,(Table3[[#This Row],[IYR:]]*1)&gt;=$I$4,(Table3[[#This Row],[IYR:]]*1)&lt;=$I$5),TRUE,FALSE)</f>
        <v>1</v>
      </c>
      <c r="J123" s="2" t="str" cm="1">
        <f t="array" ref="J123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123" s="2" t="b">
        <f>IF(AND(LEN(Table3[[#This Row],[EYR:]])=$K$3,(Table3[[#This Row],[EYR:]]*1)&gt;=$K$4,(Table3[[#This Row],[EYR:]]*1)&lt;=$K$5),TRUE,FALSE)</f>
        <v>1</v>
      </c>
      <c r="L123" s="2">
        <v>171</v>
      </c>
      <c r="M123" s="2" t="s">
        <v>299</v>
      </c>
      <c r="N12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23" s="2" t="str" cm="1">
        <f t="array" ref="O123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123" s="2" t="b">
        <f>IF(AND(LEFT(Table3[[#This Row],[HCL:]],1)="#",LEN(Table3[[#This Row],[HCL:]])=$P$3),ISNUMBER(HEX2DEC(RIGHT(Table3[[#This Row],[HCL:]],6))),FALSE)</f>
        <v>1</v>
      </c>
      <c r="Q123" s="2" t="str" cm="1">
        <f t="array" ref="Q123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123" s="2" t="b">
        <f>IFERROR(VLOOKUP(Table3[[#This Row],[ECL:]],Table4[],2,0),FALSE)</f>
        <v>1</v>
      </c>
      <c r="S123" s="2" t="str" cm="1">
        <f t="array" ref="S123">IFERROR(MID(Table2[[#This Row],[Data]:[Data]],SEARCH(S$6,Table2[[#This Row],[Data]:[Data]])+4,SEARCH(" ",Table2[[#This Row],[Data]:[Data]],SEARCH(S$6,Table2[[#This Row],[Data]:[Data]]))-SEARCH(S$6,Table2[[#This Row],[Data]:[Data]])-4),FALSE)</f>
        <v>124307431</v>
      </c>
      <c r="T123" s="2" t="b">
        <f>IF(LEN(Table3[[#This Row],[PID:]])=$T$3,TRUE,FALSE)</f>
        <v>1</v>
      </c>
      <c r="U123" s="2" t="e" cm="1">
        <f t="array" ref="U12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23" s="3">
        <f>IF(AND(G123,I123,K123,N123,P123,R123,T123,Table2[[#This Row],[Valid?]]=1),1,0)</f>
        <v>1</v>
      </c>
    </row>
    <row r="124" spans="1:22" x14ac:dyDescent="0.3">
      <c r="A124" t="s">
        <v>128</v>
      </c>
      <c r="B124">
        <f t="shared" si="2"/>
        <v>7</v>
      </c>
      <c r="C124">
        <f t="shared" si="3"/>
        <v>42</v>
      </c>
      <c r="D124">
        <f>IF(OR(Table2[[#This Row],[How many colons?]]=8,AND(Table2[[#This Row],[How many colons?]]=7,Table2[[#This Row],[Has CID? (char position)]]=FALSE)),1,0)</f>
        <v>0</v>
      </c>
      <c r="F124" s="2" t="str" cm="1">
        <f t="array" ref="F124">IFERROR(MID(Table2[[#This Row],[Data]:[Data]],SEARCH(F$6,Table2[[#This Row],[Data]:[Data]])+4,SEARCH(" ",Table2[[#This Row],[Data]:[Data]],SEARCH(F$6,Table2[[#This Row],[Data]:[Data]]))-SEARCH(F$6,Table2[[#This Row],[Data]:[Data]])-4),FALSE)</f>
        <v>1929</v>
      </c>
      <c r="G124" s="2" t="b">
        <f>IF(AND(LEN(Table3[[#This Row],[BYR:]])=$G$3,(Table3[[#This Row],[BYR:]]*1)&gt;=$G$4,(Table3[[#This Row],[BYR:]]*1)&lt;=$G$5),TRUE,FALSE)</f>
        <v>1</v>
      </c>
      <c r="H124" s="2" t="b" cm="1">
        <f t="array" ref="H124">IFERROR(MID(Table2[[#This Row],[Data]:[Data]],SEARCH(H$6,Table2[[#This Row],[Data]:[Data]])+4,SEARCH(" ",Table2[[#This Row],[Data]:[Data]],SEARCH(H$6,Table2[[#This Row],[Data]:[Data]]))-SEARCH(H$6,Table2[[#This Row],[Data]:[Data]])-4),FALSE)</f>
        <v>0</v>
      </c>
      <c r="I124" s="2" t="b">
        <f>IF(AND(LEN(Table3[[#This Row],[IYR:]])=$I$3,(Table3[[#This Row],[IYR:]]*1)&gt;=$I$4,(Table3[[#This Row],[IYR:]]*1)&lt;=$I$5),TRUE,FALSE)</f>
        <v>0</v>
      </c>
      <c r="J124" s="2" t="str" cm="1">
        <f t="array" ref="J124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124" s="2" t="b">
        <f>IF(AND(LEN(Table3[[#This Row],[EYR:]])=$K$3,(Table3[[#This Row],[EYR:]]*1)&gt;=$K$4,(Table3[[#This Row],[EYR:]]*1)&lt;=$K$5),TRUE,FALSE)</f>
        <v>1</v>
      </c>
      <c r="L124" s="2">
        <v>193</v>
      </c>
      <c r="M124" s="2" t="s">
        <v>299</v>
      </c>
      <c r="N12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24" s="2" t="str" cm="1">
        <f t="array" ref="O124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124" s="2" t="b">
        <f>IF(AND(LEFT(Table3[[#This Row],[HCL:]],1)="#",LEN(Table3[[#This Row],[HCL:]])=$P$3),ISNUMBER(HEX2DEC(RIGHT(Table3[[#This Row],[HCL:]],6))),FALSE)</f>
        <v>1</v>
      </c>
      <c r="Q124" s="2" t="str" cm="1">
        <f t="array" ref="Q124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124" s="2" t="b">
        <f>IFERROR(VLOOKUP(Table3[[#This Row],[ECL:]],Table4[],2,0),FALSE)</f>
        <v>1</v>
      </c>
      <c r="S124" s="2" t="str" cm="1">
        <f t="array" ref="S124">IFERROR(MID(Table2[[#This Row],[Data]:[Data]],SEARCH(S$6,Table2[[#This Row],[Data]:[Data]])+4,SEARCH(" ",Table2[[#This Row],[Data]:[Data]],SEARCH(S$6,Table2[[#This Row],[Data]:[Data]]))-SEARCH(S$6,Table2[[#This Row],[Data]:[Data]])-4),FALSE)</f>
        <v>048990845</v>
      </c>
      <c r="T124" s="2" t="b">
        <f>IF(LEN(Table3[[#This Row],[PID:]])=$T$3,TRUE,FALSE)</f>
        <v>1</v>
      </c>
      <c r="U124" s="2" t="str" cm="1">
        <f t="array" ref="U124">MID(Table2[[#This Row],[Data]:[Data]],SEARCH(U$6,Table2[[#This Row],[Data]:[Data]])+4,SEARCH(" ",Table2[[#This Row],[Data]:[Data]],SEARCH(U$6,Table2[[#This Row],[Data]:[Data]]))-SEARCH(U$6,Table2[[#This Row],[Data]:[Data]])-4)</f>
        <v>159</v>
      </c>
      <c r="V124" s="3">
        <f>IF(AND(G124,I124,K124,N124,P124,R124,T124,Table2[[#This Row],[Valid?]]=1),1,0)</f>
        <v>0</v>
      </c>
    </row>
    <row r="125" spans="1:22" x14ac:dyDescent="0.3">
      <c r="A125" t="s">
        <v>129</v>
      </c>
      <c r="B125">
        <f t="shared" si="2"/>
        <v>7</v>
      </c>
      <c r="C125">
        <f t="shared" si="3"/>
        <v>61</v>
      </c>
      <c r="D125">
        <f>IF(OR(Table2[[#This Row],[How many colons?]]=8,AND(Table2[[#This Row],[How many colons?]]=7,Table2[[#This Row],[Has CID? (char position)]]=FALSE)),1,0)</f>
        <v>0</v>
      </c>
      <c r="F125" s="2" t="str" cm="1">
        <f t="array" ref="F125">IFERROR(MID(Table2[[#This Row],[Data]:[Data]],SEARCH(F$6,Table2[[#This Row],[Data]:[Data]])+4,SEARCH(" ",Table2[[#This Row],[Data]:[Data]],SEARCH(F$6,Table2[[#This Row],[Data]:[Data]]))-SEARCH(F$6,Table2[[#This Row],[Data]:[Data]])-4),FALSE)</f>
        <v>1970</v>
      </c>
      <c r="G125" s="2" t="b">
        <f>IF(AND(LEN(Table3[[#This Row],[BYR:]])=$G$3,(Table3[[#This Row],[BYR:]]*1)&gt;=$G$4,(Table3[[#This Row],[BYR:]]*1)&lt;=$G$5),TRUE,FALSE)</f>
        <v>1</v>
      </c>
      <c r="H125" s="2" t="str" cm="1">
        <f t="array" ref="H125">IFERROR(MID(Table2[[#This Row],[Data]:[Data]],SEARCH(H$6,Table2[[#This Row],[Data]:[Data]])+4,SEARCH(" ",Table2[[#This Row],[Data]:[Data]],SEARCH(H$6,Table2[[#This Row],[Data]:[Data]]))-SEARCH(H$6,Table2[[#This Row],[Data]:[Data]])-4),FALSE)</f>
        <v>1934</v>
      </c>
      <c r="I125" s="2" t="b">
        <f>IF(AND(LEN(Table3[[#This Row],[IYR:]])=$I$3,(Table3[[#This Row],[IYR:]]*1)&gt;=$I$4,(Table3[[#This Row],[IYR:]]*1)&lt;=$I$5),TRUE,FALSE)</f>
        <v>0</v>
      </c>
      <c r="J125" s="2" t="str" cm="1">
        <f t="array" ref="J125">IFERROR(MID(Table2[[#This Row],[Data]:[Data]],SEARCH(J$6,Table2[[#This Row],[Data]:[Data]])+4,SEARCH(" ",Table2[[#This Row],[Data]:[Data]],SEARCH(J$6,Table2[[#This Row],[Data]:[Data]]))-SEARCH(J$6,Table2[[#This Row],[Data]:[Data]])-4),FALSE)</f>
        <v>2015</v>
      </c>
      <c r="K125" s="2" t="b">
        <f>IF(AND(LEN(Table3[[#This Row],[EYR:]])=$K$3,(Table3[[#This Row],[EYR:]]*1)&gt;=$K$4,(Table3[[#This Row],[EYR:]]*1)&lt;=$K$5),TRUE,FALSE)</f>
        <v>0</v>
      </c>
      <c r="L125" s="2">
        <v>181</v>
      </c>
      <c r="M125" s="2" t="s">
        <v>299</v>
      </c>
      <c r="N12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25" s="2" t="b" cm="1">
        <f t="array" ref="O125">IFERROR(MID(Table2[[#This Row],[Data]:[Data]],SEARCH(O$6,Table2[[#This Row],[Data]:[Data]])+4,SEARCH(" ",Table2[[#This Row],[Data]:[Data]],SEARCH(O$6,Table2[[#This Row],[Data]:[Data]]))-SEARCH(O$6,Table2[[#This Row],[Data]:[Data]])-4),FALSE)</f>
        <v>0</v>
      </c>
      <c r="P125" s="2" t="b">
        <f>IF(AND(LEFT(Table3[[#This Row],[HCL:]],1)="#",LEN(Table3[[#This Row],[HCL:]])=$P$3),ISNUMBER(HEX2DEC(RIGHT(Table3[[#This Row],[HCL:]],6))),FALSE)</f>
        <v>0</v>
      </c>
      <c r="Q125" s="2" t="str" cm="1">
        <f t="array" ref="Q125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125" s="2" t="b">
        <f>IFERROR(VLOOKUP(Table3[[#This Row],[ECL:]],Table4[],2,0),FALSE)</f>
        <v>1</v>
      </c>
      <c r="S125" s="2" t="str" cm="1">
        <f t="array" ref="S125">IFERROR(MID(Table2[[#This Row],[Data]:[Data]],SEARCH(S$6,Table2[[#This Row],[Data]:[Data]])+4,SEARCH(" ",Table2[[#This Row],[Data]:[Data]],SEARCH(S$6,Table2[[#This Row],[Data]:[Data]]))-SEARCH(S$6,Table2[[#This Row],[Data]:[Data]])-4),FALSE)</f>
        <v>5818817055</v>
      </c>
      <c r="T125" s="2" t="b">
        <f>IF(LEN(Table3[[#This Row],[PID:]])=$T$3,TRUE,FALSE)</f>
        <v>0</v>
      </c>
      <c r="U125" s="2" t="str" cm="1">
        <f t="array" ref="U125">MID(Table2[[#This Row],[Data]:[Data]],SEARCH(U$6,Table2[[#This Row],[Data]:[Data]])+4,SEARCH(" ",Table2[[#This Row],[Data]:[Data]],SEARCH(U$6,Table2[[#This Row],[Data]:[Data]]))-SEARCH(U$6,Table2[[#This Row],[Data]:[Data]])-4)</f>
        <v>98</v>
      </c>
      <c r="V125" s="3">
        <f>IF(AND(G125,I125,K125,N125,P125,R125,T125,Table2[[#This Row],[Valid?]]=1),1,0)</f>
        <v>0</v>
      </c>
    </row>
    <row r="126" spans="1:22" x14ac:dyDescent="0.3">
      <c r="A126" t="s">
        <v>130</v>
      </c>
      <c r="B126">
        <f t="shared" si="2"/>
        <v>7</v>
      </c>
      <c r="C126" t="b">
        <f t="shared" si="3"/>
        <v>0</v>
      </c>
      <c r="D126">
        <f>IF(OR(Table2[[#This Row],[How many colons?]]=8,AND(Table2[[#This Row],[How many colons?]]=7,Table2[[#This Row],[Has CID? (char position)]]=FALSE)),1,0)</f>
        <v>1</v>
      </c>
      <c r="F126" s="2" t="str" cm="1">
        <f t="array" ref="F126">IFERROR(MID(Table2[[#This Row],[Data]:[Data]],SEARCH(F$6,Table2[[#This Row],[Data]:[Data]])+4,SEARCH(" ",Table2[[#This Row],[Data]:[Data]],SEARCH(F$6,Table2[[#This Row],[Data]:[Data]]))-SEARCH(F$6,Table2[[#This Row],[Data]:[Data]])-4),FALSE)</f>
        <v>1967</v>
      </c>
      <c r="G126" s="2" t="b">
        <f>IF(AND(LEN(Table3[[#This Row],[BYR:]])=$G$3,(Table3[[#This Row],[BYR:]]*1)&gt;=$G$4,(Table3[[#This Row],[BYR:]]*1)&lt;=$G$5),TRUE,FALSE)</f>
        <v>1</v>
      </c>
      <c r="H126" s="2" t="str" cm="1">
        <f t="array" ref="H126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126" s="2" t="b">
        <f>IF(AND(LEN(Table3[[#This Row],[IYR:]])=$I$3,(Table3[[#This Row],[IYR:]]*1)&gt;=$I$4,(Table3[[#This Row],[IYR:]]*1)&lt;=$I$5),TRUE,FALSE)</f>
        <v>1</v>
      </c>
      <c r="J126" s="2" t="str" cm="1">
        <f t="array" ref="J126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126" s="2" t="b">
        <f>IF(AND(LEN(Table3[[#This Row],[EYR:]])=$K$3,(Table3[[#This Row],[EYR:]]*1)&gt;=$K$4,(Table3[[#This Row],[EYR:]]*1)&lt;=$K$5),TRUE,FALSE)</f>
        <v>1</v>
      </c>
      <c r="L126" s="2">
        <v>179</v>
      </c>
      <c r="M126" s="2" t="s">
        <v>299</v>
      </c>
      <c r="N12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26" s="2" t="str" cm="1">
        <f t="array" ref="O126">IFERROR(MID(Table2[[#This Row],[Data]:[Data]],SEARCH(O$6,Table2[[#This Row],[Data]:[Data]])+4,SEARCH(" ",Table2[[#This Row],[Data]:[Data]],SEARCH(O$6,Table2[[#This Row],[Data]:[Data]]))-SEARCH(O$6,Table2[[#This Row],[Data]:[Data]])-4),FALSE)</f>
        <v>#a97842</v>
      </c>
      <c r="P126" s="2" t="b">
        <f>IF(AND(LEFT(Table3[[#This Row],[HCL:]],1)="#",LEN(Table3[[#This Row],[HCL:]])=$P$3),ISNUMBER(HEX2DEC(RIGHT(Table3[[#This Row],[HCL:]],6))),FALSE)</f>
        <v>1</v>
      </c>
      <c r="Q126" s="2" t="str" cm="1">
        <f t="array" ref="Q126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126" s="2" t="b">
        <f>IFERROR(VLOOKUP(Table3[[#This Row],[ECL:]],Table4[],2,0),FALSE)</f>
        <v>1</v>
      </c>
      <c r="S126" s="2" t="str" cm="1">
        <f t="array" ref="S126">IFERROR(MID(Table2[[#This Row],[Data]:[Data]],SEARCH(S$6,Table2[[#This Row],[Data]:[Data]])+4,SEARCH(" ",Table2[[#This Row],[Data]:[Data]],SEARCH(S$6,Table2[[#This Row],[Data]:[Data]]))-SEARCH(S$6,Table2[[#This Row],[Data]:[Data]])-4),FALSE)</f>
        <v>397317466</v>
      </c>
      <c r="T126" s="2" t="b">
        <f>IF(LEN(Table3[[#This Row],[PID:]])=$T$3,TRUE,FALSE)</f>
        <v>1</v>
      </c>
      <c r="U126" s="2" t="e" cm="1">
        <f t="array" ref="U12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26" s="3">
        <f>IF(AND(G126,I126,K126,N126,P126,R126,T126,Table2[[#This Row],[Valid?]]=1),1,0)</f>
        <v>1</v>
      </c>
    </row>
    <row r="127" spans="1:22" x14ac:dyDescent="0.3">
      <c r="A127" t="s">
        <v>131</v>
      </c>
      <c r="B127">
        <f t="shared" si="2"/>
        <v>7</v>
      </c>
      <c r="C127" t="b">
        <f t="shared" si="3"/>
        <v>0</v>
      </c>
      <c r="D127">
        <f>IF(OR(Table2[[#This Row],[How many colons?]]=8,AND(Table2[[#This Row],[How many colons?]]=7,Table2[[#This Row],[Has CID? (char position)]]=FALSE)),1,0)</f>
        <v>1</v>
      </c>
      <c r="F127" s="2" t="str" cm="1">
        <f t="array" ref="F127">IFERROR(MID(Table2[[#This Row],[Data]:[Data]],SEARCH(F$6,Table2[[#This Row],[Data]:[Data]])+4,SEARCH(" ",Table2[[#This Row],[Data]:[Data]],SEARCH(F$6,Table2[[#This Row],[Data]:[Data]]))-SEARCH(F$6,Table2[[#This Row],[Data]:[Data]])-4),FALSE)</f>
        <v>1994</v>
      </c>
      <c r="G127" s="2" t="b">
        <f>IF(AND(LEN(Table3[[#This Row],[BYR:]])=$G$3,(Table3[[#This Row],[BYR:]]*1)&gt;=$G$4,(Table3[[#This Row],[BYR:]]*1)&lt;=$G$5),TRUE,FALSE)</f>
        <v>1</v>
      </c>
      <c r="H127" s="2" t="str" cm="1">
        <f t="array" ref="H127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27" s="2" t="b">
        <f>IF(AND(LEN(Table3[[#This Row],[IYR:]])=$I$3,(Table3[[#This Row],[IYR:]]*1)&gt;=$I$4,(Table3[[#This Row],[IYR:]]*1)&lt;=$I$5),TRUE,FALSE)</f>
        <v>1</v>
      </c>
      <c r="J127" s="2" t="str" cm="1">
        <f t="array" ref="J127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127" s="2" t="b">
        <f>IF(AND(LEN(Table3[[#This Row],[EYR:]])=$K$3,(Table3[[#This Row],[EYR:]]*1)&gt;=$K$4,(Table3[[#This Row],[EYR:]]*1)&lt;=$K$5),TRUE,FALSE)</f>
        <v>1</v>
      </c>
      <c r="L127" s="2">
        <v>157</v>
      </c>
      <c r="M127" s="2" t="s">
        <v>299</v>
      </c>
      <c r="N12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27" s="2" t="str" cm="1">
        <f t="array" ref="O127">IFERROR(MID(Table2[[#This Row],[Data]:[Data]],SEARCH(O$6,Table2[[#This Row],[Data]:[Data]])+4,SEARCH(" ",Table2[[#This Row],[Data]:[Data]],SEARCH(O$6,Table2[[#This Row],[Data]:[Data]]))-SEARCH(O$6,Table2[[#This Row],[Data]:[Data]])-4),FALSE)</f>
        <v>#9bd268</v>
      </c>
      <c r="P127" s="2" t="b">
        <f>IF(AND(LEFT(Table3[[#This Row],[HCL:]],1)="#",LEN(Table3[[#This Row],[HCL:]])=$P$3),ISNUMBER(HEX2DEC(RIGHT(Table3[[#This Row],[HCL:]],6))),FALSE)</f>
        <v>1</v>
      </c>
      <c r="Q127" s="2" t="str" cm="1">
        <f t="array" ref="Q127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27" s="2" t="b">
        <f>IFERROR(VLOOKUP(Table3[[#This Row],[ECL:]],Table4[],2,0),FALSE)</f>
        <v>1</v>
      </c>
      <c r="S127" s="2" t="str" cm="1">
        <f t="array" ref="S127">IFERROR(MID(Table2[[#This Row],[Data]:[Data]],SEARCH(S$6,Table2[[#This Row],[Data]:[Data]])+4,SEARCH(" ",Table2[[#This Row],[Data]:[Data]],SEARCH(S$6,Table2[[#This Row],[Data]:[Data]]))-SEARCH(S$6,Table2[[#This Row],[Data]:[Data]])-4),FALSE)</f>
        <v>687490850</v>
      </c>
      <c r="T127" s="2" t="b">
        <f>IF(LEN(Table3[[#This Row],[PID:]])=$T$3,TRUE,FALSE)</f>
        <v>1</v>
      </c>
      <c r="U127" s="2" t="e" cm="1">
        <f t="array" ref="U12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27" s="3">
        <f>IF(AND(G127,I127,K127,N127,P127,R127,T127,Table2[[#This Row],[Valid?]]=1),1,0)</f>
        <v>1</v>
      </c>
    </row>
    <row r="128" spans="1:22" x14ac:dyDescent="0.3">
      <c r="A128" t="s">
        <v>132</v>
      </c>
      <c r="B128">
        <f t="shared" si="2"/>
        <v>7</v>
      </c>
      <c r="C128" t="b">
        <f t="shared" si="3"/>
        <v>0</v>
      </c>
      <c r="D128">
        <f>IF(OR(Table2[[#This Row],[How many colons?]]=8,AND(Table2[[#This Row],[How many colons?]]=7,Table2[[#This Row],[Has CID? (char position)]]=FALSE)),1,0)</f>
        <v>1</v>
      </c>
      <c r="F128" s="2" t="str" cm="1">
        <f t="array" ref="F128">IFERROR(MID(Table2[[#This Row],[Data]:[Data]],SEARCH(F$6,Table2[[#This Row],[Data]:[Data]])+4,SEARCH(" ",Table2[[#This Row],[Data]:[Data]],SEARCH(F$6,Table2[[#This Row],[Data]:[Data]]))-SEARCH(F$6,Table2[[#This Row],[Data]:[Data]])-4),FALSE)</f>
        <v>1933</v>
      </c>
      <c r="G128" s="2" t="b">
        <f>IF(AND(LEN(Table3[[#This Row],[BYR:]])=$G$3,(Table3[[#This Row],[BYR:]]*1)&gt;=$G$4,(Table3[[#This Row],[BYR:]]*1)&lt;=$G$5),TRUE,FALSE)</f>
        <v>1</v>
      </c>
      <c r="H128" s="2" t="str" cm="1">
        <f t="array" ref="H128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128" s="2" t="b">
        <f>IF(AND(LEN(Table3[[#This Row],[IYR:]])=$I$3,(Table3[[#This Row],[IYR:]]*1)&gt;=$I$4,(Table3[[#This Row],[IYR:]]*1)&lt;=$I$5),TRUE,FALSE)</f>
        <v>1</v>
      </c>
      <c r="J128" s="2" t="str" cm="1">
        <f t="array" ref="J128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128" s="2" t="b">
        <f>IF(AND(LEN(Table3[[#This Row],[EYR:]])=$K$3,(Table3[[#This Row],[EYR:]]*1)&gt;=$K$4,(Table3[[#This Row],[EYR:]]*1)&lt;=$K$5),TRUE,FALSE)</f>
        <v>1</v>
      </c>
      <c r="L128" s="2">
        <v>192</v>
      </c>
      <c r="M128" s="2" t="s">
        <v>299</v>
      </c>
      <c r="N12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28" s="2" t="str" cm="1">
        <f t="array" ref="O128">IFERROR(MID(Table2[[#This Row],[Data]:[Data]],SEARCH(O$6,Table2[[#This Row],[Data]:[Data]])+4,SEARCH(" ",Table2[[#This Row],[Data]:[Data]],SEARCH(O$6,Table2[[#This Row],[Data]:[Data]]))-SEARCH(O$6,Table2[[#This Row],[Data]:[Data]])-4),FALSE)</f>
        <v>#602927</v>
      </c>
      <c r="P128" s="2" t="b">
        <f>IF(AND(LEFT(Table3[[#This Row],[HCL:]],1)="#",LEN(Table3[[#This Row],[HCL:]])=$P$3),ISNUMBER(HEX2DEC(RIGHT(Table3[[#This Row],[HCL:]],6))),FALSE)</f>
        <v>1</v>
      </c>
      <c r="Q128" s="2" t="str" cm="1">
        <f t="array" ref="Q128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128" s="2" t="b">
        <f>IFERROR(VLOOKUP(Table3[[#This Row],[ECL:]],Table4[],2,0),FALSE)</f>
        <v>1</v>
      </c>
      <c r="S128" s="2" t="str" cm="1">
        <f t="array" ref="S128">IFERROR(MID(Table2[[#This Row],[Data]:[Data]],SEARCH(S$6,Table2[[#This Row],[Data]:[Data]])+4,SEARCH(" ",Table2[[#This Row],[Data]:[Data]],SEARCH(S$6,Table2[[#This Row],[Data]:[Data]]))-SEARCH(S$6,Table2[[#This Row],[Data]:[Data]])-4),FALSE)</f>
        <v>575158994</v>
      </c>
      <c r="T128" s="2" t="b">
        <f>IF(LEN(Table3[[#This Row],[PID:]])=$T$3,TRUE,FALSE)</f>
        <v>1</v>
      </c>
      <c r="U128" s="2" t="e" cm="1">
        <f t="array" ref="U12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28" s="3">
        <f>IF(AND(G128,I128,K128,N128,P128,R128,T128,Table2[[#This Row],[Valid?]]=1),1,0)</f>
        <v>1</v>
      </c>
    </row>
    <row r="129" spans="1:22" x14ac:dyDescent="0.3">
      <c r="A129" t="s">
        <v>133</v>
      </c>
      <c r="B129">
        <f t="shared" si="2"/>
        <v>7</v>
      </c>
      <c r="C129" t="b">
        <f t="shared" si="3"/>
        <v>0</v>
      </c>
      <c r="D129">
        <f>IF(OR(Table2[[#This Row],[How many colons?]]=8,AND(Table2[[#This Row],[How many colons?]]=7,Table2[[#This Row],[Has CID? (char position)]]=FALSE)),1,0)</f>
        <v>1</v>
      </c>
      <c r="F129" s="2" t="str" cm="1">
        <f t="array" ref="F129">IFERROR(MID(Table2[[#This Row],[Data]:[Data]],SEARCH(F$6,Table2[[#This Row],[Data]:[Data]])+4,SEARCH(" ",Table2[[#This Row],[Data]:[Data]],SEARCH(F$6,Table2[[#This Row],[Data]:[Data]]))-SEARCH(F$6,Table2[[#This Row],[Data]:[Data]])-4),FALSE)</f>
        <v>1959</v>
      </c>
      <c r="G129" s="2" t="b">
        <f>IF(AND(LEN(Table3[[#This Row],[BYR:]])=$G$3,(Table3[[#This Row],[BYR:]]*1)&gt;=$G$4,(Table3[[#This Row],[BYR:]]*1)&lt;=$G$5),TRUE,FALSE)</f>
        <v>1</v>
      </c>
      <c r="H129" s="2" t="str" cm="1">
        <f t="array" ref="H129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29" s="2" t="b">
        <f>IF(AND(LEN(Table3[[#This Row],[IYR:]])=$I$3,(Table3[[#This Row],[IYR:]]*1)&gt;=$I$4,(Table3[[#This Row],[IYR:]]*1)&lt;=$I$5),TRUE,FALSE)</f>
        <v>1</v>
      </c>
      <c r="J129" s="2" t="str" cm="1">
        <f t="array" ref="J129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129" s="2" t="b">
        <f>IF(AND(LEN(Table3[[#This Row],[EYR:]])=$K$3,(Table3[[#This Row],[EYR:]]*1)&gt;=$K$4,(Table3[[#This Row],[EYR:]]*1)&lt;=$K$5),TRUE,FALSE)</f>
        <v>1</v>
      </c>
      <c r="L129" s="2">
        <v>152</v>
      </c>
      <c r="M129" s="2" t="s">
        <v>299</v>
      </c>
      <c r="N12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29" s="2" t="str" cm="1">
        <f t="array" ref="O129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129" s="2" t="b">
        <f>IF(AND(LEFT(Table3[[#This Row],[HCL:]],1)="#",LEN(Table3[[#This Row],[HCL:]])=$P$3),ISNUMBER(HEX2DEC(RIGHT(Table3[[#This Row],[HCL:]],6))),FALSE)</f>
        <v>1</v>
      </c>
      <c r="Q129" s="2" t="str" cm="1">
        <f t="array" ref="Q129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29" s="2" t="b">
        <f>IFERROR(VLOOKUP(Table3[[#This Row],[ECL:]],Table4[],2,0),FALSE)</f>
        <v>1</v>
      </c>
      <c r="S129" s="2" t="str" cm="1">
        <f t="array" ref="S129">IFERROR(MID(Table2[[#This Row],[Data]:[Data]],SEARCH(S$6,Table2[[#This Row],[Data]:[Data]])+4,SEARCH(" ",Table2[[#This Row],[Data]:[Data]],SEARCH(S$6,Table2[[#This Row],[Data]:[Data]]))-SEARCH(S$6,Table2[[#This Row],[Data]:[Data]])-4),FALSE)</f>
        <v>615952261</v>
      </c>
      <c r="T129" s="2" t="b">
        <f>IF(LEN(Table3[[#This Row],[PID:]])=$T$3,TRUE,FALSE)</f>
        <v>1</v>
      </c>
      <c r="U129" s="2" t="e" cm="1">
        <f t="array" ref="U129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29" s="3">
        <f>IF(AND(G129,I129,K129,N129,P129,R129,T129,Table2[[#This Row],[Valid?]]=1),1,0)</f>
        <v>1</v>
      </c>
    </row>
    <row r="130" spans="1:22" x14ac:dyDescent="0.3">
      <c r="A130" t="s">
        <v>134</v>
      </c>
      <c r="B130">
        <f t="shared" si="2"/>
        <v>7</v>
      </c>
      <c r="C130" t="b">
        <f t="shared" si="3"/>
        <v>0</v>
      </c>
      <c r="D130">
        <f>IF(OR(Table2[[#This Row],[How many colons?]]=8,AND(Table2[[#This Row],[How many colons?]]=7,Table2[[#This Row],[Has CID? (char position)]]=FALSE)),1,0)</f>
        <v>1</v>
      </c>
      <c r="F130" s="2" t="str" cm="1">
        <f t="array" ref="F130">IFERROR(MID(Table2[[#This Row],[Data]:[Data]],SEARCH(F$6,Table2[[#This Row],[Data]:[Data]])+4,SEARCH(" ",Table2[[#This Row],[Data]:[Data]],SEARCH(F$6,Table2[[#This Row],[Data]:[Data]]))-SEARCH(F$6,Table2[[#This Row],[Data]:[Data]])-4),FALSE)</f>
        <v>1961</v>
      </c>
      <c r="G130" s="2" t="b">
        <f>IF(AND(LEN(Table3[[#This Row],[BYR:]])=$G$3,(Table3[[#This Row],[BYR:]]*1)&gt;=$G$4,(Table3[[#This Row],[BYR:]]*1)&lt;=$G$5),TRUE,FALSE)</f>
        <v>1</v>
      </c>
      <c r="H130" s="2" t="str" cm="1">
        <f t="array" ref="H130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130" s="2" t="b">
        <f>IF(AND(LEN(Table3[[#This Row],[IYR:]])=$I$3,(Table3[[#This Row],[IYR:]]*1)&gt;=$I$4,(Table3[[#This Row],[IYR:]]*1)&lt;=$I$5),TRUE,FALSE)</f>
        <v>1</v>
      </c>
      <c r="J130" s="2" t="str" cm="1">
        <f t="array" ref="J130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130" s="2" t="b">
        <f>IF(AND(LEN(Table3[[#This Row],[EYR:]])=$K$3,(Table3[[#This Row],[EYR:]]*1)&gt;=$K$4,(Table3[[#This Row],[EYR:]]*1)&lt;=$K$5),TRUE,FALSE)</f>
        <v>1</v>
      </c>
      <c r="L130" s="2">
        <v>71</v>
      </c>
      <c r="M130" s="2" t="s">
        <v>300</v>
      </c>
      <c r="N13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30" s="2" t="str" cm="1">
        <f t="array" ref="O130">IFERROR(MID(Table2[[#This Row],[Data]:[Data]],SEARCH(O$6,Table2[[#This Row],[Data]:[Data]])+4,SEARCH(" ",Table2[[#This Row],[Data]:[Data]],SEARCH(O$6,Table2[[#This Row],[Data]:[Data]]))-SEARCH(O$6,Table2[[#This Row],[Data]:[Data]])-4),FALSE)</f>
        <v>#623a2f</v>
      </c>
      <c r="P130" s="2" t="b">
        <f>IF(AND(LEFT(Table3[[#This Row],[HCL:]],1)="#",LEN(Table3[[#This Row],[HCL:]])=$P$3),ISNUMBER(HEX2DEC(RIGHT(Table3[[#This Row],[HCL:]],6))),FALSE)</f>
        <v>1</v>
      </c>
      <c r="Q130" s="2" t="str" cm="1">
        <f t="array" ref="Q130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30" s="2" t="b">
        <f>IFERROR(VLOOKUP(Table3[[#This Row],[ECL:]],Table4[],2,0),FALSE)</f>
        <v>1</v>
      </c>
      <c r="S130" s="2" t="str" cm="1">
        <f t="array" ref="S130">IFERROR(MID(Table2[[#This Row],[Data]:[Data]],SEARCH(S$6,Table2[[#This Row],[Data]:[Data]])+4,SEARCH(" ",Table2[[#This Row],[Data]:[Data]],SEARCH(S$6,Table2[[#This Row],[Data]:[Data]]))-SEARCH(S$6,Table2[[#This Row],[Data]:[Data]])-4),FALSE)</f>
        <v>675731511</v>
      </c>
      <c r="T130" s="2" t="b">
        <f>IF(LEN(Table3[[#This Row],[PID:]])=$T$3,TRUE,FALSE)</f>
        <v>1</v>
      </c>
      <c r="U130" s="2" t="e" cm="1">
        <f t="array" ref="U13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30" s="3">
        <f>IF(AND(G130,I130,K130,N130,P130,R130,T130,Table2[[#This Row],[Valid?]]=1),1,0)</f>
        <v>1</v>
      </c>
    </row>
    <row r="131" spans="1:22" x14ac:dyDescent="0.3">
      <c r="A131" t="s">
        <v>135</v>
      </c>
      <c r="B131">
        <f t="shared" si="2"/>
        <v>7</v>
      </c>
      <c r="C131" t="b">
        <f t="shared" si="3"/>
        <v>0</v>
      </c>
      <c r="D131">
        <f>IF(OR(Table2[[#This Row],[How many colons?]]=8,AND(Table2[[#This Row],[How many colons?]]=7,Table2[[#This Row],[Has CID? (char position)]]=FALSE)),1,0)</f>
        <v>1</v>
      </c>
      <c r="F131" s="2" t="str" cm="1">
        <f t="array" ref="F131">IFERROR(MID(Table2[[#This Row],[Data]:[Data]],SEARCH(F$6,Table2[[#This Row],[Data]:[Data]])+4,SEARCH(" ",Table2[[#This Row],[Data]:[Data]],SEARCH(F$6,Table2[[#This Row],[Data]:[Data]]))-SEARCH(F$6,Table2[[#This Row],[Data]:[Data]])-4),FALSE)</f>
        <v>1981</v>
      </c>
      <c r="G131" s="2" t="b">
        <f>IF(AND(LEN(Table3[[#This Row],[BYR:]])=$G$3,(Table3[[#This Row],[BYR:]]*1)&gt;=$G$4,(Table3[[#This Row],[BYR:]]*1)&lt;=$G$5),TRUE,FALSE)</f>
        <v>1</v>
      </c>
      <c r="H131" s="2" t="str" cm="1">
        <f t="array" ref="H131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131" s="2" t="b">
        <f>IF(AND(LEN(Table3[[#This Row],[IYR:]])=$I$3,(Table3[[#This Row],[IYR:]]*1)&gt;=$I$4,(Table3[[#This Row],[IYR:]]*1)&lt;=$I$5),TRUE,FALSE)</f>
        <v>1</v>
      </c>
      <c r="J131" s="2" t="str" cm="1">
        <f t="array" ref="J131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131" s="2" t="b">
        <f>IF(AND(LEN(Table3[[#This Row],[EYR:]])=$K$3,(Table3[[#This Row],[EYR:]]*1)&gt;=$K$4,(Table3[[#This Row],[EYR:]]*1)&lt;=$K$5),TRUE,FALSE)</f>
        <v>1</v>
      </c>
      <c r="L131" s="2">
        <v>157</v>
      </c>
      <c r="M131" s="2" t="s">
        <v>299</v>
      </c>
      <c r="N13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31" s="2" t="str" cm="1">
        <f t="array" ref="O131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131" s="2" t="b">
        <f>IF(AND(LEFT(Table3[[#This Row],[HCL:]],1)="#",LEN(Table3[[#This Row],[HCL:]])=$P$3),ISNUMBER(HEX2DEC(RIGHT(Table3[[#This Row],[HCL:]],6))),FALSE)</f>
        <v>1</v>
      </c>
      <c r="Q131" s="2" t="str" cm="1">
        <f t="array" ref="Q131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131" s="2" t="b">
        <f>IFERROR(VLOOKUP(Table3[[#This Row],[ECL:]],Table4[],2,0),FALSE)</f>
        <v>1</v>
      </c>
      <c r="S131" s="2" t="str" cm="1">
        <f t="array" ref="S131">IFERROR(MID(Table2[[#This Row],[Data]:[Data]],SEARCH(S$6,Table2[[#This Row],[Data]:[Data]])+4,SEARCH(" ",Table2[[#This Row],[Data]:[Data]],SEARCH(S$6,Table2[[#This Row],[Data]:[Data]]))-SEARCH(S$6,Table2[[#This Row],[Data]:[Data]])-4),FALSE)</f>
        <v>803066169</v>
      </c>
      <c r="T131" s="2" t="b">
        <f>IF(LEN(Table3[[#This Row],[PID:]])=$T$3,TRUE,FALSE)</f>
        <v>1</v>
      </c>
      <c r="U131" s="2" t="e" cm="1">
        <f t="array" ref="U13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31" s="3">
        <f>IF(AND(G131,I131,K131,N131,P131,R131,T131,Table2[[#This Row],[Valid?]]=1),1,0)</f>
        <v>1</v>
      </c>
    </row>
    <row r="132" spans="1:22" x14ac:dyDescent="0.3">
      <c r="A132" t="s">
        <v>136</v>
      </c>
      <c r="B132">
        <f t="shared" si="2"/>
        <v>7</v>
      </c>
      <c r="C132">
        <f t="shared" si="3"/>
        <v>44</v>
      </c>
      <c r="D132">
        <f>IF(OR(Table2[[#This Row],[How many colons?]]=8,AND(Table2[[#This Row],[How many colons?]]=7,Table2[[#This Row],[Has CID? (char position)]]=FALSE)),1,0)</f>
        <v>0</v>
      </c>
      <c r="F132" s="2" t="b" cm="1">
        <f t="array" ref="F132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132" s="2" t="b">
        <f>IF(AND(LEN(Table3[[#This Row],[BYR:]])=$G$3,(Table3[[#This Row],[BYR:]]*1)&gt;=$G$4,(Table3[[#This Row],[BYR:]]*1)&lt;=$G$5),TRUE,FALSE)</f>
        <v>0</v>
      </c>
      <c r="H132" s="2" t="str" cm="1">
        <f t="array" ref="H132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32" s="2" t="b">
        <f>IF(AND(LEN(Table3[[#This Row],[IYR:]])=$I$3,(Table3[[#This Row],[IYR:]]*1)&gt;=$I$4,(Table3[[#This Row],[IYR:]]*1)&lt;=$I$5),TRUE,FALSE)</f>
        <v>1</v>
      </c>
      <c r="J132" s="2" t="str" cm="1">
        <f t="array" ref="J132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132" s="2" t="b">
        <f>IF(AND(LEN(Table3[[#This Row],[EYR:]])=$K$3,(Table3[[#This Row],[EYR:]]*1)&gt;=$K$4,(Table3[[#This Row],[EYR:]]*1)&lt;=$K$5),TRUE,FALSE)</f>
        <v>1</v>
      </c>
      <c r="L132" s="2">
        <v>76</v>
      </c>
      <c r="M132" s="2" t="s">
        <v>300</v>
      </c>
      <c r="N13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32" s="2" t="str" cm="1">
        <f t="array" ref="O132">IFERROR(MID(Table2[[#This Row],[Data]:[Data]],SEARCH(O$6,Table2[[#This Row],[Data]:[Data]])+4,SEARCH(" ",Table2[[#This Row],[Data]:[Data]],SEARCH(O$6,Table2[[#This Row],[Data]:[Data]]))-SEARCH(O$6,Table2[[#This Row],[Data]:[Data]])-4),FALSE)</f>
        <v>fafcd9</v>
      </c>
      <c r="P132" s="2" t="b">
        <f>IF(AND(LEFT(Table3[[#This Row],[HCL:]],1)="#",LEN(Table3[[#This Row],[HCL:]])=$P$3),ISNUMBER(HEX2DEC(RIGHT(Table3[[#This Row],[HCL:]],6))),FALSE)</f>
        <v>0</v>
      </c>
      <c r="Q132" s="2" t="str" cm="1">
        <f t="array" ref="Q132">IFERROR(MID(Table2[[#This Row],[Data]:[Data]],SEARCH(Q$6,Table2[[#This Row],[Data]:[Data]])+4,SEARCH(" ",Table2[[#This Row],[Data]:[Data]],SEARCH(Q$6,Table2[[#This Row],[Data]:[Data]]))-SEARCH(Q$6,Table2[[#This Row],[Data]:[Data]])-4),FALSE)</f>
        <v>grt</v>
      </c>
      <c r="R132" s="2" t="b">
        <f>IFERROR(VLOOKUP(Table3[[#This Row],[ECL:]],Table4[],2,0),FALSE)</f>
        <v>0</v>
      </c>
      <c r="S132" s="2" t="str" cm="1">
        <f t="array" ref="S132">IFERROR(MID(Table2[[#This Row],[Data]:[Data]],SEARCH(S$6,Table2[[#This Row],[Data]:[Data]])+4,SEARCH(" ",Table2[[#This Row],[Data]:[Data]],SEARCH(S$6,Table2[[#This Row],[Data]:[Data]]))-SEARCH(S$6,Table2[[#This Row],[Data]:[Data]])-4),FALSE)</f>
        <v>359286290</v>
      </c>
      <c r="T132" s="2" t="b">
        <f>IF(LEN(Table3[[#This Row],[PID:]])=$T$3,TRUE,FALSE)</f>
        <v>1</v>
      </c>
      <c r="U132" s="2" t="str" cm="1">
        <f t="array" ref="U132">MID(Table2[[#This Row],[Data]:[Data]],SEARCH(U$6,Table2[[#This Row],[Data]:[Data]])+4,SEARCH(" ",Table2[[#This Row],[Data]:[Data]],SEARCH(U$6,Table2[[#This Row],[Data]:[Data]]))-SEARCH(U$6,Table2[[#This Row],[Data]:[Data]])-4)</f>
        <v>207</v>
      </c>
      <c r="V132" s="3">
        <f>IF(AND(G132,I132,K132,N132,P132,R132,T132,Table2[[#This Row],[Valid?]]=1),1,0)</f>
        <v>0</v>
      </c>
    </row>
    <row r="133" spans="1:22" x14ac:dyDescent="0.3">
      <c r="A133" t="s">
        <v>137</v>
      </c>
      <c r="B133">
        <f t="shared" si="2"/>
        <v>7</v>
      </c>
      <c r="C133" t="b">
        <f t="shared" si="3"/>
        <v>0</v>
      </c>
      <c r="D133">
        <f>IF(OR(Table2[[#This Row],[How many colons?]]=8,AND(Table2[[#This Row],[How many colons?]]=7,Table2[[#This Row],[Has CID? (char position)]]=FALSE)),1,0)</f>
        <v>1</v>
      </c>
      <c r="F133" s="2" t="str" cm="1">
        <f t="array" ref="F133">IFERROR(MID(Table2[[#This Row],[Data]:[Data]],SEARCH(F$6,Table2[[#This Row],[Data]:[Data]])+4,SEARCH(" ",Table2[[#This Row],[Data]:[Data]],SEARCH(F$6,Table2[[#This Row],[Data]:[Data]]))-SEARCH(F$6,Table2[[#This Row],[Data]:[Data]])-4),FALSE)</f>
        <v>1966</v>
      </c>
      <c r="G133" s="2" t="b">
        <f>IF(AND(LEN(Table3[[#This Row],[BYR:]])=$G$3,(Table3[[#This Row],[BYR:]]*1)&gt;=$G$4,(Table3[[#This Row],[BYR:]]*1)&lt;=$G$5),TRUE,FALSE)</f>
        <v>1</v>
      </c>
      <c r="H133" s="2" t="str" cm="1">
        <f t="array" ref="H133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133" s="2" t="b">
        <f>IF(AND(LEN(Table3[[#This Row],[IYR:]])=$I$3,(Table3[[#This Row],[IYR:]]*1)&gt;=$I$4,(Table3[[#This Row],[IYR:]]*1)&lt;=$I$5),TRUE,FALSE)</f>
        <v>1</v>
      </c>
      <c r="J133" s="2" t="str" cm="1">
        <f t="array" ref="J133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133" s="2" t="b">
        <f>IF(AND(LEN(Table3[[#This Row],[EYR:]])=$K$3,(Table3[[#This Row],[EYR:]]*1)&gt;=$K$4,(Table3[[#This Row],[EYR:]]*1)&lt;=$K$5),TRUE,FALSE)</f>
        <v>1</v>
      </c>
      <c r="L133" s="2">
        <v>190</v>
      </c>
      <c r="M133" s="2" t="s">
        <v>299</v>
      </c>
      <c r="N13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33" s="2" t="str" cm="1">
        <f t="array" ref="O133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133" s="2" t="b">
        <f>IF(AND(LEFT(Table3[[#This Row],[HCL:]],1)="#",LEN(Table3[[#This Row],[HCL:]])=$P$3),ISNUMBER(HEX2DEC(RIGHT(Table3[[#This Row],[HCL:]],6))),FALSE)</f>
        <v>1</v>
      </c>
      <c r="Q133" s="2" t="str" cm="1">
        <f t="array" ref="Q133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33" s="2" t="b">
        <f>IFERROR(VLOOKUP(Table3[[#This Row],[ECL:]],Table4[],2,0),FALSE)</f>
        <v>1</v>
      </c>
      <c r="S133" s="2" t="str" cm="1">
        <f t="array" ref="S133">IFERROR(MID(Table2[[#This Row],[Data]:[Data]],SEARCH(S$6,Table2[[#This Row],[Data]:[Data]])+4,SEARCH(" ",Table2[[#This Row],[Data]:[Data]],SEARCH(S$6,Table2[[#This Row],[Data]:[Data]]))-SEARCH(S$6,Table2[[#This Row],[Data]:[Data]])-4),FALSE)</f>
        <v>179471060</v>
      </c>
      <c r="T133" s="2" t="b">
        <f>IF(LEN(Table3[[#This Row],[PID:]])=$T$3,TRUE,FALSE)</f>
        <v>1</v>
      </c>
      <c r="U133" s="2" t="e" cm="1">
        <f t="array" ref="U13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33" s="3">
        <f>IF(AND(G133,I133,K133,N133,P133,R133,T133,Table2[[#This Row],[Valid?]]=1),1,0)</f>
        <v>1</v>
      </c>
    </row>
    <row r="134" spans="1:22" x14ac:dyDescent="0.3">
      <c r="A134" t="s">
        <v>138</v>
      </c>
      <c r="B134">
        <f t="shared" si="2"/>
        <v>7</v>
      </c>
      <c r="C134" t="b">
        <f t="shared" si="3"/>
        <v>0</v>
      </c>
      <c r="D134">
        <f>IF(OR(Table2[[#This Row],[How many colons?]]=8,AND(Table2[[#This Row],[How many colons?]]=7,Table2[[#This Row],[Has CID? (char position)]]=FALSE)),1,0)</f>
        <v>1</v>
      </c>
      <c r="F134" s="2" t="str" cm="1">
        <f t="array" ref="F134">IFERROR(MID(Table2[[#This Row],[Data]:[Data]],SEARCH(F$6,Table2[[#This Row],[Data]:[Data]])+4,SEARCH(" ",Table2[[#This Row],[Data]:[Data]],SEARCH(F$6,Table2[[#This Row],[Data]:[Data]]))-SEARCH(F$6,Table2[[#This Row],[Data]:[Data]])-4),FALSE)</f>
        <v>1942</v>
      </c>
      <c r="G134" s="2" t="b">
        <f>IF(AND(LEN(Table3[[#This Row],[BYR:]])=$G$3,(Table3[[#This Row],[BYR:]]*1)&gt;=$G$4,(Table3[[#This Row],[BYR:]]*1)&lt;=$G$5),TRUE,FALSE)</f>
        <v>1</v>
      </c>
      <c r="H134" s="2" t="str" cm="1">
        <f t="array" ref="H134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134" s="2" t="b">
        <f>IF(AND(LEN(Table3[[#This Row],[IYR:]])=$I$3,(Table3[[#This Row],[IYR:]]*1)&gt;=$I$4,(Table3[[#This Row],[IYR:]]*1)&lt;=$I$5),TRUE,FALSE)</f>
        <v>1</v>
      </c>
      <c r="J134" s="2" t="str" cm="1">
        <f t="array" ref="J134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134" s="2" t="b">
        <f>IF(AND(LEN(Table3[[#This Row],[EYR:]])=$K$3,(Table3[[#This Row],[EYR:]]*1)&gt;=$K$4,(Table3[[#This Row],[EYR:]]*1)&lt;=$K$5),TRUE,FALSE)</f>
        <v>1</v>
      </c>
      <c r="L134" s="2">
        <v>158</v>
      </c>
      <c r="M134" s="2" t="s">
        <v>299</v>
      </c>
      <c r="N13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34" s="2" t="str" cm="1">
        <f t="array" ref="O134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134" s="2" t="b">
        <f>IF(AND(LEFT(Table3[[#This Row],[HCL:]],1)="#",LEN(Table3[[#This Row],[HCL:]])=$P$3),ISNUMBER(HEX2DEC(RIGHT(Table3[[#This Row],[HCL:]],6))),FALSE)</f>
        <v>1</v>
      </c>
      <c r="Q134" s="2" t="str" cm="1">
        <f t="array" ref="Q134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134" s="2" t="b">
        <f>IFERROR(VLOOKUP(Table3[[#This Row],[ECL:]],Table4[],2,0),FALSE)</f>
        <v>1</v>
      </c>
      <c r="S134" s="2" t="str" cm="1">
        <f t="array" ref="S134">IFERROR(MID(Table2[[#This Row],[Data]:[Data]],SEARCH(S$6,Table2[[#This Row],[Data]:[Data]])+4,SEARCH(" ",Table2[[#This Row],[Data]:[Data]],SEARCH(S$6,Table2[[#This Row],[Data]:[Data]]))-SEARCH(S$6,Table2[[#This Row],[Data]:[Data]])-4),FALSE)</f>
        <v>721512314</v>
      </c>
      <c r="T134" s="2" t="b">
        <f>IF(LEN(Table3[[#This Row],[PID:]])=$T$3,TRUE,FALSE)</f>
        <v>1</v>
      </c>
      <c r="U134" s="2" t="e" cm="1">
        <f t="array" ref="U134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34" s="3">
        <f>IF(AND(G134,I134,K134,N134,P134,R134,T134,Table2[[#This Row],[Valid?]]=1),1,0)</f>
        <v>1</v>
      </c>
    </row>
    <row r="135" spans="1:22" x14ac:dyDescent="0.3">
      <c r="A135" t="s">
        <v>139</v>
      </c>
      <c r="B135">
        <f t="shared" ref="B135:B198" si="4">LEN(A135)-LEN(SUBSTITUTE(A135,":",""))</f>
        <v>7</v>
      </c>
      <c r="C135" t="b">
        <f t="shared" ref="C135:C198" si="5">IFERROR(SEARCH("cid",A135),FALSE)</f>
        <v>0</v>
      </c>
      <c r="D135">
        <f>IF(OR(Table2[[#This Row],[How many colons?]]=8,AND(Table2[[#This Row],[How many colons?]]=7,Table2[[#This Row],[Has CID? (char position)]]=FALSE)),1,0)</f>
        <v>1</v>
      </c>
      <c r="F135" s="2" t="str" cm="1">
        <f t="array" ref="F135">IFERROR(MID(Table2[[#This Row],[Data]:[Data]],SEARCH(F$6,Table2[[#This Row],[Data]:[Data]])+4,SEARCH(" ",Table2[[#This Row],[Data]:[Data]],SEARCH(F$6,Table2[[#This Row],[Data]:[Data]]))-SEARCH(F$6,Table2[[#This Row],[Data]:[Data]])-4),FALSE)</f>
        <v>2012</v>
      </c>
      <c r="G135" s="2" t="b">
        <f>IF(AND(LEN(Table3[[#This Row],[BYR:]])=$G$3,(Table3[[#This Row],[BYR:]]*1)&gt;=$G$4,(Table3[[#This Row],[BYR:]]*1)&lt;=$G$5),TRUE,FALSE)</f>
        <v>0</v>
      </c>
      <c r="H135" s="2" t="str" cm="1">
        <f t="array" ref="H135">IFERROR(MID(Table2[[#This Row],[Data]:[Data]],SEARCH(H$6,Table2[[#This Row],[Data]:[Data]])+4,SEARCH(" ",Table2[[#This Row],[Data]:[Data]],SEARCH(H$6,Table2[[#This Row],[Data]:[Data]]))-SEARCH(H$6,Table2[[#This Row],[Data]:[Data]])-4),FALSE)</f>
        <v>1981</v>
      </c>
      <c r="I135" s="2" t="b">
        <f>IF(AND(LEN(Table3[[#This Row],[IYR:]])=$I$3,(Table3[[#This Row],[IYR:]]*1)&gt;=$I$4,(Table3[[#This Row],[IYR:]]*1)&lt;=$I$5),TRUE,FALSE)</f>
        <v>0</v>
      </c>
      <c r="J135" s="2" t="str" cm="1">
        <f t="array" ref="J135">IFERROR(MID(Table2[[#This Row],[Data]:[Data]],SEARCH(J$6,Table2[[#This Row],[Data]:[Data]])+4,SEARCH(" ",Table2[[#This Row],[Data]:[Data]],SEARCH(J$6,Table2[[#This Row],[Data]:[Data]]))-SEARCH(J$6,Table2[[#This Row],[Data]:[Data]])-4),FALSE)</f>
        <v>1955</v>
      </c>
      <c r="K135" s="2" t="b">
        <f>IF(AND(LEN(Table3[[#This Row],[EYR:]])=$K$3,(Table3[[#This Row],[EYR:]]*1)&gt;=$K$4,(Table3[[#This Row],[EYR:]]*1)&lt;=$K$5),TRUE,FALSE)</f>
        <v>0</v>
      </c>
      <c r="L135" s="2">
        <v>175</v>
      </c>
      <c r="M135" s="2" t="s">
        <v>300</v>
      </c>
      <c r="N13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135" s="2" t="str" cm="1">
        <f t="array" ref="O135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135" s="2" t="b">
        <f>IF(AND(LEFT(Table3[[#This Row],[HCL:]],1)="#",LEN(Table3[[#This Row],[HCL:]])=$P$3),ISNUMBER(HEX2DEC(RIGHT(Table3[[#This Row],[HCL:]],6))),FALSE)</f>
        <v>0</v>
      </c>
      <c r="Q135" s="2" t="str" cm="1">
        <f t="array" ref="Q135">IFERROR(MID(Table2[[#This Row],[Data]:[Data]],SEARCH(Q$6,Table2[[#This Row],[Data]:[Data]])+4,SEARCH(" ",Table2[[#This Row],[Data]:[Data]],SEARCH(Q$6,Table2[[#This Row],[Data]:[Data]]))-SEARCH(Q$6,Table2[[#This Row],[Data]:[Data]])-4),FALSE)</f>
        <v>grt</v>
      </c>
      <c r="R135" s="2" t="b">
        <f>IFERROR(VLOOKUP(Table3[[#This Row],[ECL:]],Table4[],2,0),FALSE)</f>
        <v>0</v>
      </c>
      <c r="S135" s="2" t="str" cm="1">
        <f t="array" ref="S135">IFERROR(MID(Table2[[#This Row],[Data]:[Data]],SEARCH(S$6,Table2[[#This Row],[Data]:[Data]])+4,SEARCH(" ",Table2[[#This Row],[Data]:[Data]],SEARCH(S$6,Table2[[#This Row],[Data]:[Data]]))-SEARCH(S$6,Table2[[#This Row],[Data]:[Data]])-4),FALSE)</f>
        <v>#66167e</v>
      </c>
      <c r="T135" s="2" t="b">
        <f>IF(LEN(Table3[[#This Row],[PID:]])=$T$3,TRUE,FALSE)</f>
        <v>0</v>
      </c>
      <c r="U135" s="2" t="e" cm="1">
        <f t="array" ref="U135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35" s="3">
        <f>IF(AND(G135,I135,K135,N135,P135,R135,T135,Table2[[#This Row],[Valid?]]=1),1,0)</f>
        <v>0</v>
      </c>
    </row>
    <row r="136" spans="1:22" x14ac:dyDescent="0.3">
      <c r="A136" t="s">
        <v>140</v>
      </c>
      <c r="B136">
        <f t="shared" si="4"/>
        <v>7</v>
      </c>
      <c r="C136">
        <f t="shared" si="5"/>
        <v>11</v>
      </c>
      <c r="D136">
        <f>IF(OR(Table2[[#This Row],[How many colons?]]=8,AND(Table2[[#This Row],[How many colons?]]=7,Table2[[#This Row],[Has CID? (char position)]]=FALSE)),1,0)</f>
        <v>0</v>
      </c>
      <c r="F136" s="2" t="b" cm="1">
        <f t="array" ref="F136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136" s="2" t="b">
        <f>IF(AND(LEN(Table3[[#This Row],[BYR:]])=$G$3,(Table3[[#This Row],[BYR:]]*1)&gt;=$G$4,(Table3[[#This Row],[BYR:]]*1)&lt;=$G$5),TRUE,FALSE)</f>
        <v>0</v>
      </c>
      <c r="H136" s="2" t="str" cm="1">
        <f t="array" ref="H136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136" s="2" t="b">
        <f>IF(AND(LEN(Table3[[#This Row],[IYR:]])=$I$3,(Table3[[#This Row],[IYR:]]*1)&gt;=$I$4,(Table3[[#This Row],[IYR:]]*1)&lt;=$I$5),TRUE,FALSE)</f>
        <v>1</v>
      </c>
      <c r="J136" s="2" t="str" cm="1">
        <f t="array" ref="J136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136" s="2" t="b">
        <f>IF(AND(LEN(Table3[[#This Row],[EYR:]])=$K$3,(Table3[[#This Row],[EYR:]]*1)&gt;=$K$4,(Table3[[#This Row],[EYR:]]*1)&lt;=$K$5),TRUE,FALSE)</f>
        <v>1</v>
      </c>
      <c r="L136" s="2">
        <v>154</v>
      </c>
      <c r="M136" s="2" t="s">
        <v>299</v>
      </c>
      <c r="N13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36" s="2" t="str" cm="1">
        <f t="array" ref="O136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136" s="2" t="b">
        <f>IF(AND(LEFT(Table3[[#This Row],[HCL:]],1)="#",LEN(Table3[[#This Row],[HCL:]])=$P$3),ISNUMBER(HEX2DEC(RIGHT(Table3[[#This Row],[HCL:]],6))),FALSE)</f>
        <v>1</v>
      </c>
      <c r="Q136" s="2" t="str" cm="1">
        <f t="array" ref="Q136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136" s="2" t="b">
        <f>IFERROR(VLOOKUP(Table3[[#This Row],[ECL:]],Table4[],2,0),FALSE)</f>
        <v>1</v>
      </c>
      <c r="S136" s="2" t="str" cm="1">
        <f t="array" ref="S136">IFERROR(MID(Table2[[#This Row],[Data]:[Data]],SEARCH(S$6,Table2[[#This Row],[Data]:[Data]])+4,SEARCH(" ",Table2[[#This Row],[Data]:[Data]],SEARCH(S$6,Table2[[#This Row],[Data]:[Data]]))-SEARCH(S$6,Table2[[#This Row],[Data]:[Data]])-4),FALSE)</f>
        <v>573851812</v>
      </c>
      <c r="T136" s="2" t="b">
        <f>IF(LEN(Table3[[#This Row],[PID:]])=$T$3,TRUE,FALSE)</f>
        <v>1</v>
      </c>
      <c r="U136" s="2" t="str" cm="1">
        <f t="array" ref="U136">MID(Table2[[#This Row],[Data]:[Data]],SEARCH(U$6,Table2[[#This Row],[Data]:[Data]])+4,SEARCH(" ",Table2[[#This Row],[Data]:[Data]],SEARCH(U$6,Table2[[#This Row],[Data]:[Data]]))-SEARCH(U$6,Table2[[#This Row],[Data]:[Data]])-4)</f>
        <v>301</v>
      </c>
      <c r="V136" s="3">
        <f>IF(AND(G136,I136,K136,N136,P136,R136,T136,Table2[[#This Row],[Valid?]]=1),1,0)</f>
        <v>0</v>
      </c>
    </row>
    <row r="137" spans="1:22" x14ac:dyDescent="0.3">
      <c r="A137" t="s">
        <v>141</v>
      </c>
      <c r="B137">
        <f t="shared" si="4"/>
        <v>7</v>
      </c>
      <c r="C137" t="b">
        <f t="shared" si="5"/>
        <v>0</v>
      </c>
      <c r="D137">
        <f>IF(OR(Table2[[#This Row],[How many colons?]]=8,AND(Table2[[#This Row],[How many colons?]]=7,Table2[[#This Row],[Has CID? (char position)]]=FALSE)),1,0)</f>
        <v>1</v>
      </c>
      <c r="F137" s="2" t="str" cm="1">
        <f t="array" ref="F137">IFERROR(MID(Table2[[#This Row],[Data]:[Data]],SEARCH(F$6,Table2[[#This Row],[Data]:[Data]])+4,SEARCH(" ",Table2[[#This Row],[Data]:[Data]],SEARCH(F$6,Table2[[#This Row],[Data]:[Data]]))-SEARCH(F$6,Table2[[#This Row],[Data]:[Data]])-4),FALSE)</f>
        <v>1996</v>
      </c>
      <c r="G137" s="2" t="b">
        <f>IF(AND(LEN(Table3[[#This Row],[BYR:]])=$G$3,(Table3[[#This Row],[BYR:]]*1)&gt;=$G$4,(Table3[[#This Row],[BYR:]]*1)&lt;=$G$5),TRUE,FALSE)</f>
        <v>1</v>
      </c>
      <c r="H137" s="2" t="str" cm="1">
        <f t="array" ref="H137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37" s="2" t="b">
        <f>IF(AND(LEN(Table3[[#This Row],[IYR:]])=$I$3,(Table3[[#This Row],[IYR:]]*1)&gt;=$I$4,(Table3[[#This Row],[IYR:]]*1)&lt;=$I$5),TRUE,FALSE)</f>
        <v>1</v>
      </c>
      <c r="J137" s="2" t="str" cm="1">
        <f t="array" ref="J137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137" s="2" t="b">
        <f>IF(AND(LEN(Table3[[#This Row],[EYR:]])=$K$3,(Table3[[#This Row],[EYR:]]*1)&gt;=$K$4,(Table3[[#This Row],[EYR:]]*1)&lt;=$K$5),TRUE,FALSE)</f>
        <v>1</v>
      </c>
      <c r="L137" s="2">
        <v>183</v>
      </c>
      <c r="M137" s="2" t="s">
        <v>299</v>
      </c>
      <c r="N13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37" s="2" t="str" cm="1">
        <f t="array" ref="O137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137" s="2" t="b">
        <f>IF(AND(LEFT(Table3[[#This Row],[HCL:]],1)="#",LEN(Table3[[#This Row],[HCL:]])=$P$3),ISNUMBER(HEX2DEC(RIGHT(Table3[[#This Row],[HCL:]],6))),FALSE)</f>
        <v>1</v>
      </c>
      <c r="Q137" s="2" t="str" cm="1">
        <f t="array" ref="Q137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137" s="2" t="b">
        <f>IFERROR(VLOOKUP(Table3[[#This Row],[ECL:]],Table4[],2,0),FALSE)</f>
        <v>1</v>
      </c>
      <c r="S137" s="2" t="str" cm="1">
        <f t="array" ref="S137">IFERROR(MID(Table2[[#This Row],[Data]:[Data]],SEARCH(S$6,Table2[[#This Row],[Data]:[Data]])+4,SEARCH(" ",Table2[[#This Row],[Data]:[Data]],SEARCH(S$6,Table2[[#This Row],[Data]:[Data]]))-SEARCH(S$6,Table2[[#This Row],[Data]:[Data]])-4),FALSE)</f>
        <v>259910953</v>
      </c>
      <c r="T137" s="2" t="b">
        <f>IF(LEN(Table3[[#This Row],[PID:]])=$T$3,TRUE,FALSE)</f>
        <v>1</v>
      </c>
      <c r="U137" s="2" t="e" cm="1">
        <f t="array" ref="U13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37" s="3">
        <f>IF(AND(G137,I137,K137,N137,P137,R137,T137,Table2[[#This Row],[Valid?]]=1),1,0)</f>
        <v>1</v>
      </c>
    </row>
    <row r="138" spans="1:22" x14ac:dyDescent="0.3">
      <c r="A138" t="s">
        <v>142</v>
      </c>
      <c r="B138">
        <f t="shared" si="4"/>
        <v>7</v>
      </c>
      <c r="C138" t="b">
        <f t="shared" si="5"/>
        <v>0</v>
      </c>
      <c r="D138">
        <f>IF(OR(Table2[[#This Row],[How many colons?]]=8,AND(Table2[[#This Row],[How many colons?]]=7,Table2[[#This Row],[Has CID? (char position)]]=FALSE)),1,0)</f>
        <v>1</v>
      </c>
      <c r="F138" s="2" t="str" cm="1">
        <f t="array" ref="F138">IFERROR(MID(Table2[[#This Row],[Data]:[Data]],SEARCH(F$6,Table2[[#This Row],[Data]:[Data]])+4,SEARCH(" ",Table2[[#This Row],[Data]:[Data]],SEARCH(F$6,Table2[[#This Row],[Data]:[Data]]))-SEARCH(F$6,Table2[[#This Row],[Data]:[Data]])-4),FALSE)</f>
        <v>1939</v>
      </c>
      <c r="G138" s="2" t="b">
        <f>IF(AND(LEN(Table3[[#This Row],[BYR:]])=$G$3,(Table3[[#This Row],[BYR:]]*1)&gt;=$G$4,(Table3[[#This Row],[BYR:]]*1)&lt;=$G$5),TRUE,FALSE)</f>
        <v>1</v>
      </c>
      <c r="H138" s="2" t="str" cm="1">
        <f t="array" ref="H138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138" s="2" t="b">
        <f>IF(AND(LEN(Table3[[#This Row],[IYR:]])=$I$3,(Table3[[#This Row],[IYR:]]*1)&gt;=$I$4,(Table3[[#This Row],[IYR:]]*1)&lt;=$I$5),TRUE,FALSE)</f>
        <v>1</v>
      </c>
      <c r="J138" s="2" t="str" cm="1">
        <f t="array" ref="J138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138" s="2" t="b">
        <f>IF(AND(LEN(Table3[[#This Row],[EYR:]])=$K$3,(Table3[[#This Row],[EYR:]]*1)&gt;=$K$4,(Table3[[#This Row],[EYR:]]*1)&lt;=$K$5),TRUE,FALSE)</f>
        <v>1</v>
      </c>
      <c r="L138" s="2">
        <v>161</v>
      </c>
      <c r="M138" s="2" t="s">
        <v>299</v>
      </c>
      <c r="N13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38" s="2" t="str" cm="1">
        <f t="array" ref="O138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138" s="2" t="b">
        <f>IF(AND(LEFT(Table3[[#This Row],[HCL:]],1)="#",LEN(Table3[[#This Row],[HCL:]])=$P$3),ISNUMBER(HEX2DEC(RIGHT(Table3[[#This Row],[HCL:]],6))),FALSE)</f>
        <v>0</v>
      </c>
      <c r="Q138" s="2" t="str" cm="1">
        <f t="array" ref="Q138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38" s="2" t="b">
        <f>IFERROR(VLOOKUP(Table3[[#This Row],[ECL:]],Table4[],2,0),FALSE)</f>
        <v>1</v>
      </c>
      <c r="S138" s="2" t="str" cm="1">
        <f t="array" ref="S138">IFERROR(MID(Table2[[#This Row],[Data]:[Data]],SEARCH(S$6,Table2[[#This Row],[Data]:[Data]])+4,SEARCH(" ",Table2[[#This Row],[Data]:[Data]],SEARCH(S$6,Table2[[#This Row],[Data]:[Data]]))-SEARCH(S$6,Table2[[#This Row],[Data]:[Data]])-4),FALSE)</f>
        <v>751991211</v>
      </c>
      <c r="T138" s="2" t="b">
        <f>IF(LEN(Table3[[#This Row],[PID:]])=$T$3,TRUE,FALSE)</f>
        <v>1</v>
      </c>
      <c r="U138" s="2" t="e" cm="1">
        <f t="array" ref="U13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38" s="3">
        <f>IF(AND(G138,I138,K138,N138,P138,R138,T138,Table2[[#This Row],[Valid?]]=1),1,0)</f>
        <v>0</v>
      </c>
    </row>
    <row r="139" spans="1:22" x14ac:dyDescent="0.3">
      <c r="A139" t="s">
        <v>143</v>
      </c>
      <c r="B139">
        <f t="shared" si="4"/>
        <v>7</v>
      </c>
      <c r="C139">
        <f t="shared" si="5"/>
        <v>36</v>
      </c>
      <c r="D139">
        <f>IF(OR(Table2[[#This Row],[How many colons?]]=8,AND(Table2[[#This Row],[How many colons?]]=7,Table2[[#This Row],[Has CID? (char position)]]=FALSE)),1,0)</f>
        <v>0</v>
      </c>
      <c r="F139" s="2" t="str" cm="1">
        <f t="array" ref="F139">IFERROR(MID(Table2[[#This Row],[Data]:[Data]],SEARCH(F$6,Table2[[#This Row],[Data]:[Data]])+4,SEARCH(" ",Table2[[#This Row],[Data]:[Data]],SEARCH(F$6,Table2[[#This Row],[Data]:[Data]]))-SEARCH(F$6,Table2[[#This Row],[Data]:[Data]])-4),FALSE)</f>
        <v>1947</v>
      </c>
      <c r="G139" s="2" t="b">
        <f>IF(AND(LEN(Table3[[#This Row],[BYR:]])=$G$3,(Table3[[#This Row],[BYR:]]*1)&gt;=$G$4,(Table3[[#This Row],[BYR:]]*1)&lt;=$G$5),TRUE,FALSE)</f>
        <v>1</v>
      </c>
      <c r="H139" s="2" t="str" cm="1">
        <f t="array" ref="H139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39" s="2" t="b">
        <f>IF(AND(LEN(Table3[[#This Row],[IYR:]])=$I$3,(Table3[[#This Row],[IYR:]]*1)&gt;=$I$4,(Table3[[#This Row],[IYR:]]*1)&lt;=$I$5),TRUE,FALSE)</f>
        <v>1</v>
      </c>
      <c r="J139" s="2" t="str" cm="1">
        <f t="array" ref="J139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139" s="2" t="b">
        <f>IF(AND(LEN(Table3[[#This Row],[EYR:]])=$K$3,(Table3[[#This Row],[EYR:]]*1)&gt;=$K$4,(Table3[[#This Row],[EYR:]]*1)&lt;=$K$5),TRUE,FALSE)</f>
        <v>1</v>
      </c>
      <c r="L139" s="2">
        <v>66</v>
      </c>
      <c r="M139" s="2" t="s">
        <v>300</v>
      </c>
      <c r="N13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39" s="2" t="str" cm="1">
        <f t="array" ref="O139">IFERROR(MID(Table2[[#This Row],[Data]:[Data]],SEARCH(O$6,Table2[[#This Row],[Data]:[Data]])+4,SEARCH(" ",Table2[[#This Row],[Data]:[Data]],SEARCH(O$6,Table2[[#This Row],[Data]:[Data]]))-SEARCH(O$6,Table2[[#This Row],[Data]:[Data]])-4),FALSE)</f>
        <v>#ef5900</v>
      </c>
      <c r="P139" s="2" t="b">
        <f>IF(AND(LEFT(Table3[[#This Row],[HCL:]],1)="#",LEN(Table3[[#This Row],[HCL:]])=$P$3),ISNUMBER(HEX2DEC(RIGHT(Table3[[#This Row],[HCL:]],6))),FALSE)</f>
        <v>1</v>
      </c>
      <c r="Q139" s="2" t="str" cm="1">
        <f t="array" ref="Q139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139" s="2" t="b">
        <f>IFERROR(VLOOKUP(Table3[[#This Row],[ECL:]],Table4[],2,0),FALSE)</f>
        <v>1</v>
      </c>
      <c r="S139" s="2" t="b" cm="1">
        <f t="array" ref="S139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139" s="2" t="b">
        <f>IF(LEN(Table3[[#This Row],[PID:]])=$T$3,TRUE,FALSE)</f>
        <v>0</v>
      </c>
      <c r="U139" s="2" t="str" cm="1">
        <f t="array" ref="U139">MID(Table2[[#This Row],[Data]:[Data]],SEARCH(U$6,Table2[[#This Row],[Data]:[Data]])+4,SEARCH(" ",Table2[[#This Row],[Data]:[Data]],SEARCH(U$6,Table2[[#This Row],[Data]:[Data]]))-SEARCH(U$6,Table2[[#This Row],[Data]:[Data]])-4)</f>
        <v>248</v>
      </c>
      <c r="V139" s="3">
        <f>IF(AND(G139,I139,K139,N139,P139,R139,T139,Table2[[#This Row],[Valid?]]=1),1,0)</f>
        <v>0</v>
      </c>
    </row>
    <row r="140" spans="1:22" x14ac:dyDescent="0.3">
      <c r="A140" t="s">
        <v>144</v>
      </c>
      <c r="B140">
        <f t="shared" si="4"/>
        <v>7</v>
      </c>
      <c r="C140" t="b">
        <f t="shared" si="5"/>
        <v>0</v>
      </c>
      <c r="D140">
        <f>IF(OR(Table2[[#This Row],[How many colons?]]=8,AND(Table2[[#This Row],[How many colons?]]=7,Table2[[#This Row],[Has CID? (char position)]]=FALSE)),1,0)</f>
        <v>1</v>
      </c>
      <c r="F140" s="2" t="str" cm="1">
        <f t="array" ref="F140">IFERROR(MID(Table2[[#This Row],[Data]:[Data]],SEARCH(F$6,Table2[[#This Row],[Data]:[Data]])+4,SEARCH(" ",Table2[[#This Row],[Data]:[Data]],SEARCH(F$6,Table2[[#This Row],[Data]:[Data]]))-SEARCH(F$6,Table2[[#This Row],[Data]:[Data]])-4),FALSE)</f>
        <v>2013</v>
      </c>
      <c r="G140" s="2" t="b">
        <f>IF(AND(LEN(Table3[[#This Row],[BYR:]])=$G$3,(Table3[[#This Row],[BYR:]]*1)&gt;=$G$4,(Table3[[#This Row],[BYR:]]*1)&lt;=$G$5),TRUE,FALSE)</f>
        <v>0</v>
      </c>
      <c r="H140" s="2" t="str" cm="1">
        <f t="array" ref="H140">IFERROR(MID(Table2[[#This Row],[Data]:[Data]],SEARCH(H$6,Table2[[#This Row],[Data]:[Data]])+4,SEARCH(" ",Table2[[#This Row],[Data]:[Data]],SEARCH(H$6,Table2[[#This Row],[Data]:[Data]]))-SEARCH(H$6,Table2[[#This Row],[Data]:[Data]])-4),FALSE)</f>
        <v>2028</v>
      </c>
      <c r="I140" s="2" t="b">
        <f>IF(AND(LEN(Table3[[#This Row],[IYR:]])=$I$3,(Table3[[#This Row],[IYR:]]*1)&gt;=$I$4,(Table3[[#This Row],[IYR:]]*1)&lt;=$I$5),TRUE,FALSE)</f>
        <v>0</v>
      </c>
      <c r="J140" s="2" t="str" cm="1">
        <f t="array" ref="J140">IFERROR(MID(Table2[[#This Row],[Data]:[Data]],SEARCH(J$6,Table2[[#This Row],[Data]:[Data]])+4,SEARCH(" ",Table2[[#This Row],[Data]:[Data]],SEARCH(J$6,Table2[[#This Row],[Data]:[Data]]))-SEARCH(J$6,Table2[[#This Row],[Data]:[Data]])-4),FALSE)</f>
        <v>1994</v>
      </c>
      <c r="K140" s="2" t="b">
        <f>IF(AND(LEN(Table3[[#This Row],[EYR:]])=$K$3,(Table3[[#This Row],[EYR:]]*1)&gt;=$K$4,(Table3[[#This Row],[EYR:]]*1)&lt;=$K$5),TRUE,FALSE)</f>
        <v>0</v>
      </c>
      <c r="L140" s="2">
        <v>176</v>
      </c>
      <c r="M140" s="2" t="s">
        <v>299</v>
      </c>
      <c r="N14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40" s="2" t="str" cm="1">
        <f t="array" ref="O140">IFERROR(MID(Table2[[#This Row],[Data]:[Data]],SEARCH(O$6,Table2[[#This Row],[Data]:[Data]])+4,SEARCH(" ",Table2[[#This Row],[Data]:[Data]],SEARCH(O$6,Table2[[#This Row],[Data]:[Data]]))-SEARCH(O$6,Table2[[#This Row],[Data]:[Data]])-4),FALSE)</f>
        <v>cd429d</v>
      </c>
      <c r="P140" s="2" t="b">
        <f>IF(AND(LEFT(Table3[[#This Row],[HCL:]],1)="#",LEN(Table3[[#This Row],[HCL:]])=$P$3),ISNUMBER(HEX2DEC(RIGHT(Table3[[#This Row],[HCL:]],6))),FALSE)</f>
        <v>0</v>
      </c>
      <c r="Q140" s="2" t="str" cm="1">
        <f t="array" ref="Q140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40" s="2" t="b">
        <f>IFERROR(VLOOKUP(Table3[[#This Row],[ECL:]],Table4[],2,0),FALSE)</f>
        <v>1</v>
      </c>
      <c r="S140" s="2" t="str" cm="1">
        <f t="array" ref="S140">IFERROR(MID(Table2[[#This Row],[Data]:[Data]],SEARCH(S$6,Table2[[#This Row],[Data]:[Data]])+4,SEARCH(" ",Table2[[#This Row],[Data]:[Data]],SEARCH(S$6,Table2[[#This Row],[Data]:[Data]]))-SEARCH(S$6,Table2[[#This Row],[Data]:[Data]])-4),FALSE)</f>
        <v>9211015765</v>
      </c>
      <c r="T140" s="2" t="b">
        <f>IF(LEN(Table3[[#This Row],[PID:]])=$T$3,TRUE,FALSE)</f>
        <v>0</v>
      </c>
      <c r="U140" s="2" t="e" cm="1">
        <f t="array" ref="U14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40" s="3">
        <f>IF(AND(G140,I140,K140,N140,P140,R140,T140,Table2[[#This Row],[Valid?]]=1),1,0)</f>
        <v>0</v>
      </c>
    </row>
    <row r="141" spans="1:22" x14ac:dyDescent="0.3">
      <c r="A141" t="s">
        <v>145</v>
      </c>
      <c r="B141">
        <f t="shared" si="4"/>
        <v>7</v>
      </c>
      <c r="C141" t="b">
        <f t="shared" si="5"/>
        <v>0</v>
      </c>
      <c r="D141">
        <f>IF(OR(Table2[[#This Row],[How many colons?]]=8,AND(Table2[[#This Row],[How many colons?]]=7,Table2[[#This Row],[Has CID? (char position)]]=FALSE)),1,0)</f>
        <v>1</v>
      </c>
      <c r="F141" s="2" t="str" cm="1">
        <f t="array" ref="F141">IFERROR(MID(Table2[[#This Row],[Data]:[Data]],SEARCH(F$6,Table2[[#This Row],[Data]:[Data]])+4,SEARCH(" ",Table2[[#This Row],[Data]:[Data]],SEARCH(F$6,Table2[[#This Row],[Data]:[Data]]))-SEARCH(F$6,Table2[[#This Row],[Data]:[Data]])-4),FALSE)</f>
        <v>2014</v>
      </c>
      <c r="G141" s="2" t="b">
        <f>IF(AND(LEN(Table3[[#This Row],[BYR:]])=$G$3,(Table3[[#This Row],[BYR:]]*1)&gt;=$G$4,(Table3[[#This Row],[BYR:]]*1)&lt;=$G$5),TRUE,FALSE)</f>
        <v>0</v>
      </c>
      <c r="H141" s="2" t="str" cm="1">
        <f t="array" ref="H141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41" s="2" t="b">
        <f>IF(AND(LEN(Table3[[#This Row],[IYR:]])=$I$3,(Table3[[#This Row],[IYR:]]*1)&gt;=$I$4,(Table3[[#This Row],[IYR:]]*1)&lt;=$I$5),TRUE,FALSE)</f>
        <v>1</v>
      </c>
      <c r="J141" s="2" t="str" cm="1">
        <f t="array" ref="J141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141" s="2" t="b">
        <f>IF(AND(LEN(Table3[[#This Row],[EYR:]])=$K$3,(Table3[[#This Row],[EYR:]]*1)&gt;=$K$4,(Table3[[#This Row],[EYR:]]*1)&lt;=$K$5),TRUE,FALSE)</f>
        <v>1</v>
      </c>
      <c r="L141" s="2">
        <v>159</v>
      </c>
      <c r="M141" s="2" t="s">
        <v>299</v>
      </c>
      <c r="N14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41" s="2" t="str" cm="1">
        <f t="array" ref="O141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141" s="2" t="b">
        <f>IF(AND(LEFT(Table3[[#This Row],[HCL:]],1)="#",LEN(Table3[[#This Row],[HCL:]])=$P$3),ISNUMBER(HEX2DEC(RIGHT(Table3[[#This Row],[HCL:]],6))),FALSE)</f>
        <v>1</v>
      </c>
      <c r="Q141" s="2" t="str" cm="1">
        <f t="array" ref="Q141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41" s="2" t="b">
        <f>IFERROR(VLOOKUP(Table3[[#This Row],[ECL:]],Table4[],2,0),FALSE)</f>
        <v>1</v>
      </c>
      <c r="S141" s="2" t="str" cm="1">
        <f t="array" ref="S141">IFERROR(MID(Table2[[#This Row],[Data]:[Data]],SEARCH(S$6,Table2[[#This Row],[Data]:[Data]])+4,SEARCH(" ",Table2[[#This Row],[Data]:[Data]],SEARCH(S$6,Table2[[#This Row],[Data]:[Data]]))-SEARCH(S$6,Table2[[#This Row],[Data]:[Data]])-4),FALSE)</f>
        <v>619629999</v>
      </c>
      <c r="T141" s="2" t="b">
        <f>IF(LEN(Table3[[#This Row],[PID:]])=$T$3,TRUE,FALSE)</f>
        <v>1</v>
      </c>
      <c r="U141" s="2" t="e" cm="1">
        <f t="array" ref="U14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41" s="3">
        <f>IF(AND(G141,I141,K141,N141,P141,R141,T141,Table2[[#This Row],[Valid?]]=1),1,0)</f>
        <v>0</v>
      </c>
    </row>
    <row r="142" spans="1:22" x14ac:dyDescent="0.3">
      <c r="A142" t="s">
        <v>146</v>
      </c>
      <c r="B142">
        <f t="shared" si="4"/>
        <v>7</v>
      </c>
      <c r="C142" t="b">
        <f t="shared" si="5"/>
        <v>0</v>
      </c>
      <c r="D142">
        <f>IF(OR(Table2[[#This Row],[How many colons?]]=8,AND(Table2[[#This Row],[How many colons?]]=7,Table2[[#This Row],[Has CID? (char position)]]=FALSE)),1,0)</f>
        <v>1</v>
      </c>
      <c r="F142" s="2" t="str" cm="1">
        <f t="array" ref="F142">IFERROR(MID(Table2[[#This Row],[Data]:[Data]],SEARCH(F$6,Table2[[#This Row],[Data]:[Data]])+4,SEARCH(" ",Table2[[#This Row],[Data]:[Data]],SEARCH(F$6,Table2[[#This Row],[Data]:[Data]]))-SEARCH(F$6,Table2[[#This Row],[Data]:[Data]])-4),FALSE)</f>
        <v>1921</v>
      </c>
      <c r="G142" s="2" t="b">
        <f>IF(AND(LEN(Table3[[#This Row],[BYR:]])=$G$3,(Table3[[#This Row],[BYR:]]*1)&gt;=$G$4,(Table3[[#This Row],[BYR:]]*1)&lt;=$G$5),TRUE,FALSE)</f>
        <v>1</v>
      </c>
      <c r="H142" s="2" t="str" cm="1">
        <f t="array" ref="H142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142" s="2" t="b">
        <f>IF(AND(LEN(Table3[[#This Row],[IYR:]])=$I$3,(Table3[[#This Row],[IYR:]]*1)&gt;=$I$4,(Table3[[#This Row],[IYR:]]*1)&lt;=$I$5),TRUE,FALSE)</f>
        <v>1</v>
      </c>
      <c r="J142" s="2" t="str" cm="1">
        <f t="array" ref="J142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142" s="2" t="b">
        <f>IF(AND(LEN(Table3[[#This Row],[EYR:]])=$K$3,(Table3[[#This Row],[EYR:]]*1)&gt;=$K$4,(Table3[[#This Row],[EYR:]]*1)&lt;=$K$5),TRUE,FALSE)</f>
        <v>1</v>
      </c>
      <c r="L142" s="2">
        <v>185</v>
      </c>
      <c r="M142" s="2" t="s">
        <v>299</v>
      </c>
      <c r="N14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42" s="2" t="str" cm="1">
        <f t="array" ref="O142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142" s="2" t="b">
        <f>IF(AND(LEFT(Table3[[#This Row],[HCL:]],1)="#",LEN(Table3[[#This Row],[HCL:]])=$P$3),ISNUMBER(HEX2DEC(RIGHT(Table3[[#This Row],[HCL:]],6))),FALSE)</f>
        <v>1</v>
      </c>
      <c r="Q142" s="2" t="str" cm="1">
        <f t="array" ref="Q142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42" s="2" t="b">
        <f>IFERROR(VLOOKUP(Table3[[#This Row],[ECL:]],Table4[],2,0),FALSE)</f>
        <v>1</v>
      </c>
      <c r="S142" s="2" t="str" cm="1">
        <f t="array" ref="S142">IFERROR(MID(Table2[[#This Row],[Data]:[Data]],SEARCH(S$6,Table2[[#This Row],[Data]:[Data]])+4,SEARCH(" ",Table2[[#This Row],[Data]:[Data]],SEARCH(S$6,Table2[[#This Row],[Data]:[Data]]))-SEARCH(S$6,Table2[[#This Row],[Data]:[Data]])-4),FALSE)</f>
        <v>866536313</v>
      </c>
      <c r="T142" s="2" t="b">
        <f>IF(LEN(Table3[[#This Row],[PID:]])=$T$3,TRUE,FALSE)</f>
        <v>1</v>
      </c>
      <c r="U142" s="2" t="e" cm="1">
        <f t="array" ref="U14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42" s="3">
        <f>IF(AND(G142,I142,K142,N142,P142,R142,T142,Table2[[#This Row],[Valid?]]=1),1,0)</f>
        <v>1</v>
      </c>
    </row>
    <row r="143" spans="1:22" x14ac:dyDescent="0.3">
      <c r="A143" t="s">
        <v>147</v>
      </c>
      <c r="B143">
        <f t="shared" si="4"/>
        <v>7</v>
      </c>
      <c r="C143" t="b">
        <f t="shared" si="5"/>
        <v>0</v>
      </c>
      <c r="D143">
        <f>IF(OR(Table2[[#This Row],[How many colons?]]=8,AND(Table2[[#This Row],[How many colons?]]=7,Table2[[#This Row],[Has CID? (char position)]]=FALSE)),1,0)</f>
        <v>1</v>
      </c>
      <c r="F143" s="2" t="str" cm="1">
        <f t="array" ref="F143">IFERROR(MID(Table2[[#This Row],[Data]:[Data]],SEARCH(F$6,Table2[[#This Row],[Data]:[Data]])+4,SEARCH(" ",Table2[[#This Row],[Data]:[Data]],SEARCH(F$6,Table2[[#This Row],[Data]:[Data]]))-SEARCH(F$6,Table2[[#This Row],[Data]:[Data]])-4),FALSE)</f>
        <v>1968</v>
      </c>
      <c r="G143" s="2" t="b">
        <f>IF(AND(LEN(Table3[[#This Row],[BYR:]])=$G$3,(Table3[[#This Row],[BYR:]]*1)&gt;=$G$4,(Table3[[#This Row],[BYR:]]*1)&lt;=$G$5),TRUE,FALSE)</f>
        <v>1</v>
      </c>
      <c r="H143" s="2" t="str" cm="1">
        <f t="array" ref="H143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43" s="2" t="b">
        <f>IF(AND(LEN(Table3[[#This Row],[IYR:]])=$I$3,(Table3[[#This Row],[IYR:]]*1)&gt;=$I$4,(Table3[[#This Row],[IYR:]]*1)&lt;=$I$5),TRUE,FALSE)</f>
        <v>1</v>
      </c>
      <c r="J143" s="2" t="str" cm="1">
        <f t="array" ref="J143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143" s="2" t="b">
        <f>IF(AND(LEN(Table3[[#This Row],[EYR:]])=$K$3,(Table3[[#This Row],[EYR:]]*1)&gt;=$K$4,(Table3[[#This Row],[EYR:]]*1)&lt;=$K$5),TRUE,FALSE)</f>
        <v>1</v>
      </c>
      <c r="L143" s="2">
        <v>165</v>
      </c>
      <c r="M143" s="2" t="s">
        <v>299</v>
      </c>
      <c r="N14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43" s="2" t="str" cm="1">
        <f t="array" ref="O143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143" s="2" t="b">
        <f>IF(AND(LEFT(Table3[[#This Row],[HCL:]],1)="#",LEN(Table3[[#This Row],[HCL:]])=$P$3),ISNUMBER(HEX2DEC(RIGHT(Table3[[#This Row],[HCL:]],6))),FALSE)</f>
        <v>1</v>
      </c>
      <c r="Q143" s="2" t="str" cm="1">
        <f t="array" ref="Q143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143" s="2" t="b">
        <f>IFERROR(VLOOKUP(Table3[[#This Row],[ECL:]],Table4[],2,0),FALSE)</f>
        <v>1</v>
      </c>
      <c r="S143" s="2" t="str" cm="1">
        <f t="array" ref="S143">IFERROR(MID(Table2[[#This Row],[Data]:[Data]],SEARCH(S$6,Table2[[#This Row],[Data]:[Data]])+4,SEARCH(" ",Table2[[#This Row],[Data]:[Data]],SEARCH(S$6,Table2[[#This Row],[Data]:[Data]]))-SEARCH(S$6,Table2[[#This Row],[Data]:[Data]])-4),FALSE)</f>
        <v>120450875</v>
      </c>
      <c r="T143" s="2" t="b">
        <f>IF(LEN(Table3[[#This Row],[PID:]])=$T$3,TRUE,FALSE)</f>
        <v>1</v>
      </c>
      <c r="U143" s="2" t="e" cm="1">
        <f t="array" ref="U14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43" s="3">
        <f>IF(AND(G143,I143,K143,N143,P143,R143,T143,Table2[[#This Row],[Valid?]]=1),1,0)</f>
        <v>1</v>
      </c>
    </row>
    <row r="144" spans="1:22" x14ac:dyDescent="0.3">
      <c r="A144" t="s">
        <v>148</v>
      </c>
      <c r="B144">
        <f t="shared" si="4"/>
        <v>7</v>
      </c>
      <c r="C144" t="b">
        <f t="shared" si="5"/>
        <v>0</v>
      </c>
      <c r="D144">
        <f>IF(OR(Table2[[#This Row],[How many colons?]]=8,AND(Table2[[#This Row],[How many colons?]]=7,Table2[[#This Row],[Has CID? (char position)]]=FALSE)),1,0)</f>
        <v>1</v>
      </c>
      <c r="F144" s="2" t="str" cm="1">
        <f t="array" ref="F144">IFERROR(MID(Table2[[#This Row],[Data]:[Data]],SEARCH(F$6,Table2[[#This Row],[Data]:[Data]])+4,SEARCH(" ",Table2[[#This Row],[Data]:[Data]],SEARCH(F$6,Table2[[#This Row],[Data]:[Data]]))-SEARCH(F$6,Table2[[#This Row],[Data]:[Data]])-4),FALSE)</f>
        <v>1929</v>
      </c>
      <c r="G144" s="2" t="b">
        <f>IF(AND(LEN(Table3[[#This Row],[BYR:]])=$G$3,(Table3[[#This Row],[BYR:]]*1)&gt;=$G$4,(Table3[[#This Row],[BYR:]]*1)&lt;=$G$5),TRUE,FALSE)</f>
        <v>1</v>
      </c>
      <c r="H144" s="2" t="str" cm="1">
        <f t="array" ref="H144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144" s="2" t="b">
        <f>IF(AND(LEN(Table3[[#This Row],[IYR:]])=$I$3,(Table3[[#This Row],[IYR:]]*1)&gt;=$I$4,(Table3[[#This Row],[IYR:]]*1)&lt;=$I$5),TRUE,FALSE)</f>
        <v>1</v>
      </c>
      <c r="J144" s="2" t="str" cm="1">
        <f t="array" ref="J144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144" s="2" t="b">
        <f>IF(AND(LEN(Table3[[#This Row],[EYR:]])=$K$3,(Table3[[#This Row],[EYR:]]*1)&gt;=$K$4,(Table3[[#This Row],[EYR:]]*1)&lt;=$K$5),TRUE,FALSE)</f>
        <v>1</v>
      </c>
      <c r="L144" s="2">
        <v>181</v>
      </c>
      <c r="M144" s="2" t="s">
        <v>299</v>
      </c>
      <c r="N14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44" s="2" t="str" cm="1">
        <f t="array" ref="O144">IFERROR(MID(Table2[[#This Row],[Data]:[Data]],SEARCH(O$6,Table2[[#This Row],[Data]:[Data]])+4,SEARCH(" ",Table2[[#This Row],[Data]:[Data]],SEARCH(O$6,Table2[[#This Row],[Data]:[Data]]))-SEARCH(O$6,Table2[[#This Row],[Data]:[Data]])-4),FALSE)</f>
        <v>#fffffd</v>
      </c>
      <c r="P144" s="2" t="b">
        <f>IF(AND(LEFT(Table3[[#This Row],[HCL:]],1)="#",LEN(Table3[[#This Row],[HCL:]])=$P$3),ISNUMBER(HEX2DEC(RIGHT(Table3[[#This Row],[HCL:]],6))),FALSE)</f>
        <v>1</v>
      </c>
      <c r="Q144" s="2" t="str" cm="1">
        <f t="array" ref="Q144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44" s="2" t="b">
        <f>IFERROR(VLOOKUP(Table3[[#This Row],[ECL:]],Table4[],2,0),FALSE)</f>
        <v>1</v>
      </c>
      <c r="S144" s="2" t="str" cm="1">
        <f t="array" ref="S144">IFERROR(MID(Table2[[#This Row],[Data]:[Data]],SEARCH(S$6,Table2[[#This Row],[Data]:[Data]])+4,SEARCH(" ",Table2[[#This Row],[Data]:[Data]],SEARCH(S$6,Table2[[#This Row],[Data]:[Data]]))-SEARCH(S$6,Table2[[#This Row],[Data]:[Data]])-4),FALSE)</f>
        <v>369478657</v>
      </c>
      <c r="T144" s="2" t="b">
        <f>IF(LEN(Table3[[#This Row],[PID:]])=$T$3,TRUE,FALSE)</f>
        <v>1</v>
      </c>
      <c r="U144" s="2" t="e" cm="1">
        <f t="array" ref="U144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44" s="3">
        <f>IF(AND(G144,I144,K144,N144,P144,R144,T144,Table2[[#This Row],[Valid?]]=1),1,0)</f>
        <v>1</v>
      </c>
    </row>
    <row r="145" spans="1:22" x14ac:dyDescent="0.3">
      <c r="A145" t="s">
        <v>149</v>
      </c>
      <c r="B145">
        <f t="shared" si="4"/>
        <v>7</v>
      </c>
      <c r="C145" t="b">
        <f t="shared" si="5"/>
        <v>0</v>
      </c>
      <c r="D145">
        <f>IF(OR(Table2[[#This Row],[How many colons?]]=8,AND(Table2[[#This Row],[How many colons?]]=7,Table2[[#This Row],[Has CID? (char position)]]=FALSE)),1,0)</f>
        <v>1</v>
      </c>
      <c r="F145" s="2" t="str" cm="1">
        <f t="array" ref="F145">IFERROR(MID(Table2[[#This Row],[Data]:[Data]],SEARCH(F$6,Table2[[#This Row],[Data]:[Data]])+4,SEARCH(" ",Table2[[#This Row],[Data]:[Data]],SEARCH(F$6,Table2[[#This Row],[Data]:[Data]]))-SEARCH(F$6,Table2[[#This Row],[Data]:[Data]])-4),FALSE)</f>
        <v>1938</v>
      </c>
      <c r="G145" s="2" t="b">
        <f>IF(AND(LEN(Table3[[#This Row],[BYR:]])=$G$3,(Table3[[#This Row],[BYR:]]*1)&gt;=$G$4,(Table3[[#This Row],[BYR:]]*1)&lt;=$G$5),TRUE,FALSE)</f>
        <v>1</v>
      </c>
      <c r="H145" s="2" t="str" cm="1">
        <f t="array" ref="H145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145" s="2" t="b">
        <f>IF(AND(LEN(Table3[[#This Row],[IYR:]])=$I$3,(Table3[[#This Row],[IYR:]]*1)&gt;=$I$4,(Table3[[#This Row],[IYR:]]*1)&lt;=$I$5),TRUE,FALSE)</f>
        <v>1</v>
      </c>
      <c r="J145" s="2" t="str" cm="1">
        <f t="array" ref="J145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145" s="2" t="b">
        <f>IF(AND(LEN(Table3[[#This Row],[EYR:]])=$K$3,(Table3[[#This Row],[EYR:]]*1)&gt;=$K$4,(Table3[[#This Row],[EYR:]]*1)&lt;=$K$5),TRUE,FALSE)</f>
        <v>1</v>
      </c>
      <c r="L145" s="2">
        <v>177</v>
      </c>
      <c r="M145" s="2" t="s">
        <v>299</v>
      </c>
      <c r="N14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45" s="2" t="str" cm="1">
        <f t="array" ref="O145">IFERROR(MID(Table2[[#This Row],[Data]:[Data]],SEARCH(O$6,Table2[[#This Row],[Data]:[Data]])+4,SEARCH(" ",Table2[[#This Row],[Data]:[Data]],SEARCH(O$6,Table2[[#This Row],[Data]:[Data]]))-SEARCH(O$6,Table2[[#This Row],[Data]:[Data]])-4),FALSE)</f>
        <v>#602927</v>
      </c>
      <c r="P145" s="2" t="b">
        <f>IF(AND(LEFT(Table3[[#This Row],[HCL:]],1)="#",LEN(Table3[[#This Row],[HCL:]])=$P$3),ISNUMBER(HEX2DEC(RIGHT(Table3[[#This Row],[HCL:]],6))),FALSE)</f>
        <v>1</v>
      </c>
      <c r="Q145" s="2" t="str" cm="1">
        <f t="array" ref="Q145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145" s="2" t="b">
        <f>IFERROR(VLOOKUP(Table3[[#This Row],[ECL:]],Table4[],2,0),FALSE)</f>
        <v>1</v>
      </c>
      <c r="S145" s="2" t="str" cm="1">
        <f t="array" ref="S145">IFERROR(MID(Table2[[#This Row],[Data]:[Data]],SEARCH(S$6,Table2[[#This Row],[Data]:[Data]])+4,SEARCH(" ",Table2[[#This Row],[Data]:[Data]],SEARCH(S$6,Table2[[#This Row],[Data]:[Data]]))-SEARCH(S$6,Table2[[#This Row],[Data]:[Data]])-4),FALSE)</f>
        <v>034365656</v>
      </c>
      <c r="T145" s="2" t="b">
        <f>IF(LEN(Table3[[#This Row],[PID:]])=$T$3,TRUE,FALSE)</f>
        <v>1</v>
      </c>
      <c r="U145" s="2" t="e" cm="1">
        <f t="array" ref="U145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45" s="3">
        <f>IF(AND(G145,I145,K145,N145,P145,R145,T145,Table2[[#This Row],[Valid?]]=1),1,0)</f>
        <v>1</v>
      </c>
    </row>
    <row r="146" spans="1:22" x14ac:dyDescent="0.3">
      <c r="A146" t="s">
        <v>150</v>
      </c>
      <c r="B146">
        <f t="shared" si="4"/>
        <v>7</v>
      </c>
      <c r="C146" t="b">
        <f t="shared" si="5"/>
        <v>0</v>
      </c>
      <c r="D146">
        <f>IF(OR(Table2[[#This Row],[How many colons?]]=8,AND(Table2[[#This Row],[How many colons?]]=7,Table2[[#This Row],[Has CID? (char position)]]=FALSE)),1,0)</f>
        <v>1</v>
      </c>
      <c r="F146" s="2" t="str" cm="1">
        <f t="array" ref="F146">IFERROR(MID(Table2[[#This Row],[Data]:[Data]],SEARCH(F$6,Table2[[#This Row],[Data]:[Data]])+4,SEARCH(" ",Table2[[#This Row],[Data]:[Data]],SEARCH(F$6,Table2[[#This Row],[Data]:[Data]]))-SEARCH(F$6,Table2[[#This Row],[Data]:[Data]])-4),FALSE)</f>
        <v>1934</v>
      </c>
      <c r="G146" s="2" t="b">
        <f>IF(AND(LEN(Table3[[#This Row],[BYR:]])=$G$3,(Table3[[#This Row],[BYR:]]*1)&gt;=$G$4,(Table3[[#This Row],[BYR:]]*1)&lt;=$G$5),TRUE,FALSE)</f>
        <v>1</v>
      </c>
      <c r="H146" s="2" t="str" cm="1">
        <f t="array" ref="H146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146" s="2" t="b">
        <f>IF(AND(LEN(Table3[[#This Row],[IYR:]])=$I$3,(Table3[[#This Row],[IYR:]]*1)&gt;=$I$4,(Table3[[#This Row],[IYR:]]*1)&lt;=$I$5),TRUE,FALSE)</f>
        <v>1</v>
      </c>
      <c r="J146" s="2" t="str" cm="1">
        <f t="array" ref="J146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146" s="2" t="b">
        <f>IF(AND(LEN(Table3[[#This Row],[EYR:]])=$K$3,(Table3[[#This Row],[EYR:]]*1)&gt;=$K$4,(Table3[[#This Row],[EYR:]]*1)&lt;=$K$5),TRUE,FALSE)</f>
        <v>1</v>
      </c>
      <c r="L146" s="2">
        <v>159</v>
      </c>
      <c r="M146" s="2" t="s">
        <v>299</v>
      </c>
      <c r="N14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46" s="2" t="str" cm="1">
        <f t="array" ref="O146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146" s="2" t="b">
        <f>IF(AND(LEFT(Table3[[#This Row],[HCL:]],1)="#",LEN(Table3[[#This Row],[HCL:]])=$P$3),ISNUMBER(HEX2DEC(RIGHT(Table3[[#This Row],[HCL:]],6))),FALSE)</f>
        <v>1</v>
      </c>
      <c r="Q146" s="2" t="str" cm="1">
        <f t="array" ref="Q146">IFERROR(MID(Table2[[#This Row],[Data]:[Data]],SEARCH(Q$6,Table2[[#This Row],[Data]:[Data]])+4,SEARCH(" ",Table2[[#This Row],[Data]:[Data]],SEARCH(Q$6,Table2[[#This Row],[Data]:[Data]]))-SEARCH(Q$6,Table2[[#This Row],[Data]:[Data]])-4),FALSE)</f>
        <v>#9e25d3</v>
      </c>
      <c r="R146" s="2" t="b">
        <f>IFERROR(VLOOKUP(Table3[[#This Row],[ECL:]],Table4[],2,0),FALSE)</f>
        <v>0</v>
      </c>
      <c r="S146" s="2" t="str" cm="1">
        <f t="array" ref="S146">IFERROR(MID(Table2[[#This Row],[Data]:[Data]],SEARCH(S$6,Table2[[#This Row],[Data]:[Data]])+4,SEARCH(" ",Table2[[#This Row],[Data]:[Data]],SEARCH(S$6,Table2[[#This Row],[Data]:[Data]]))-SEARCH(S$6,Table2[[#This Row],[Data]:[Data]])-4),FALSE)</f>
        <v>183612456</v>
      </c>
      <c r="T146" s="2" t="b">
        <f>IF(LEN(Table3[[#This Row],[PID:]])=$T$3,TRUE,FALSE)</f>
        <v>1</v>
      </c>
      <c r="U146" s="2" t="e" cm="1">
        <f t="array" ref="U14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46" s="3">
        <f>IF(AND(G146,I146,K146,N146,P146,R146,T146,Table2[[#This Row],[Valid?]]=1),1,0)</f>
        <v>0</v>
      </c>
    </row>
    <row r="147" spans="1:22" x14ac:dyDescent="0.3">
      <c r="A147" t="s">
        <v>151</v>
      </c>
      <c r="B147">
        <f t="shared" si="4"/>
        <v>7</v>
      </c>
      <c r="C147" t="b">
        <f t="shared" si="5"/>
        <v>0</v>
      </c>
      <c r="D147">
        <f>IF(OR(Table2[[#This Row],[How many colons?]]=8,AND(Table2[[#This Row],[How many colons?]]=7,Table2[[#This Row],[Has CID? (char position)]]=FALSE)),1,0)</f>
        <v>1</v>
      </c>
      <c r="F147" s="2" t="str" cm="1">
        <f t="array" ref="F147">IFERROR(MID(Table2[[#This Row],[Data]:[Data]],SEARCH(F$6,Table2[[#This Row],[Data]:[Data]])+4,SEARCH(" ",Table2[[#This Row],[Data]:[Data]],SEARCH(F$6,Table2[[#This Row],[Data]:[Data]]))-SEARCH(F$6,Table2[[#This Row],[Data]:[Data]])-4),FALSE)</f>
        <v>1957</v>
      </c>
      <c r="G147" s="2" t="b">
        <f>IF(AND(LEN(Table3[[#This Row],[BYR:]])=$G$3,(Table3[[#This Row],[BYR:]]*1)&gt;=$G$4,(Table3[[#This Row],[BYR:]]*1)&lt;=$G$5),TRUE,FALSE)</f>
        <v>1</v>
      </c>
      <c r="H147" s="2" t="str" cm="1">
        <f t="array" ref="H147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147" s="2" t="b">
        <f>IF(AND(LEN(Table3[[#This Row],[IYR:]])=$I$3,(Table3[[#This Row],[IYR:]]*1)&gt;=$I$4,(Table3[[#This Row],[IYR:]]*1)&lt;=$I$5),TRUE,FALSE)</f>
        <v>1</v>
      </c>
      <c r="J147" s="2" t="str" cm="1">
        <f t="array" ref="J147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147" s="2" t="b">
        <f>IF(AND(LEN(Table3[[#This Row],[EYR:]])=$K$3,(Table3[[#This Row],[EYR:]]*1)&gt;=$K$4,(Table3[[#This Row],[EYR:]]*1)&lt;=$K$5),TRUE,FALSE)</f>
        <v>1</v>
      </c>
      <c r="L147" s="2">
        <v>157</v>
      </c>
      <c r="M147" s="2" t="s">
        <v>299</v>
      </c>
      <c r="N14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47" s="2" t="str" cm="1">
        <f t="array" ref="O147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147" s="2" t="b">
        <f>IF(AND(LEFT(Table3[[#This Row],[HCL:]],1)="#",LEN(Table3[[#This Row],[HCL:]])=$P$3),ISNUMBER(HEX2DEC(RIGHT(Table3[[#This Row],[HCL:]],6))),FALSE)</f>
        <v>1</v>
      </c>
      <c r="Q147" s="2" t="str" cm="1">
        <f t="array" ref="Q147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47" s="2" t="b">
        <f>IFERROR(VLOOKUP(Table3[[#This Row],[ECL:]],Table4[],2,0),FALSE)</f>
        <v>1</v>
      </c>
      <c r="S147" s="2" t="str" cm="1">
        <f t="array" ref="S147">IFERROR(MID(Table2[[#This Row],[Data]:[Data]],SEARCH(S$6,Table2[[#This Row],[Data]:[Data]])+4,SEARCH(" ",Table2[[#This Row],[Data]:[Data]],SEARCH(S$6,Table2[[#This Row],[Data]:[Data]]))-SEARCH(S$6,Table2[[#This Row],[Data]:[Data]])-4),FALSE)</f>
        <v>347369874</v>
      </c>
      <c r="T147" s="2" t="b">
        <f>IF(LEN(Table3[[#This Row],[PID:]])=$T$3,TRUE,FALSE)</f>
        <v>1</v>
      </c>
      <c r="U147" s="2" t="e" cm="1">
        <f t="array" ref="U14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47" s="3">
        <f>IF(AND(G147,I147,K147,N147,P147,R147,T147,Table2[[#This Row],[Valid?]]=1),1,0)</f>
        <v>1</v>
      </c>
    </row>
    <row r="148" spans="1:22" x14ac:dyDescent="0.3">
      <c r="A148" t="s">
        <v>152</v>
      </c>
      <c r="B148">
        <f t="shared" si="4"/>
        <v>7</v>
      </c>
      <c r="C148" t="b">
        <f t="shared" si="5"/>
        <v>0</v>
      </c>
      <c r="D148">
        <f>IF(OR(Table2[[#This Row],[How many colons?]]=8,AND(Table2[[#This Row],[How many colons?]]=7,Table2[[#This Row],[Has CID? (char position)]]=FALSE)),1,0)</f>
        <v>1</v>
      </c>
      <c r="F148" s="2" t="str" cm="1">
        <f t="array" ref="F148">IFERROR(MID(Table2[[#This Row],[Data]:[Data]],SEARCH(F$6,Table2[[#This Row],[Data]:[Data]])+4,SEARCH(" ",Table2[[#This Row],[Data]:[Data]],SEARCH(F$6,Table2[[#This Row],[Data]:[Data]]))-SEARCH(F$6,Table2[[#This Row],[Data]:[Data]])-4),FALSE)</f>
        <v>1999</v>
      </c>
      <c r="G148" s="2" t="b">
        <f>IF(AND(LEN(Table3[[#This Row],[BYR:]])=$G$3,(Table3[[#This Row],[BYR:]]*1)&gt;=$G$4,(Table3[[#This Row],[BYR:]]*1)&lt;=$G$5),TRUE,FALSE)</f>
        <v>1</v>
      </c>
      <c r="H148" s="2" t="str" cm="1">
        <f t="array" ref="H148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148" s="2" t="b">
        <f>IF(AND(LEN(Table3[[#This Row],[IYR:]])=$I$3,(Table3[[#This Row],[IYR:]]*1)&gt;=$I$4,(Table3[[#This Row],[IYR:]]*1)&lt;=$I$5),TRUE,FALSE)</f>
        <v>1</v>
      </c>
      <c r="J148" s="2" t="str" cm="1">
        <f t="array" ref="J148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148" s="2" t="b">
        <f>IF(AND(LEN(Table3[[#This Row],[EYR:]])=$K$3,(Table3[[#This Row],[EYR:]]*1)&gt;=$K$4,(Table3[[#This Row],[EYR:]]*1)&lt;=$K$5),TRUE,FALSE)</f>
        <v>1</v>
      </c>
      <c r="L148" s="2">
        <v>181</v>
      </c>
      <c r="M148" s="2" t="s">
        <v>299</v>
      </c>
      <c r="N14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48" s="2" t="str" cm="1">
        <f t="array" ref="O148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148" s="2" t="b">
        <f>IF(AND(LEFT(Table3[[#This Row],[HCL:]],1)="#",LEN(Table3[[#This Row],[HCL:]])=$P$3),ISNUMBER(HEX2DEC(RIGHT(Table3[[#This Row],[HCL:]],6))),FALSE)</f>
        <v>1</v>
      </c>
      <c r="Q148" s="2" t="str" cm="1">
        <f t="array" ref="Q148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48" s="2" t="b">
        <f>IFERROR(VLOOKUP(Table3[[#This Row],[ECL:]],Table4[],2,0),FALSE)</f>
        <v>1</v>
      </c>
      <c r="S148" s="2" t="str" cm="1">
        <f t="array" ref="S148">IFERROR(MID(Table2[[#This Row],[Data]:[Data]],SEARCH(S$6,Table2[[#This Row],[Data]:[Data]])+4,SEARCH(" ",Table2[[#This Row],[Data]:[Data]],SEARCH(S$6,Table2[[#This Row],[Data]:[Data]]))-SEARCH(S$6,Table2[[#This Row],[Data]:[Data]])-4),FALSE)</f>
        <v>013801431</v>
      </c>
      <c r="T148" s="2" t="b">
        <f>IF(LEN(Table3[[#This Row],[PID:]])=$T$3,TRUE,FALSE)</f>
        <v>1</v>
      </c>
      <c r="U148" s="2" t="e" cm="1">
        <f t="array" ref="U14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48" s="3">
        <f>IF(AND(G148,I148,K148,N148,P148,R148,T148,Table2[[#This Row],[Valid?]]=1),1,0)</f>
        <v>1</v>
      </c>
    </row>
    <row r="149" spans="1:22" x14ac:dyDescent="0.3">
      <c r="A149" t="s">
        <v>153</v>
      </c>
      <c r="B149">
        <f t="shared" si="4"/>
        <v>7</v>
      </c>
      <c r="C149">
        <f t="shared" si="5"/>
        <v>33</v>
      </c>
      <c r="D149">
        <f>IF(OR(Table2[[#This Row],[How many colons?]]=8,AND(Table2[[#This Row],[How many colons?]]=7,Table2[[#This Row],[Has CID? (char position)]]=FALSE)),1,0)</f>
        <v>0</v>
      </c>
      <c r="F149" s="2" t="str" cm="1">
        <f t="array" ref="F149">IFERROR(MID(Table2[[#This Row],[Data]:[Data]],SEARCH(F$6,Table2[[#This Row],[Data]:[Data]])+4,SEARCH(" ",Table2[[#This Row],[Data]:[Data]],SEARCH(F$6,Table2[[#This Row],[Data]:[Data]]))-SEARCH(F$6,Table2[[#This Row],[Data]:[Data]])-4),FALSE)</f>
        <v>2022</v>
      </c>
      <c r="G149" s="2" t="b">
        <f>IF(AND(LEN(Table3[[#This Row],[BYR:]])=$G$3,(Table3[[#This Row],[BYR:]]*1)&gt;=$G$4,(Table3[[#This Row],[BYR:]]*1)&lt;=$G$5),TRUE,FALSE)</f>
        <v>0</v>
      </c>
      <c r="H149" s="2" t="str" cm="1">
        <f t="array" ref="H149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149" s="2" t="b">
        <f>IF(AND(LEN(Table3[[#This Row],[IYR:]])=$I$3,(Table3[[#This Row],[IYR:]]*1)&gt;=$I$4,(Table3[[#This Row],[IYR:]]*1)&lt;=$I$5),TRUE,FALSE)</f>
        <v>1</v>
      </c>
      <c r="J149" s="2" t="str" cm="1">
        <f t="array" ref="J149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149" s="2" t="b">
        <f>IF(AND(LEN(Table3[[#This Row],[EYR:]])=$K$3,(Table3[[#This Row],[EYR:]]*1)&gt;=$K$4,(Table3[[#This Row],[EYR:]]*1)&lt;=$K$5),TRUE,FALSE)</f>
        <v>1</v>
      </c>
      <c r="L149" s="2">
        <v>153</v>
      </c>
      <c r="M149" s="2"/>
      <c r="N14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149" s="2" t="str" cm="1">
        <f t="array" ref="O149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149" s="2" t="b">
        <f>IF(AND(LEFT(Table3[[#This Row],[HCL:]],1)="#",LEN(Table3[[#This Row],[HCL:]])=$P$3),ISNUMBER(HEX2DEC(RIGHT(Table3[[#This Row],[HCL:]],6))),FALSE)</f>
        <v>0</v>
      </c>
      <c r="Q149" s="2" t="str" cm="1">
        <f t="array" ref="Q149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149" s="2" t="b">
        <f>IFERROR(VLOOKUP(Table3[[#This Row],[ECL:]],Table4[],2,0),FALSE)</f>
        <v>1</v>
      </c>
      <c r="S149" s="2" t="b" cm="1">
        <f t="array" ref="S149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149" s="2" t="b">
        <f>IF(LEN(Table3[[#This Row],[PID:]])=$T$3,TRUE,FALSE)</f>
        <v>0</v>
      </c>
      <c r="U149" s="2" t="str" cm="1">
        <f t="array" ref="U149">MID(Table2[[#This Row],[Data]:[Data]],SEARCH(U$6,Table2[[#This Row],[Data]:[Data]])+4,SEARCH(" ",Table2[[#This Row],[Data]:[Data]],SEARCH(U$6,Table2[[#This Row],[Data]:[Data]]))-SEARCH(U$6,Table2[[#This Row],[Data]:[Data]])-4)</f>
        <v>84</v>
      </c>
      <c r="V149" s="3">
        <f>IF(AND(G149,I149,K149,N149,P149,R149,T149,Table2[[#This Row],[Valid?]]=1),1,0)</f>
        <v>0</v>
      </c>
    </row>
    <row r="150" spans="1:22" x14ac:dyDescent="0.3">
      <c r="A150" t="s">
        <v>154</v>
      </c>
      <c r="B150">
        <f t="shared" si="4"/>
        <v>7</v>
      </c>
      <c r="C150" t="b">
        <f t="shared" si="5"/>
        <v>0</v>
      </c>
      <c r="D150">
        <f>IF(OR(Table2[[#This Row],[How many colons?]]=8,AND(Table2[[#This Row],[How many colons?]]=7,Table2[[#This Row],[Has CID? (char position)]]=FALSE)),1,0)</f>
        <v>1</v>
      </c>
      <c r="F150" s="2" t="str" cm="1">
        <f t="array" ref="F150">IFERROR(MID(Table2[[#This Row],[Data]:[Data]],SEARCH(F$6,Table2[[#This Row],[Data]:[Data]])+4,SEARCH(" ",Table2[[#This Row],[Data]:[Data]],SEARCH(F$6,Table2[[#This Row],[Data]:[Data]]))-SEARCH(F$6,Table2[[#This Row],[Data]:[Data]])-4),FALSE)</f>
        <v>1996</v>
      </c>
      <c r="G150" s="2" t="b">
        <f>IF(AND(LEN(Table3[[#This Row],[BYR:]])=$G$3,(Table3[[#This Row],[BYR:]]*1)&gt;=$G$4,(Table3[[#This Row],[BYR:]]*1)&lt;=$G$5),TRUE,FALSE)</f>
        <v>1</v>
      </c>
      <c r="H150" s="2" t="str" cm="1">
        <f t="array" ref="H150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50" s="2" t="b">
        <f>IF(AND(LEN(Table3[[#This Row],[IYR:]])=$I$3,(Table3[[#This Row],[IYR:]]*1)&gt;=$I$4,(Table3[[#This Row],[IYR:]]*1)&lt;=$I$5),TRUE,FALSE)</f>
        <v>1</v>
      </c>
      <c r="J150" s="2" t="str" cm="1">
        <f t="array" ref="J150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150" s="2" t="b">
        <f>IF(AND(LEN(Table3[[#This Row],[EYR:]])=$K$3,(Table3[[#This Row],[EYR:]]*1)&gt;=$K$4,(Table3[[#This Row],[EYR:]]*1)&lt;=$K$5),TRUE,FALSE)</f>
        <v>1</v>
      </c>
      <c r="L150" s="2">
        <v>158</v>
      </c>
      <c r="M150" s="2" t="s">
        <v>299</v>
      </c>
      <c r="N15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50" s="2" t="str" cm="1">
        <f t="array" ref="O150">IFERROR(MID(Table2[[#This Row],[Data]:[Data]],SEARCH(O$6,Table2[[#This Row],[Data]:[Data]])+4,SEARCH(" ",Table2[[#This Row],[Data]:[Data]],SEARCH(O$6,Table2[[#This Row],[Data]:[Data]]))-SEARCH(O$6,Table2[[#This Row],[Data]:[Data]])-4),FALSE)</f>
        <v>#602927</v>
      </c>
      <c r="P150" s="2" t="b">
        <f>IF(AND(LEFT(Table3[[#This Row],[HCL:]],1)="#",LEN(Table3[[#This Row],[HCL:]])=$P$3),ISNUMBER(HEX2DEC(RIGHT(Table3[[#This Row],[HCL:]],6))),FALSE)</f>
        <v>1</v>
      </c>
      <c r="Q150" s="2" t="str" cm="1">
        <f t="array" ref="Q150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150" s="2" t="b">
        <f>IFERROR(VLOOKUP(Table3[[#This Row],[ECL:]],Table4[],2,0),FALSE)</f>
        <v>1</v>
      </c>
      <c r="S150" s="2" t="str" cm="1">
        <f t="array" ref="S150">IFERROR(MID(Table2[[#This Row],[Data]:[Data]],SEARCH(S$6,Table2[[#This Row],[Data]:[Data]])+4,SEARCH(" ",Table2[[#This Row],[Data]:[Data]],SEARCH(S$6,Table2[[#This Row],[Data]:[Data]]))-SEARCH(S$6,Table2[[#This Row],[Data]:[Data]])-4),FALSE)</f>
        <v>026432567</v>
      </c>
      <c r="T150" s="2" t="b">
        <f>IF(LEN(Table3[[#This Row],[PID:]])=$T$3,TRUE,FALSE)</f>
        <v>1</v>
      </c>
      <c r="U150" s="2" t="e" cm="1">
        <f t="array" ref="U15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50" s="3">
        <f>IF(AND(G150,I150,K150,N150,P150,R150,T150,Table2[[#This Row],[Valid?]]=1),1,0)</f>
        <v>1</v>
      </c>
    </row>
    <row r="151" spans="1:22" x14ac:dyDescent="0.3">
      <c r="A151" t="s">
        <v>155</v>
      </c>
      <c r="B151">
        <f t="shared" si="4"/>
        <v>7</v>
      </c>
      <c r="C151" t="b">
        <f t="shared" si="5"/>
        <v>0</v>
      </c>
      <c r="D151">
        <f>IF(OR(Table2[[#This Row],[How many colons?]]=8,AND(Table2[[#This Row],[How many colons?]]=7,Table2[[#This Row],[Has CID? (char position)]]=FALSE)),1,0)</f>
        <v>1</v>
      </c>
      <c r="F151" s="2" t="str" cm="1">
        <f t="array" ref="F151">IFERROR(MID(Table2[[#This Row],[Data]:[Data]],SEARCH(F$6,Table2[[#This Row],[Data]:[Data]])+4,SEARCH(" ",Table2[[#This Row],[Data]:[Data]],SEARCH(F$6,Table2[[#This Row],[Data]:[Data]]))-SEARCH(F$6,Table2[[#This Row],[Data]:[Data]])-4),FALSE)</f>
        <v>1964</v>
      </c>
      <c r="G151" s="2" t="b">
        <f>IF(AND(LEN(Table3[[#This Row],[BYR:]])=$G$3,(Table3[[#This Row],[BYR:]]*1)&gt;=$G$4,(Table3[[#This Row],[BYR:]]*1)&lt;=$G$5),TRUE,FALSE)</f>
        <v>1</v>
      </c>
      <c r="H151" s="2" t="str" cm="1">
        <f t="array" ref="H151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151" s="2" t="b">
        <f>IF(AND(LEN(Table3[[#This Row],[IYR:]])=$I$3,(Table3[[#This Row],[IYR:]]*1)&gt;=$I$4,(Table3[[#This Row],[IYR:]]*1)&lt;=$I$5),TRUE,FALSE)</f>
        <v>1</v>
      </c>
      <c r="J151" s="2" t="str" cm="1">
        <f t="array" ref="J151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151" s="2" t="b">
        <f>IF(AND(LEN(Table3[[#This Row],[EYR:]])=$K$3,(Table3[[#This Row],[EYR:]]*1)&gt;=$K$4,(Table3[[#This Row],[EYR:]]*1)&lt;=$K$5),TRUE,FALSE)</f>
        <v>1</v>
      </c>
      <c r="L151" s="2">
        <v>184</v>
      </c>
      <c r="M151" s="2" t="s">
        <v>299</v>
      </c>
      <c r="N15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51" s="2" t="str" cm="1">
        <f t="array" ref="O151">IFERROR(MID(Table2[[#This Row],[Data]:[Data]],SEARCH(O$6,Table2[[#This Row],[Data]:[Data]])+4,SEARCH(" ",Table2[[#This Row],[Data]:[Data]],SEARCH(O$6,Table2[[#This Row],[Data]:[Data]]))-SEARCH(O$6,Table2[[#This Row],[Data]:[Data]])-4),FALSE)</f>
        <v>#fffffd</v>
      </c>
      <c r="P151" s="2" t="b">
        <f>IF(AND(LEFT(Table3[[#This Row],[HCL:]],1)="#",LEN(Table3[[#This Row],[HCL:]])=$P$3),ISNUMBER(HEX2DEC(RIGHT(Table3[[#This Row],[HCL:]],6))),FALSE)</f>
        <v>1</v>
      </c>
      <c r="Q151" s="2" t="str" cm="1">
        <f t="array" ref="Q151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151" s="2" t="b">
        <f>IFERROR(VLOOKUP(Table3[[#This Row],[ECL:]],Table4[],2,0),FALSE)</f>
        <v>1</v>
      </c>
      <c r="S151" s="2" t="str" cm="1">
        <f t="array" ref="S151">IFERROR(MID(Table2[[#This Row],[Data]:[Data]],SEARCH(S$6,Table2[[#This Row],[Data]:[Data]])+4,SEARCH(" ",Table2[[#This Row],[Data]:[Data]],SEARCH(S$6,Table2[[#This Row],[Data]:[Data]]))-SEARCH(S$6,Table2[[#This Row],[Data]:[Data]])-4),FALSE)</f>
        <v>031793197</v>
      </c>
      <c r="T151" s="2" t="b">
        <f>IF(LEN(Table3[[#This Row],[PID:]])=$T$3,TRUE,FALSE)</f>
        <v>1</v>
      </c>
      <c r="U151" s="2" t="e" cm="1">
        <f t="array" ref="U15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51" s="3">
        <f>IF(AND(G151,I151,K151,N151,P151,R151,T151,Table2[[#This Row],[Valid?]]=1),1,0)</f>
        <v>1</v>
      </c>
    </row>
    <row r="152" spans="1:22" x14ac:dyDescent="0.3">
      <c r="A152" t="s">
        <v>156</v>
      </c>
      <c r="B152">
        <f t="shared" si="4"/>
        <v>7</v>
      </c>
      <c r="C152">
        <f t="shared" si="5"/>
        <v>52</v>
      </c>
      <c r="D152">
        <f>IF(OR(Table2[[#This Row],[How many colons?]]=8,AND(Table2[[#This Row],[How many colons?]]=7,Table2[[#This Row],[Has CID? (char position)]]=FALSE)),1,0)</f>
        <v>0</v>
      </c>
      <c r="F152" s="2" t="str" cm="1">
        <f t="array" ref="F152">IFERROR(MID(Table2[[#This Row],[Data]:[Data]],SEARCH(F$6,Table2[[#This Row],[Data]:[Data]])+4,SEARCH(" ",Table2[[#This Row],[Data]:[Data]],SEARCH(F$6,Table2[[#This Row],[Data]:[Data]]))-SEARCH(F$6,Table2[[#This Row],[Data]:[Data]])-4),FALSE)</f>
        <v>2014</v>
      </c>
      <c r="G152" s="2" t="b">
        <f>IF(AND(LEN(Table3[[#This Row],[BYR:]])=$G$3,(Table3[[#This Row],[BYR:]]*1)&gt;=$G$4,(Table3[[#This Row],[BYR:]]*1)&lt;=$G$5),TRUE,FALSE)</f>
        <v>0</v>
      </c>
      <c r="H152" s="2" t="str" cm="1">
        <f t="array" ref="H152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152" s="2" t="b">
        <f>IF(AND(LEN(Table3[[#This Row],[IYR:]])=$I$3,(Table3[[#This Row],[IYR:]]*1)&gt;=$I$4,(Table3[[#This Row],[IYR:]]*1)&lt;=$I$5),TRUE,FALSE)</f>
        <v>1</v>
      </c>
      <c r="J152" s="2" t="str" cm="1">
        <f t="array" ref="J152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152" s="2" t="b">
        <f>IF(AND(LEN(Table3[[#This Row],[EYR:]])=$K$3,(Table3[[#This Row],[EYR:]]*1)&gt;=$K$4,(Table3[[#This Row],[EYR:]]*1)&lt;=$K$5),TRUE,FALSE)</f>
        <v>1</v>
      </c>
      <c r="L152" s="2">
        <v>179</v>
      </c>
      <c r="M152" s="2" t="s">
        <v>299</v>
      </c>
      <c r="N15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52" s="2" t="str" cm="1">
        <f t="array" ref="O152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152" s="2" t="b">
        <f>IF(AND(LEFT(Table3[[#This Row],[HCL:]],1)="#",LEN(Table3[[#This Row],[HCL:]])=$P$3),ISNUMBER(HEX2DEC(RIGHT(Table3[[#This Row],[HCL:]],6))),FALSE)</f>
        <v>0</v>
      </c>
      <c r="Q152" s="2" t="str" cm="1">
        <f t="array" ref="Q152">IFERROR(MID(Table2[[#This Row],[Data]:[Data]],SEARCH(Q$6,Table2[[#This Row],[Data]:[Data]])+4,SEARCH(" ",Table2[[#This Row],[Data]:[Data]],SEARCH(Q$6,Table2[[#This Row],[Data]:[Data]]))-SEARCH(Q$6,Table2[[#This Row],[Data]:[Data]])-4),FALSE)</f>
        <v>grt</v>
      </c>
      <c r="R152" s="2" t="b">
        <f>IFERROR(VLOOKUP(Table3[[#This Row],[ECL:]],Table4[],2,0),FALSE)</f>
        <v>0</v>
      </c>
      <c r="S152" s="2" t="b" cm="1">
        <f t="array" ref="S152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152" s="2" t="b">
        <f>IF(LEN(Table3[[#This Row],[PID:]])=$T$3,TRUE,FALSE)</f>
        <v>0</v>
      </c>
      <c r="U152" s="2" t="str" cm="1">
        <f t="array" ref="U152">MID(Table2[[#This Row],[Data]:[Data]],SEARCH(U$6,Table2[[#This Row],[Data]:[Data]])+4,SEARCH(" ",Table2[[#This Row],[Data]:[Data]],SEARCH(U$6,Table2[[#This Row],[Data]:[Data]]))-SEARCH(U$6,Table2[[#This Row],[Data]:[Data]])-4)</f>
        <v>134</v>
      </c>
      <c r="V152" s="3">
        <f>IF(AND(G152,I152,K152,N152,P152,R152,T152,Table2[[#This Row],[Valid?]]=1),1,0)</f>
        <v>0</v>
      </c>
    </row>
    <row r="153" spans="1:22" x14ac:dyDescent="0.3">
      <c r="A153" t="s">
        <v>157</v>
      </c>
      <c r="B153">
        <f t="shared" si="4"/>
        <v>7</v>
      </c>
      <c r="C153" t="b">
        <f t="shared" si="5"/>
        <v>0</v>
      </c>
      <c r="D153">
        <f>IF(OR(Table2[[#This Row],[How many colons?]]=8,AND(Table2[[#This Row],[How many colons?]]=7,Table2[[#This Row],[Has CID? (char position)]]=FALSE)),1,0)</f>
        <v>1</v>
      </c>
      <c r="F153" s="2" t="str" cm="1">
        <f t="array" ref="F153">IFERROR(MID(Table2[[#This Row],[Data]:[Data]],SEARCH(F$6,Table2[[#This Row],[Data]:[Data]])+4,SEARCH(" ",Table2[[#This Row],[Data]:[Data]],SEARCH(F$6,Table2[[#This Row],[Data]:[Data]]))-SEARCH(F$6,Table2[[#This Row],[Data]:[Data]])-4),FALSE)</f>
        <v>1989</v>
      </c>
      <c r="G153" s="2" t="b">
        <f>IF(AND(LEN(Table3[[#This Row],[BYR:]])=$G$3,(Table3[[#This Row],[BYR:]]*1)&gt;=$G$4,(Table3[[#This Row],[BYR:]]*1)&lt;=$G$5),TRUE,FALSE)</f>
        <v>1</v>
      </c>
      <c r="H153" s="2" t="str" cm="1">
        <f t="array" ref="H153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53" s="2" t="b">
        <f>IF(AND(LEN(Table3[[#This Row],[IYR:]])=$I$3,(Table3[[#This Row],[IYR:]]*1)&gt;=$I$4,(Table3[[#This Row],[IYR:]]*1)&lt;=$I$5),TRUE,FALSE)</f>
        <v>1</v>
      </c>
      <c r="J153" s="2" t="str" cm="1">
        <f t="array" ref="J153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153" s="2" t="b">
        <f>IF(AND(LEN(Table3[[#This Row],[EYR:]])=$K$3,(Table3[[#This Row],[EYR:]]*1)&gt;=$K$4,(Table3[[#This Row],[EYR:]]*1)&lt;=$K$5),TRUE,FALSE)</f>
        <v>1</v>
      </c>
      <c r="L153" s="2">
        <v>179</v>
      </c>
      <c r="M153" s="2" t="s">
        <v>299</v>
      </c>
      <c r="N15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53" s="2" t="str" cm="1">
        <f t="array" ref="O153">IFERROR(MID(Table2[[#This Row],[Data]:[Data]],SEARCH(O$6,Table2[[#This Row],[Data]:[Data]])+4,SEARCH(" ",Table2[[#This Row],[Data]:[Data]],SEARCH(O$6,Table2[[#This Row],[Data]:[Data]]))-SEARCH(O$6,Table2[[#This Row],[Data]:[Data]])-4),FALSE)</f>
        <v>#602927</v>
      </c>
      <c r="P153" s="2" t="b">
        <f>IF(AND(LEFT(Table3[[#This Row],[HCL:]],1)="#",LEN(Table3[[#This Row],[HCL:]])=$P$3),ISNUMBER(HEX2DEC(RIGHT(Table3[[#This Row],[HCL:]],6))),FALSE)</f>
        <v>1</v>
      </c>
      <c r="Q153" s="2" t="str" cm="1">
        <f t="array" ref="Q153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53" s="2" t="b">
        <f>IFERROR(VLOOKUP(Table3[[#This Row],[ECL:]],Table4[],2,0),FALSE)</f>
        <v>1</v>
      </c>
      <c r="S153" s="2" t="str" cm="1">
        <f t="array" ref="S153">IFERROR(MID(Table2[[#This Row],[Data]:[Data]],SEARCH(S$6,Table2[[#This Row],[Data]:[Data]])+4,SEARCH(" ",Table2[[#This Row],[Data]:[Data]],SEARCH(S$6,Table2[[#This Row],[Data]:[Data]]))-SEARCH(S$6,Table2[[#This Row],[Data]:[Data]])-4),FALSE)</f>
        <v>975853536</v>
      </c>
      <c r="T153" s="2" t="b">
        <f>IF(LEN(Table3[[#This Row],[PID:]])=$T$3,TRUE,FALSE)</f>
        <v>1</v>
      </c>
      <c r="U153" s="2" t="e" cm="1">
        <f t="array" ref="U15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53" s="3">
        <f>IF(AND(G153,I153,K153,N153,P153,R153,T153,Table2[[#This Row],[Valid?]]=1),1,0)</f>
        <v>1</v>
      </c>
    </row>
    <row r="154" spans="1:22" x14ac:dyDescent="0.3">
      <c r="A154" t="s">
        <v>158</v>
      </c>
      <c r="B154">
        <f t="shared" si="4"/>
        <v>7</v>
      </c>
      <c r="C154">
        <f t="shared" si="5"/>
        <v>49</v>
      </c>
      <c r="D154">
        <f>IF(OR(Table2[[#This Row],[How many colons?]]=8,AND(Table2[[#This Row],[How many colons?]]=7,Table2[[#This Row],[Has CID? (char position)]]=FALSE)),1,0)</f>
        <v>0</v>
      </c>
      <c r="F154" s="2" t="str" cm="1">
        <f t="array" ref="F154">IFERROR(MID(Table2[[#This Row],[Data]:[Data]],SEARCH(F$6,Table2[[#This Row],[Data]:[Data]])+4,SEARCH(" ",Table2[[#This Row],[Data]:[Data]],SEARCH(F$6,Table2[[#This Row],[Data]:[Data]]))-SEARCH(F$6,Table2[[#This Row],[Data]:[Data]])-4),FALSE)</f>
        <v>1973</v>
      </c>
      <c r="G154" s="2" t="b">
        <f>IF(AND(LEN(Table3[[#This Row],[BYR:]])=$G$3,(Table3[[#This Row],[BYR:]]*1)&gt;=$G$4,(Table3[[#This Row],[BYR:]]*1)&lt;=$G$5),TRUE,FALSE)</f>
        <v>1</v>
      </c>
      <c r="H154" s="2" t="str" cm="1">
        <f t="array" ref="H154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54" s="2" t="b">
        <f>IF(AND(LEN(Table3[[#This Row],[IYR:]])=$I$3,(Table3[[#This Row],[IYR:]]*1)&gt;=$I$4,(Table3[[#This Row],[IYR:]]*1)&lt;=$I$5),TRUE,FALSE)</f>
        <v>1</v>
      </c>
      <c r="J154" s="2" t="str" cm="1">
        <f t="array" ref="J154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154" s="2" t="b">
        <f>IF(AND(LEN(Table3[[#This Row],[EYR:]])=$K$3,(Table3[[#This Row],[EYR:]]*1)&gt;=$K$4,(Table3[[#This Row],[EYR:]]*1)&lt;=$K$5),TRUE,FALSE)</f>
        <v>1</v>
      </c>
      <c r="L154" s="2">
        <v>188</v>
      </c>
      <c r="M154" s="2" t="s">
        <v>299</v>
      </c>
      <c r="N15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54" s="2" t="str" cm="1">
        <f t="array" ref="O154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154" s="2" t="b">
        <f>IF(AND(LEFT(Table3[[#This Row],[HCL:]],1)="#",LEN(Table3[[#This Row],[HCL:]])=$P$3),ISNUMBER(HEX2DEC(RIGHT(Table3[[#This Row],[HCL:]],6))),FALSE)</f>
        <v>1</v>
      </c>
      <c r="Q154" s="2" t="str" cm="1">
        <f t="array" ref="Q154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154" s="2" t="b">
        <f>IFERROR(VLOOKUP(Table3[[#This Row],[ECL:]],Table4[],2,0),FALSE)</f>
        <v>1</v>
      </c>
      <c r="S154" s="2" t="b" cm="1">
        <f t="array" ref="S154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154" s="2" t="b">
        <f>IF(LEN(Table3[[#This Row],[PID:]])=$T$3,TRUE,FALSE)</f>
        <v>0</v>
      </c>
      <c r="U154" s="2" t="str" cm="1">
        <f t="array" ref="U154">MID(Table2[[#This Row],[Data]:[Data]],SEARCH(U$6,Table2[[#This Row],[Data]:[Data]])+4,SEARCH(" ",Table2[[#This Row],[Data]:[Data]],SEARCH(U$6,Table2[[#This Row],[Data]:[Data]]))-SEARCH(U$6,Table2[[#This Row],[Data]:[Data]])-4)</f>
        <v>143</v>
      </c>
      <c r="V154" s="3">
        <f>IF(AND(G154,I154,K154,N154,P154,R154,T154,Table2[[#This Row],[Valid?]]=1),1,0)</f>
        <v>0</v>
      </c>
    </row>
    <row r="155" spans="1:22" x14ac:dyDescent="0.3">
      <c r="A155" t="s">
        <v>159</v>
      </c>
      <c r="B155">
        <f t="shared" si="4"/>
        <v>7</v>
      </c>
      <c r="C155" t="b">
        <f t="shared" si="5"/>
        <v>0</v>
      </c>
      <c r="D155">
        <f>IF(OR(Table2[[#This Row],[How many colons?]]=8,AND(Table2[[#This Row],[How many colons?]]=7,Table2[[#This Row],[Has CID? (char position)]]=FALSE)),1,0)</f>
        <v>1</v>
      </c>
      <c r="F155" s="2" t="str" cm="1">
        <f t="array" ref="F155">IFERROR(MID(Table2[[#This Row],[Data]:[Data]],SEARCH(F$6,Table2[[#This Row],[Data]:[Data]])+4,SEARCH(" ",Table2[[#This Row],[Data]:[Data]],SEARCH(F$6,Table2[[#This Row],[Data]:[Data]]))-SEARCH(F$6,Table2[[#This Row],[Data]:[Data]])-4),FALSE)</f>
        <v>1962</v>
      </c>
      <c r="G155" s="2" t="b">
        <f>IF(AND(LEN(Table3[[#This Row],[BYR:]])=$G$3,(Table3[[#This Row],[BYR:]]*1)&gt;=$G$4,(Table3[[#This Row],[BYR:]]*1)&lt;=$G$5),TRUE,FALSE)</f>
        <v>1</v>
      </c>
      <c r="H155" s="2" t="str" cm="1">
        <f t="array" ref="H155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155" s="2" t="b">
        <f>IF(AND(LEN(Table3[[#This Row],[IYR:]])=$I$3,(Table3[[#This Row],[IYR:]]*1)&gt;=$I$4,(Table3[[#This Row],[IYR:]]*1)&lt;=$I$5),TRUE,FALSE)</f>
        <v>1</v>
      </c>
      <c r="J155" s="2" t="str" cm="1">
        <f t="array" ref="J155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155" s="2" t="b">
        <f>IF(AND(LEN(Table3[[#This Row],[EYR:]])=$K$3,(Table3[[#This Row],[EYR:]]*1)&gt;=$K$4,(Table3[[#This Row],[EYR:]]*1)&lt;=$K$5),TRUE,FALSE)</f>
        <v>1</v>
      </c>
      <c r="L155" s="2">
        <v>150</v>
      </c>
      <c r="M155" s="2" t="s">
        <v>299</v>
      </c>
      <c r="N15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55" s="2" t="str" cm="1">
        <f t="array" ref="O155">IFERROR(MID(Table2[[#This Row],[Data]:[Data]],SEARCH(O$6,Table2[[#This Row],[Data]:[Data]])+4,SEARCH(" ",Table2[[#This Row],[Data]:[Data]],SEARCH(O$6,Table2[[#This Row],[Data]:[Data]]))-SEARCH(O$6,Table2[[#This Row],[Data]:[Data]])-4),FALSE)</f>
        <v>#ceb3a1</v>
      </c>
      <c r="P155" s="2" t="b">
        <f>IF(AND(LEFT(Table3[[#This Row],[HCL:]],1)="#",LEN(Table3[[#This Row],[HCL:]])=$P$3),ISNUMBER(HEX2DEC(RIGHT(Table3[[#This Row],[HCL:]],6))),FALSE)</f>
        <v>1</v>
      </c>
      <c r="Q155" s="2" t="str" cm="1">
        <f t="array" ref="Q155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55" s="2" t="b">
        <f>IFERROR(VLOOKUP(Table3[[#This Row],[ECL:]],Table4[],2,0),FALSE)</f>
        <v>1</v>
      </c>
      <c r="S155" s="2" t="str" cm="1">
        <f t="array" ref="S155">IFERROR(MID(Table2[[#This Row],[Data]:[Data]],SEARCH(S$6,Table2[[#This Row],[Data]:[Data]])+4,SEARCH(" ",Table2[[#This Row],[Data]:[Data]],SEARCH(S$6,Table2[[#This Row],[Data]:[Data]]))-SEARCH(S$6,Table2[[#This Row],[Data]:[Data]])-4),FALSE)</f>
        <v>762609805</v>
      </c>
      <c r="T155" s="2" t="b">
        <f>IF(LEN(Table3[[#This Row],[PID:]])=$T$3,TRUE,FALSE)</f>
        <v>1</v>
      </c>
      <c r="U155" s="2" t="e" cm="1">
        <f t="array" ref="U155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55" s="3">
        <f>IF(AND(G155,I155,K155,N155,P155,R155,T155,Table2[[#This Row],[Valid?]]=1),1,0)</f>
        <v>1</v>
      </c>
    </row>
    <row r="156" spans="1:22" x14ac:dyDescent="0.3">
      <c r="A156" t="s">
        <v>160</v>
      </c>
      <c r="B156">
        <f t="shared" si="4"/>
        <v>7</v>
      </c>
      <c r="C156" t="b">
        <f t="shared" si="5"/>
        <v>0</v>
      </c>
      <c r="D156">
        <f>IF(OR(Table2[[#This Row],[How many colons?]]=8,AND(Table2[[#This Row],[How many colons?]]=7,Table2[[#This Row],[Has CID? (char position)]]=FALSE)),1,0)</f>
        <v>1</v>
      </c>
      <c r="F156" s="2" t="str" cm="1">
        <f t="array" ref="F156">IFERROR(MID(Table2[[#This Row],[Data]:[Data]],SEARCH(F$6,Table2[[#This Row],[Data]:[Data]])+4,SEARCH(" ",Table2[[#This Row],[Data]:[Data]],SEARCH(F$6,Table2[[#This Row],[Data]:[Data]]))-SEARCH(F$6,Table2[[#This Row],[Data]:[Data]])-4),FALSE)</f>
        <v>1922</v>
      </c>
      <c r="G156" s="2" t="b">
        <f>IF(AND(LEN(Table3[[#This Row],[BYR:]])=$G$3,(Table3[[#This Row],[BYR:]]*1)&gt;=$G$4,(Table3[[#This Row],[BYR:]]*1)&lt;=$G$5),TRUE,FALSE)</f>
        <v>1</v>
      </c>
      <c r="H156" s="2" t="str" cm="1">
        <f t="array" ref="H156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56" s="2" t="b">
        <f>IF(AND(LEN(Table3[[#This Row],[IYR:]])=$I$3,(Table3[[#This Row],[IYR:]]*1)&gt;=$I$4,(Table3[[#This Row],[IYR:]]*1)&lt;=$I$5),TRUE,FALSE)</f>
        <v>1</v>
      </c>
      <c r="J156" s="2" t="str" cm="1">
        <f t="array" ref="J156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156" s="2" t="b">
        <f>IF(AND(LEN(Table3[[#This Row],[EYR:]])=$K$3,(Table3[[#This Row],[EYR:]]*1)&gt;=$K$4,(Table3[[#This Row],[EYR:]]*1)&lt;=$K$5),TRUE,FALSE)</f>
        <v>1</v>
      </c>
      <c r="L156" s="2">
        <v>169</v>
      </c>
      <c r="M156" s="2" t="s">
        <v>299</v>
      </c>
      <c r="N15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56" s="2" t="str" cm="1">
        <f t="array" ref="O156">IFERROR(MID(Table2[[#This Row],[Data]:[Data]],SEARCH(O$6,Table2[[#This Row],[Data]:[Data]])+4,SEARCH(" ",Table2[[#This Row],[Data]:[Data]],SEARCH(O$6,Table2[[#This Row],[Data]:[Data]]))-SEARCH(O$6,Table2[[#This Row],[Data]:[Data]])-4),FALSE)</f>
        <v>#a97842</v>
      </c>
      <c r="P156" s="2" t="b">
        <f>IF(AND(LEFT(Table3[[#This Row],[HCL:]],1)="#",LEN(Table3[[#This Row],[HCL:]])=$P$3),ISNUMBER(HEX2DEC(RIGHT(Table3[[#This Row],[HCL:]],6))),FALSE)</f>
        <v>1</v>
      </c>
      <c r="Q156" s="2" t="str" cm="1">
        <f t="array" ref="Q156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156" s="2" t="b">
        <f>IFERROR(VLOOKUP(Table3[[#This Row],[ECL:]],Table4[],2,0),FALSE)</f>
        <v>1</v>
      </c>
      <c r="S156" s="2" t="str" cm="1">
        <f t="array" ref="S156">IFERROR(MID(Table2[[#This Row],[Data]:[Data]],SEARCH(S$6,Table2[[#This Row],[Data]:[Data]])+4,SEARCH(" ",Table2[[#This Row],[Data]:[Data]],SEARCH(S$6,Table2[[#This Row],[Data]:[Data]]))-SEARCH(S$6,Table2[[#This Row],[Data]:[Data]])-4),FALSE)</f>
        <v>181821528</v>
      </c>
      <c r="T156" s="2" t="b">
        <f>IF(LEN(Table3[[#This Row],[PID:]])=$T$3,TRUE,FALSE)</f>
        <v>1</v>
      </c>
      <c r="U156" s="2" t="e" cm="1">
        <f t="array" ref="U15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56" s="3">
        <f>IF(AND(G156,I156,K156,N156,P156,R156,T156,Table2[[#This Row],[Valid?]]=1),1,0)</f>
        <v>1</v>
      </c>
    </row>
    <row r="157" spans="1:22" x14ac:dyDescent="0.3">
      <c r="A157" t="s">
        <v>161</v>
      </c>
      <c r="B157">
        <f t="shared" si="4"/>
        <v>7</v>
      </c>
      <c r="C157" t="b">
        <f t="shared" si="5"/>
        <v>0</v>
      </c>
      <c r="D157">
        <f>IF(OR(Table2[[#This Row],[How many colons?]]=8,AND(Table2[[#This Row],[How many colons?]]=7,Table2[[#This Row],[Has CID? (char position)]]=FALSE)),1,0)</f>
        <v>1</v>
      </c>
      <c r="F157" s="2" t="str" cm="1">
        <f t="array" ref="F157">IFERROR(MID(Table2[[#This Row],[Data]:[Data]],SEARCH(F$6,Table2[[#This Row],[Data]:[Data]])+4,SEARCH(" ",Table2[[#This Row],[Data]:[Data]],SEARCH(F$6,Table2[[#This Row],[Data]:[Data]]))-SEARCH(F$6,Table2[[#This Row],[Data]:[Data]])-4),FALSE)</f>
        <v>1964</v>
      </c>
      <c r="G157" s="2" t="b">
        <f>IF(AND(LEN(Table3[[#This Row],[BYR:]])=$G$3,(Table3[[#This Row],[BYR:]]*1)&gt;=$G$4,(Table3[[#This Row],[BYR:]]*1)&lt;=$G$5),TRUE,FALSE)</f>
        <v>1</v>
      </c>
      <c r="H157" s="2" t="str" cm="1">
        <f t="array" ref="H157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157" s="2" t="b">
        <f>IF(AND(LEN(Table3[[#This Row],[IYR:]])=$I$3,(Table3[[#This Row],[IYR:]]*1)&gt;=$I$4,(Table3[[#This Row],[IYR:]]*1)&lt;=$I$5),TRUE,FALSE)</f>
        <v>1</v>
      </c>
      <c r="J157" s="2" t="str" cm="1">
        <f t="array" ref="J157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157" s="2" t="b">
        <f>IF(AND(LEN(Table3[[#This Row],[EYR:]])=$K$3,(Table3[[#This Row],[EYR:]]*1)&gt;=$K$4,(Table3[[#This Row],[EYR:]]*1)&lt;=$K$5),TRUE,FALSE)</f>
        <v>1</v>
      </c>
      <c r="L157" s="2">
        <v>175</v>
      </c>
      <c r="M157" s="2" t="s">
        <v>299</v>
      </c>
      <c r="N15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57" s="2" t="str" cm="1">
        <f t="array" ref="O157">IFERROR(MID(Table2[[#This Row],[Data]:[Data]],SEARCH(O$6,Table2[[#This Row],[Data]:[Data]])+4,SEARCH(" ",Table2[[#This Row],[Data]:[Data]],SEARCH(O$6,Table2[[#This Row],[Data]:[Data]]))-SEARCH(O$6,Table2[[#This Row],[Data]:[Data]])-4),FALSE)</f>
        <v>#623a2f</v>
      </c>
      <c r="P157" s="2" t="b">
        <f>IF(AND(LEFT(Table3[[#This Row],[HCL:]],1)="#",LEN(Table3[[#This Row],[HCL:]])=$P$3),ISNUMBER(HEX2DEC(RIGHT(Table3[[#This Row],[HCL:]],6))),FALSE)</f>
        <v>1</v>
      </c>
      <c r="Q157" s="2" t="str" cm="1">
        <f t="array" ref="Q157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157" s="2" t="b">
        <f>IFERROR(VLOOKUP(Table3[[#This Row],[ECL:]],Table4[],2,0),FALSE)</f>
        <v>1</v>
      </c>
      <c r="S157" s="2" t="str" cm="1">
        <f t="array" ref="S157">IFERROR(MID(Table2[[#This Row],[Data]:[Data]],SEARCH(S$6,Table2[[#This Row],[Data]:[Data]])+4,SEARCH(" ",Table2[[#This Row],[Data]:[Data]],SEARCH(S$6,Table2[[#This Row],[Data]:[Data]]))-SEARCH(S$6,Table2[[#This Row],[Data]:[Data]])-4),FALSE)</f>
        <v>776605704</v>
      </c>
      <c r="T157" s="2" t="b">
        <f>IF(LEN(Table3[[#This Row],[PID:]])=$T$3,TRUE,FALSE)</f>
        <v>1</v>
      </c>
      <c r="U157" s="2" t="e" cm="1">
        <f t="array" ref="U15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57" s="3">
        <f>IF(AND(G157,I157,K157,N157,P157,R157,T157,Table2[[#This Row],[Valid?]]=1),1,0)</f>
        <v>1</v>
      </c>
    </row>
    <row r="158" spans="1:22" x14ac:dyDescent="0.3">
      <c r="A158" t="s">
        <v>162</v>
      </c>
      <c r="B158">
        <f t="shared" si="4"/>
        <v>7</v>
      </c>
      <c r="C158">
        <f t="shared" si="5"/>
        <v>47</v>
      </c>
      <c r="D158">
        <f>IF(OR(Table2[[#This Row],[How many colons?]]=8,AND(Table2[[#This Row],[How many colons?]]=7,Table2[[#This Row],[Has CID? (char position)]]=FALSE)),1,0)</f>
        <v>0</v>
      </c>
      <c r="F158" s="2" t="str" cm="1">
        <f t="array" ref="F158">IFERROR(MID(Table2[[#This Row],[Data]:[Data]],SEARCH(F$6,Table2[[#This Row],[Data]:[Data]])+4,SEARCH(" ",Table2[[#This Row],[Data]:[Data]],SEARCH(F$6,Table2[[#This Row],[Data]:[Data]]))-SEARCH(F$6,Table2[[#This Row],[Data]:[Data]])-4),FALSE)</f>
        <v>1933</v>
      </c>
      <c r="G158" s="2" t="b">
        <f>IF(AND(LEN(Table3[[#This Row],[BYR:]])=$G$3,(Table3[[#This Row],[BYR:]]*1)&gt;=$G$4,(Table3[[#This Row],[BYR:]]*1)&lt;=$G$5),TRUE,FALSE)</f>
        <v>1</v>
      </c>
      <c r="H158" s="2" t="str" cm="1">
        <f t="array" ref="H158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158" s="2" t="b">
        <f>IF(AND(LEN(Table3[[#This Row],[IYR:]])=$I$3,(Table3[[#This Row],[IYR:]]*1)&gt;=$I$4,(Table3[[#This Row],[IYR:]]*1)&lt;=$I$5),TRUE,FALSE)</f>
        <v>1</v>
      </c>
      <c r="J158" s="2" t="str" cm="1">
        <f t="array" ref="J158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158" s="2" t="b">
        <f>IF(AND(LEN(Table3[[#This Row],[EYR:]])=$K$3,(Table3[[#This Row],[EYR:]]*1)&gt;=$K$4,(Table3[[#This Row],[EYR:]]*1)&lt;=$K$5),TRUE,FALSE)</f>
        <v>1</v>
      </c>
      <c r="L158" s="2">
        <v>75</v>
      </c>
      <c r="M158" s="2" t="s">
        <v>299</v>
      </c>
      <c r="N15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158" s="2" t="str" cm="1">
        <f t="array" ref="O158">IFERROR(MID(Table2[[#This Row],[Data]:[Data]],SEARCH(O$6,Table2[[#This Row],[Data]:[Data]])+4,SEARCH(" ",Table2[[#This Row],[Data]:[Data]],SEARCH(O$6,Table2[[#This Row],[Data]:[Data]]))-SEARCH(O$6,Table2[[#This Row],[Data]:[Data]])-4),FALSE)</f>
        <v>6a32f0</v>
      </c>
      <c r="P158" s="2" t="b">
        <f>IF(AND(LEFT(Table3[[#This Row],[HCL:]],1)="#",LEN(Table3[[#This Row],[HCL:]])=$P$3),ISNUMBER(HEX2DEC(RIGHT(Table3[[#This Row],[HCL:]],6))),FALSE)</f>
        <v>0</v>
      </c>
      <c r="Q158" s="2" t="str" cm="1">
        <f t="array" ref="Q158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58" s="2" t="b">
        <f>IFERROR(VLOOKUP(Table3[[#This Row],[ECL:]],Table4[],2,0),FALSE)</f>
        <v>1</v>
      </c>
      <c r="S158" s="2" t="b" cm="1">
        <f t="array" ref="S158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158" s="2" t="b">
        <f>IF(LEN(Table3[[#This Row],[PID:]])=$T$3,TRUE,FALSE)</f>
        <v>0</v>
      </c>
      <c r="U158" s="2" t="str" cm="1">
        <f t="array" ref="U158">MID(Table2[[#This Row],[Data]:[Data]],SEARCH(U$6,Table2[[#This Row],[Data]:[Data]])+4,SEARCH(" ",Table2[[#This Row],[Data]:[Data]],SEARCH(U$6,Table2[[#This Row],[Data]:[Data]]))-SEARCH(U$6,Table2[[#This Row],[Data]:[Data]])-4)</f>
        <v>185</v>
      </c>
      <c r="V158" s="3">
        <f>IF(AND(G158,I158,K158,N158,P158,R158,T158,Table2[[#This Row],[Valid?]]=1),1,0)</f>
        <v>0</v>
      </c>
    </row>
    <row r="159" spans="1:22" x14ac:dyDescent="0.3">
      <c r="A159" t="s">
        <v>163</v>
      </c>
      <c r="B159">
        <f t="shared" si="4"/>
        <v>7</v>
      </c>
      <c r="C159" t="b">
        <f t="shared" si="5"/>
        <v>0</v>
      </c>
      <c r="D159">
        <f>IF(OR(Table2[[#This Row],[How many colons?]]=8,AND(Table2[[#This Row],[How many colons?]]=7,Table2[[#This Row],[Has CID? (char position)]]=FALSE)),1,0)</f>
        <v>1</v>
      </c>
      <c r="F159" s="2" t="str" cm="1">
        <f t="array" ref="F159">IFERROR(MID(Table2[[#This Row],[Data]:[Data]],SEARCH(F$6,Table2[[#This Row],[Data]:[Data]])+4,SEARCH(" ",Table2[[#This Row],[Data]:[Data]],SEARCH(F$6,Table2[[#This Row],[Data]:[Data]]))-SEARCH(F$6,Table2[[#This Row],[Data]:[Data]])-4),FALSE)</f>
        <v>1945</v>
      </c>
      <c r="G159" s="2" t="b">
        <f>IF(AND(LEN(Table3[[#This Row],[BYR:]])=$G$3,(Table3[[#This Row],[BYR:]]*1)&gt;=$G$4,(Table3[[#This Row],[BYR:]]*1)&lt;=$G$5),TRUE,FALSE)</f>
        <v>1</v>
      </c>
      <c r="H159" s="2" t="str" cm="1">
        <f t="array" ref="H159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159" s="2" t="b">
        <f>IF(AND(LEN(Table3[[#This Row],[IYR:]])=$I$3,(Table3[[#This Row],[IYR:]]*1)&gt;=$I$4,(Table3[[#This Row],[IYR:]]*1)&lt;=$I$5),TRUE,FALSE)</f>
        <v>1</v>
      </c>
      <c r="J159" s="2" t="str" cm="1">
        <f t="array" ref="J159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159" s="2" t="b">
        <f>IF(AND(LEN(Table3[[#This Row],[EYR:]])=$K$3,(Table3[[#This Row],[EYR:]]*1)&gt;=$K$4,(Table3[[#This Row],[EYR:]]*1)&lt;=$K$5),TRUE,FALSE)</f>
        <v>1</v>
      </c>
      <c r="L159" s="2">
        <v>163</v>
      </c>
      <c r="M159" s="2" t="s">
        <v>299</v>
      </c>
      <c r="N15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59" s="2" t="str" cm="1">
        <f t="array" ref="O159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159" s="2" t="b">
        <f>IF(AND(LEFT(Table3[[#This Row],[HCL:]],1)="#",LEN(Table3[[#This Row],[HCL:]])=$P$3),ISNUMBER(HEX2DEC(RIGHT(Table3[[#This Row],[HCL:]],6))),FALSE)</f>
        <v>1</v>
      </c>
      <c r="Q159" s="2" t="str" cm="1">
        <f t="array" ref="Q159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159" s="2" t="b">
        <f>IFERROR(VLOOKUP(Table3[[#This Row],[ECL:]],Table4[],2,0),FALSE)</f>
        <v>1</v>
      </c>
      <c r="S159" s="2" t="str" cm="1">
        <f t="array" ref="S159">IFERROR(MID(Table2[[#This Row],[Data]:[Data]],SEARCH(S$6,Table2[[#This Row],[Data]:[Data]])+4,SEARCH(" ",Table2[[#This Row],[Data]:[Data]],SEARCH(S$6,Table2[[#This Row],[Data]:[Data]]))-SEARCH(S$6,Table2[[#This Row],[Data]:[Data]])-4),FALSE)</f>
        <v>829875350</v>
      </c>
      <c r="T159" s="2" t="b">
        <f>IF(LEN(Table3[[#This Row],[PID:]])=$T$3,TRUE,FALSE)</f>
        <v>1</v>
      </c>
      <c r="U159" s="2" t="e" cm="1">
        <f t="array" ref="U159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59" s="3">
        <f>IF(AND(G159,I159,K159,N159,P159,R159,T159,Table2[[#This Row],[Valid?]]=1),1,0)</f>
        <v>1</v>
      </c>
    </row>
    <row r="160" spans="1:22" x14ac:dyDescent="0.3">
      <c r="A160" t="s">
        <v>164</v>
      </c>
      <c r="B160">
        <f t="shared" si="4"/>
        <v>7</v>
      </c>
      <c r="C160" t="b">
        <f t="shared" si="5"/>
        <v>0</v>
      </c>
      <c r="D160">
        <f>IF(OR(Table2[[#This Row],[How many colons?]]=8,AND(Table2[[#This Row],[How many colons?]]=7,Table2[[#This Row],[Has CID? (char position)]]=FALSE)),1,0)</f>
        <v>1</v>
      </c>
      <c r="F160" s="2" t="str" cm="1">
        <f t="array" ref="F160">IFERROR(MID(Table2[[#This Row],[Data]:[Data]],SEARCH(F$6,Table2[[#This Row],[Data]:[Data]])+4,SEARCH(" ",Table2[[#This Row],[Data]:[Data]],SEARCH(F$6,Table2[[#This Row],[Data]:[Data]]))-SEARCH(F$6,Table2[[#This Row],[Data]:[Data]])-4),FALSE)</f>
        <v>1940</v>
      </c>
      <c r="G160" s="2" t="b">
        <f>IF(AND(LEN(Table3[[#This Row],[BYR:]])=$G$3,(Table3[[#This Row],[BYR:]]*1)&gt;=$G$4,(Table3[[#This Row],[BYR:]]*1)&lt;=$G$5),TRUE,FALSE)</f>
        <v>1</v>
      </c>
      <c r="H160" s="2" t="str" cm="1">
        <f t="array" ref="H160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160" s="2" t="b">
        <f>IF(AND(LEN(Table3[[#This Row],[IYR:]])=$I$3,(Table3[[#This Row],[IYR:]]*1)&gt;=$I$4,(Table3[[#This Row],[IYR:]]*1)&lt;=$I$5),TRUE,FALSE)</f>
        <v>1</v>
      </c>
      <c r="J160" s="2" t="str" cm="1">
        <f t="array" ref="J160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160" s="2" t="b">
        <f>IF(AND(LEN(Table3[[#This Row],[EYR:]])=$K$3,(Table3[[#This Row],[EYR:]]*1)&gt;=$K$4,(Table3[[#This Row],[EYR:]]*1)&lt;=$K$5),TRUE,FALSE)</f>
        <v>1</v>
      </c>
      <c r="L160" s="2">
        <v>174</v>
      </c>
      <c r="M160" s="2" t="s">
        <v>299</v>
      </c>
      <c r="N16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60" s="2" t="str" cm="1">
        <f t="array" ref="O160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160" s="2" t="b">
        <f>IF(AND(LEFT(Table3[[#This Row],[HCL:]],1)="#",LEN(Table3[[#This Row],[HCL:]])=$P$3),ISNUMBER(HEX2DEC(RIGHT(Table3[[#This Row],[HCL:]],6))),FALSE)</f>
        <v>1</v>
      </c>
      <c r="Q160" s="2" t="str" cm="1">
        <f t="array" ref="Q160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160" s="2" t="b">
        <f>IFERROR(VLOOKUP(Table3[[#This Row],[ECL:]],Table4[],2,0),FALSE)</f>
        <v>1</v>
      </c>
      <c r="S160" s="2" t="str" cm="1">
        <f t="array" ref="S160">IFERROR(MID(Table2[[#This Row],[Data]:[Data]],SEARCH(S$6,Table2[[#This Row],[Data]:[Data]])+4,SEARCH(" ",Table2[[#This Row],[Data]:[Data]],SEARCH(S$6,Table2[[#This Row],[Data]:[Data]]))-SEARCH(S$6,Table2[[#This Row],[Data]:[Data]])-4),FALSE)</f>
        <v>9989523268</v>
      </c>
      <c r="T160" s="2" t="b">
        <f>IF(LEN(Table3[[#This Row],[PID:]])=$T$3,TRUE,FALSE)</f>
        <v>0</v>
      </c>
      <c r="U160" s="2" t="e" cm="1">
        <f t="array" ref="U16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60" s="3">
        <f>IF(AND(G160,I160,K160,N160,P160,R160,T160,Table2[[#This Row],[Valid?]]=1),1,0)</f>
        <v>0</v>
      </c>
    </row>
    <row r="161" spans="1:22" x14ac:dyDescent="0.3">
      <c r="A161" t="s">
        <v>165</v>
      </c>
      <c r="B161">
        <f t="shared" si="4"/>
        <v>7</v>
      </c>
      <c r="C161" t="b">
        <f t="shared" si="5"/>
        <v>0</v>
      </c>
      <c r="D161">
        <f>IF(OR(Table2[[#This Row],[How many colons?]]=8,AND(Table2[[#This Row],[How many colons?]]=7,Table2[[#This Row],[Has CID? (char position)]]=FALSE)),1,0)</f>
        <v>1</v>
      </c>
      <c r="F161" s="2" t="str" cm="1">
        <f t="array" ref="F161">IFERROR(MID(Table2[[#This Row],[Data]:[Data]],SEARCH(F$6,Table2[[#This Row],[Data]:[Data]])+4,SEARCH(" ",Table2[[#This Row],[Data]:[Data]],SEARCH(F$6,Table2[[#This Row],[Data]:[Data]]))-SEARCH(F$6,Table2[[#This Row],[Data]:[Data]])-4),FALSE)</f>
        <v>1983</v>
      </c>
      <c r="G161" s="2" t="b">
        <f>IF(AND(LEN(Table3[[#This Row],[BYR:]])=$G$3,(Table3[[#This Row],[BYR:]]*1)&gt;=$G$4,(Table3[[#This Row],[BYR:]]*1)&lt;=$G$5),TRUE,FALSE)</f>
        <v>1</v>
      </c>
      <c r="H161" s="2" t="str" cm="1">
        <f t="array" ref="H161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161" s="2" t="b">
        <f>IF(AND(LEN(Table3[[#This Row],[IYR:]])=$I$3,(Table3[[#This Row],[IYR:]]*1)&gt;=$I$4,(Table3[[#This Row],[IYR:]]*1)&lt;=$I$5),TRUE,FALSE)</f>
        <v>1</v>
      </c>
      <c r="J161" s="2" t="str" cm="1">
        <f t="array" ref="J161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161" s="2" t="b">
        <f>IF(AND(LEN(Table3[[#This Row],[EYR:]])=$K$3,(Table3[[#This Row],[EYR:]]*1)&gt;=$K$4,(Table3[[#This Row],[EYR:]]*1)&lt;=$K$5),TRUE,FALSE)</f>
        <v>1</v>
      </c>
      <c r="L161" s="2">
        <v>183</v>
      </c>
      <c r="M161" s="2" t="s">
        <v>299</v>
      </c>
      <c r="N16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61" s="2" t="str" cm="1">
        <f t="array" ref="O161">IFERROR(MID(Table2[[#This Row],[Data]:[Data]],SEARCH(O$6,Table2[[#This Row],[Data]:[Data]])+4,SEARCH(" ",Table2[[#This Row],[Data]:[Data]],SEARCH(O$6,Table2[[#This Row],[Data]:[Data]]))-SEARCH(O$6,Table2[[#This Row],[Data]:[Data]])-4),FALSE)</f>
        <v>#c0946f</v>
      </c>
      <c r="P161" s="2" t="b">
        <f>IF(AND(LEFT(Table3[[#This Row],[HCL:]],1)="#",LEN(Table3[[#This Row],[HCL:]])=$P$3),ISNUMBER(HEX2DEC(RIGHT(Table3[[#This Row],[HCL:]],6))),FALSE)</f>
        <v>1</v>
      </c>
      <c r="Q161" s="2" t="str" cm="1">
        <f t="array" ref="Q161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61" s="2" t="b">
        <f>IFERROR(VLOOKUP(Table3[[#This Row],[ECL:]],Table4[],2,0),FALSE)</f>
        <v>1</v>
      </c>
      <c r="S161" s="2" t="str" cm="1">
        <f t="array" ref="S161">IFERROR(MID(Table2[[#This Row],[Data]:[Data]],SEARCH(S$6,Table2[[#This Row],[Data]:[Data]])+4,SEARCH(" ",Table2[[#This Row],[Data]:[Data]],SEARCH(S$6,Table2[[#This Row],[Data]:[Data]]))-SEARCH(S$6,Table2[[#This Row],[Data]:[Data]])-4),FALSE)</f>
        <v>091142801</v>
      </c>
      <c r="T161" s="2" t="b">
        <f>IF(LEN(Table3[[#This Row],[PID:]])=$T$3,TRUE,FALSE)</f>
        <v>1</v>
      </c>
      <c r="U161" s="2" t="e" cm="1">
        <f t="array" ref="U16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61" s="3">
        <f>IF(AND(G161,I161,K161,N161,P161,R161,T161,Table2[[#This Row],[Valid?]]=1),1,0)</f>
        <v>1</v>
      </c>
    </row>
    <row r="162" spans="1:22" x14ac:dyDescent="0.3">
      <c r="A162" t="s">
        <v>166</v>
      </c>
      <c r="B162">
        <f t="shared" si="4"/>
        <v>7</v>
      </c>
      <c r="C162" t="b">
        <f t="shared" si="5"/>
        <v>0</v>
      </c>
      <c r="D162">
        <f>IF(OR(Table2[[#This Row],[How many colons?]]=8,AND(Table2[[#This Row],[How many colons?]]=7,Table2[[#This Row],[Has CID? (char position)]]=FALSE)),1,0)</f>
        <v>1</v>
      </c>
      <c r="F162" s="2" t="str" cm="1">
        <f t="array" ref="F162">IFERROR(MID(Table2[[#This Row],[Data]:[Data]],SEARCH(F$6,Table2[[#This Row],[Data]:[Data]])+4,SEARCH(" ",Table2[[#This Row],[Data]:[Data]],SEARCH(F$6,Table2[[#This Row],[Data]:[Data]]))-SEARCH(F$6,Table2[[#This Row],[Data]:[Data]])-4),FALSE)</f>
        <v>1950</v>
      </c>
      <c r="G162" s="2" t="b">
        <f>IF(AND(LEN(Table3[[#This Row],[BYR:]])=$G$3,(Table3[[#This Row],[BYR:]]*1)&gt;=$G$4,(Table3[[#This Row],[BYR:]]*1)&lt;=$G$5),TRUE,FALSE)</f>
        <v>1</v>
      </c>
      <c r="H162" s="2" t="str" cm="1">
        <f t="array" ref="H162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162" s="2" t="b">
        <f>IF(AND(LEN(Table3[[#This Row],[IYR:]])=$I$3,(Table3[[#This Row],[IYR:]]*1)&gt;=$I$4,(Table3[[#This Row],[IYR:]]*1)&lt;=$I$5),TRUE,FALSE)</f>
        <v>1</v>
      </c>
      <c r="J162" s="2" t="str" cm="1">
        <f t="array" ref="J162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162" s="2" t="b">
        <f>IF(AND(LEN(Table3[[#This Row],[EYR:]])=$K$3,(Table3[[#This Row],[EYR:]]*1)&gt;=$K$4,(Table3[[#This Row],[EYR:]]*1)&lt;=$K$5),TRUE,FALSE)</f>
        <v>1</v>
      </c>
      <c r="L162" s="2">
        <v>158</v>
      </c>
      <c r="M162" s="2" t="s">
        <v>299</v>
      </c>
      <c r="N16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62" s="2" t="str" cm="1">
        <f t="array" ref="O162">IFERROR(MID(Table2[[#This Row],[Data]:[Data]],SEARCH(O$6,Table2[[#This Row],[Data]:[Data]])+4,SEARCH(" ",Table2[[#This Row],[Data]:[Data]],SEARCH(O$6,Table2[[#This Row],[Data]:[Data]]))-SEARCH(O$6,Table2[[#This Row],[Data]:[Data]])-4),FALSE)</f>
        <v>#623a2f</v>
      </c>
      <c r="P162" s="2" t="b">
        <f>IF(AND(LEFT(Table3[[#This Row],[HCL:]],1)="#",LEN(Table3[[#This Row],[HCL:]])=$P$3),ISNUMBER(HEX2DEC(RIGHT(Table3[[#This Row],[HCL:]],6))),FALSE)</f>
        <v>1</v>
      </c>
      <c r="Q162" s="2" t="str" cm="1">
        <f t="array" ref="Q162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62" s="2" t="b">
        <f>IFERROR(VLOOKUP(Table3[[#This Row],[ECL:]],Table4[],2,0),FALSE)</f>
        <v>1</v>
      </c>
      <c r="S162" s="2" t="str" cm="1">
        <f t="array" ref="S162">IFERROR(MID(Table2[[#This Row],[Data]:[Data]],SEARCH(S$6,Table2[[#This Row],[Data]:[Data]])+4,SEARCH(" ",Table2[[#This Row],[Data]:[Data]],SEARCH(S$6,Table2[[#This Row],[Data]:[Data]]))-SEARCH(S$6,Table2[[#This Row],[Data]:[Data]])-4),FALSE)</f>
        <v>902512428</v>
      </c>
      <c r="T162" s="2" t="b">
        <f>IF(LEN(Table3[[#This Row],[PID:]])=$T$3,TRUE,FALSE)</f>
        <v>1</v>
      </c>
      <c r="U162" s="2" t="e" cm="1">
        <f t="array" ref="U16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62" s="3">
        <f>IF(AND(G162,I162,K162,N162,P162,R162,T162,Table2[[#This Row],[Valid?]]=1),1,0)</f>
        <v>1</v>
      </c>
    </row>
    <row r="163" spans="1:22" x14ac:dyDescent="0.3">
      <c r="A163" t="s">
        <v>167</v>
      </c>
      <c r="B163">
        <f t="shared" si="4"/>
        <v>7</v>
      </c>
      <c r="C163" t="b">
        <f t="shared" si="5"/>
        <v>0</v>
      </c>
      <c r="D163">
        <f>IF(OR(Table2[[#This Row],[How many colons?]]=8,AND(Table2[[#This Row],[How many colons?]]=7,Table2[[#This Row],[Has CID? (char position)]]=FALSE)),1,0)</f>
        <v>1</v>
      </c>
      <c r="F163" s="2" t="str" cm="1">
        <f t="array" ref="F163">IFERROR(MID(Table2[[#This Row],[Data]:[Data]],SEARCH(F$6,Table2[[#This Row],[Data]:[Data]])+4,SEARCH(" ",Table2[[#This Row],[Data]:[Data]],SEARCH(F$6,Table2[[#This Row],[Data]:[Data]]))-SEARCH(F$6,Table2[[#This Row],[Data]:[Data]])-4),FALSE)</f>
        <v>1938</v>
      </c>
      <c r="G163" s="2" t="b">
        <f>IF(AND(LEN(Table3[[#This Row],[BYR:]])=$G$3,(Table3[[#This Row],[BYR:]]*1)&gt;=$G$4,(Table3[[#This Row],[BYR:]]*1)&lt;=$G$5),TRUE,FALSE)</f>
        <v>1</v>
      </c>
      <c r="H163" s="2" t="str" cm="1">
        <f t="array" ref="H163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163" s="2" t="b">
        <f>IF(AND(LEN(Table3[[#This Row],[IYR:]])=$I$3,(Table3[[#This Row],[IYR:]]*1)&gt;=$I$4,(Table3[[#This Row],[IYR:]]*1)&lt;=$I$5),TRUE,FALSE)</f>
        <v>1</v>
      </c>
      <c r="J163" s="2" t="str" cm="1">
        <f t="array" ref="J163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163" s="2" t="b">
        <f>IF(AND(LEN(Table3[[#This Row],[EYR:]])=$K$3,(Table3[[#This Row],[EYR:]]*1)&gt;=$K$4,(Table3[[#This Row],[EYR:]]*1)&lt;=$K$5),TRUE,FALSE)</f>
        <v>1</v>
      </c>
      <c r="L163" s="2">
        <v>171</v>
      </c>
      <c r="M163" s="2" t="s">
        <v>299</v>
      </c>
      <c r="N16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63" s="2" t="str" cm="1">
        <f t="array" ref="O163">IFERROR(MID(Table2[[#This Row],[Data]:[Data]],SEARCH(O$6,Table2[[#This Row],[Data]:[Data]])+4,SEARCH(" ",Table2[[#This Row],[Data]:[Data]],SEARCH(O$6,Table2[[#This Row],[Data]:[Data]]))-SEARCH(O$6,Table2[[#This Row],[Data]:[Data]])-4),FALSE)</f>
        <v>#d5eb7e</v>
      </c>
      <c r="P163" s="2" t="b">
        <f>IF(AND(LEFT(Table3[[#This Row],[HCL:]],1)="#",LEN(Table3[[#This Row],[HCL:]])=$P$3),ISNUMBER(HEX2DEC(RIGHT(Table3[[#This Row],[HCL:]],6))),FALSE)</f>
        <v>1</v>
      </c>
      <c r="Q163" s="2" t="str" cm="1">
        <f t="array" ref="Q163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63" s="2" t="b">
        <f>IFERROR(VLOOKUP(Table3[[#This Row],[ECL:]],Table4[],2,0),FALSE)</f>
        <v>1</v>
      </c>
      <c r="S163" s="2" t="str" cm="1">
        <f t="array" ref="S163">IFERROR(MID(Table2[[#This Row],[Data]:[Data]],SEARCH(S$6,Table2[[#This Row],[Data]:[Data]])+4,SEARCH(" ",Table2[[#This Row],[Data]:[Data]],SEARCH(S$6,Table2[[#This Row],[Data]:[Data]]))-SEARCH(S$6,Table2[[#This Row],[Data]:[Data]])-4),FALSE)</f>
        <v>829945241</v>
      </c>
      <c r="T163" s="2" t="b">
        <f>IF(LEN(Table3[[#This Row],[PID:]])=$T$3,TRUE,FALSE)</f>
        <v>1</v>
      </c>
      <c r="U163" s="2" t="e" cm="1">
        <f t="array" ref="U16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63" s="3">
        <f>IF(AND(G163,I163,K163,N163,P163,R163,T163,Table2[[#This Row],[Valid?]]=1),1,0)</f>
        <v>1</v>
      </c>
    </row>
    <row r="164" spans="1:22" x14ac:dyDescent="0.3">
      <c r="A164" t="s">
        <v>168</v>
      </c>
      <c r="B164">
        <f t="shared" si="4"/>
        <v>7</v>
      </c>
      <c r="C164" t="b">
        <f t="shared" si="5"/>
        <v>0</v>
      </c>
      <c r="D164">
        <f>IF(OR(Table2[[#This Row],[How many colons?]]=8,AND(Table2[[#This Row],[How many colons?]]=7,Table2[[#This Row],[Has CID? (char position)]]=FALSE)),1,0)</f>
        <v>1</v>
      </c>
      <c r="F164" s="2" t="str" cm="1">
        <f t="array" ref="F164">IFERROR(MID(Table2[[#This Row],[Data]:[Data]],SEARCH(F$6,Table2[[#This Row],[Data]:[Data]])+4,SEARCH(" ",Table2[[#This Row],[Data]:[Data]],SEARCH(F$6,Table2[[#This Row],[Data]:[Data]]))-SEARCH(F$6,Table2[[#This Row],[Data]:[Data]])-4),FALSE)</f>
        <v>1945</v>
      </c>
      <c r="G164" s="2" t="b">
        <f>IF(AND(LEN(Table3[[#This Row],[BYR:]])=$G$3,(Table3[[#This Row],[BYR:]]*1)&gt;=$G$4,(Table3[[#This Row],[BYR:]]*1)&lt;=$G$5),TRUE,FALSE)</f>
        <v>1</v>
      </c>
      <c r="H164" s="2" t="str" cm="1">
        <f t="array" ref="H164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164" s="2" t="b">
        <f>IF(AND(LEN(Table3[[#This Row],[IYR:]])=$I$3,(Table3[[#This Row],[IYR:]]*1)&gt;=$I$4,(Table3[[#This Row],[IYR:]]*1)&lt;=$I$5),TRUE,FALSE)</f>
        <v>1</v>
      </c>
      <c r="J164" s="2" t="str" cm="1">
        <f t="array" ref="J164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164" s="2" t="b">
        <f>IF(AND(LEN(Table3[[#This Row],[EYR:]])=$K$3,(Table3[[#This Row],[EYR:]]*1)&gt;=$K$4,(Table3[[#This Row],[EYR:]]*1)&lt;=$K$5),TRUE,FALSE)</f>
        <v>1</v>
      </c>
      <c r="L164" s="2">
        <v>189</v>
      </c>
      <c r="M164" s="2" t="s">
        <v>299</v>
      </c>
      <c r="N16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64" s="2" t="str" cm="1">
        <f t="array" ref="O164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164" s="2" t="b">
        <f>IF(AND(LEFT(Table3[[#This Row],[HCL:]],1)="#",LEN(Table3[[#This Row],[HCL:]])=$P$3),ISNUMBER(HEX2DEC(RIGHT(Table3[[#This Row],[HCL:]],6))),FALSE)</f>
        <v>1</v>
      </c>
      <c r="Q164" s="2" t="str" cm="1">
        <f t="array" ref="Q164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64" s="2" t="b">
        <f>IFERROR(VLOOKUP(Table3[[#This Row],[ECL:]],Table4[],2,0),FALSE)</f>
        <v>1</v>
      </c>
      <c r="S164" s="2" t="str" cm="1">
        <f t="array" ref="S164">IFERROR(MID(Table2[[#This Row],[Data]:[Data]],SEARCH(S$6,Table2[[#This Row],[Data]:[Data]])+4,SEARCH(" ",Table2[[#This Row],[Data]:[Data]],SEARCH(S$6,Table2[[#This Row],[Data]:[Data]]))-SEARCH(S$6,Table2[[#This Row],[Data]:[Data]])-4),FALSE)</f>
        <v>331124964</v>
      </c>
      <c r="T164" s="2" t="b">
        <f>IF(LEN(Table3[[#This Row],[PID:]])=$T$3,TRUE,FALSE)</f>
        <v>1</v>
      </c>
      <c r="U164" s="2" t="e" cm="1">
        <f t="array" ref="U164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64" s="3">
        <f>IF(AND(G164,I164,K164,N164,P164,R164,T164,Table2[[#This Row],[Valid?]]=1),1,0)</f>
        <v>1</v>
      </c>
    </row>
    <row r="165" spans="1:22" x14ac:dyDescent="0.3">
      <c r="A165" t="s">
        <v>169</v>
      </c>
      <c r="B165">
        <f t="shared" si="4"/>
        <v>7</v>
      </c>
      <c r="C165" t="b">
        <f t="shared" si="5"/>
        <v>0</v>
      </c>
      <c r="D165">
        <f>IF(OR(Table2[[#This Row],[How many colons?]]=8,AND(Table2[[#This Row],[How many colons?]]=7,Table2[[#This Row],[Has CID? (char position)]]=FALSE)),1,0)</f>
        <v>1</v>
      </c>
      <c r="F165" s="2" t="str" cm="1">
        <f t="array" ref="F165">IFERROR(MID(Table2[[#This Row],[Data]:[Data]],SEARCH(F$6,Table2[[#This Row],[Data]:[Data]])+4,SEARCH(" ",Table2[[#This Row],[Data]:[Data]],SEARCH(F$6,Table2[[#This Row],[Data]:[Data]]))-SEARCH(F$6,Table2[[#This Row],[Data]:[Data]])-4),FALSE)</f>
        <v>1954</v>
      </c>
      <c r="G165" s="2" t="b">
        <f>IF(AND(LEN(Table3[[#This Row],[BYR:]])=$G$3,(Table3[[#This Row],[BYR:]]*1)&gt;=$G$4,(Table3[[#This Row],[BYR:]]*1)&lt;=$G$5),TRUE,FALSE)</f>
        <v>1</v>
      </c>
      <c r="H165" s="2" t="str" cm="1">
        <f t="array" ref="H165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165" s="2" t="b">
        <f>IF(AND(LEN(Table3[[#This Row],[IYR:]])=$I$3,(Table3[[#This Row],[IYR:]]*1)&gt;=$I$4,(Table3[[#This Row],[IYR:]]*1)&lt;=$I$5),TRUE,FALSE)</f>
        <v>1</v>
      </c>
      <c r="J165" s="2" t="str" cm="1">
        <f t="array" ref="J165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165" s="2" t="b">
        <f>IF(AND(LEN(Table3[[#This Row],[EYR:]])=$K$3,(Table3[[#This Row],[EYR:]]*1)&gt;=$K$4,(Table3[[#This Row],[EYR:]]*1)&lt;=$K$5),TRUE,FALSE)</f>
        <v>1</v>
      </c>
      <c r="L165" s="2">
        <v>181</v>
      </c>
      <c r="M165" s="2" t="s">
        <v>299</v>
      </c>
      <c r="N16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65" s="2" t="str" cm="1">
        <f t="array" ref="O165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165" s="2" t="b">
        <f>IF(AND(LEFT(Table3[[#This Row],[HCL:]],1)="#",LEN(Table3[[#This Row],[HCL:]])=$P$3),ISNUMBER(HEX2DEC(RIGHT(Table3[[#This Row],[HCL:]],6))),FALSE)</f>
        <v>1</v>
      </c>
      <c r="Q165" s="2" t="str" cm="1">
        <f t="array" ref="Q165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65" s="2" t="b">
        <f>IFERROR(VLOOKUP(Table3[[#This Row],[ECL:]],Table4[],2,0),FALSE)</f>
        <v>1</v>
      </c>
      <c r="S165" s="2" t="str" cm="1">
        <f t="array" ref="S165">IFERROR(MID(Table2[[#This Row],[Data]:[Data]],SEARCH(S$6,Table2[[#This Row],[Data]:[Data]])+4,SEARCH(" ",Table2[[#This Row],[Data]:[Data]],SEARCH(S$6,Table2[[#This Row],[Data]:[Data]]))-SEARCH(S$6,Table2[[#This Row],[Data]:[Data]])-4),FALSE)</f>
        <v>211721858</v>
      </c>
      <c r="T165" s="2" t="b">
        <f>IF(LEN(Table3[[#This Row],[PID:]])=$T$3,TRUE,FALSE)</f>
        <v>1</v>
      </c>
      <c r="U165" s="2" t="e" cm="1">
        <f t="array" ref="U165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65" s="3">
        <f>IF(AND(G165,I165,K165,N165,P165,R165,T165,Table2[[#This Row],[Valid?]]=1),1,0)</f>
        <v>1</v>
      </c>
    </row>
    <row r="166" spans="1:22" x14ac:dyDescent="0.3">
      <c r="A166" t="s">
        <v>170</v>
      </c>
      <c r="B166">
        <f t="shared" si="4"/>
        <v>7</v>
      </c>
      <c r="C166" t="b">
        <f t="shared" si="5"/>
        <v>0</v>
      </c>
      <c r="D166">
        <f>IF(OR(Table2[[#This Row],[How many colons?]]=8,AND(Table2[[#This Row],[How many colons?]]=7,Table2[[#This Row],[Has CID? (char position)]]=FALSE)),1,0)</f>
        <v>1</v>
      </c>
      <c r="F166" s="2" t="str" cm="1">
        <f t="array" ref="F166">IFERROR(MID(Table2[[#This Row],[Data]:[Data]],SEARCH(F$6,Table2[[#This Row],[Data]:[Data]])+4,SEARCH(" ",Table2[[#This Row],[Data]:[Data]],SEARCH(F$6,Table2[[#This Row],[Data]:[Data]]))-SEARCH(F$6,Table2[[#This Row],[Data]:[Data]])-4),FALSE)</f>
        <v>1984</v>
      </c>
      <c r="G166" s="2" t="b">
        <f>IF(AND(LEN(Table3[[#This Row],[BYR:]])=$G$3,(Table3[[#This Row],[BYR:]]*1)&gt;=$G$4,(Table3[[#This Row],[BYR:]]*1)&lt;=$G$5),TRUE,FALSE)</f>
        <v>1</v>
      </c>
      <c r="H166" s="2" t="str" cm="1">
        <f t="array" ref="H166">IFERROR(MID(Table2[[#This Row],[Data]:[Data]],SEARCH(H$6,Table2[[#This Row],[Data]:[Data]])+4,SEARCH(" ",Table2[[#This Row],[Data]:[Data]],SEARCH(H$6,Table2[[#This Row],[Data]:[Data]]))-SEARCH(H$6,Table2[[#This Row],[Data]:[Data]])-4),FALSE)</f>
        <v>1948</v>
      </c>
      <c r="I166" s="2" t="b">
        <f>IF(AND(LEN(Table3[[#This Row],[IYR:]])=$I$3,(Table3[[#This Row],[IYR:]]*1)&gt;=$I$4,(Table3[[#This Row],[IYR:]]*1)&lt;=$I$5),TRUE,FALSE)</f>
        <v>0</v>
      </c>
      <c r="J166" s="2" t="str" cm="1">
        <f t="array" ref="J166">IFERROR(MID(Table2[[#This Row],[Data]:[Data]],SEARCH(J$6,Table2[[#This Row],[Data]:[Data]])+4,SEARCH(" ",Table2[[#This Row],[Data]:[Data]],SEARCH(J$6,Table2[[#This Row],[Data]:[Data]]))-SEARCH(J$6,Table2[[#This Row],[Data]:[Data]])-4),FALSE)</f>
        <v>2040</v>
      </c>
      <c r="K166" s="2" t="b">
        <f>IF(AND(LEN(Table3[[#This Row],[EYR:]])=$K$3,(Table3[[#This Row],[EYR:]]*1)&gt;=$K$4,(Table3[[#This Row],[EYR:]]*1)&lt;=$K$5),TRUE,FALSE)</f>
        <v>0</v>
      </c>
      <c r="L166" s="2">
        <v>72</v>
      </c>
      <c r="M166" s="2" t="s">
        <v>299</v>
      </c>
      <c r="N16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166" s="2" t="str" cm="1">
        <f t="array" ref="O166">IFERROR(MID(Table2[[#This Row],[Data]:[Data]],SEARCH(O$6,Table2[[#This Row],[Data]:[Data]])+4,SEARCH(" ",Table2[[#This Row],[Data]:[Data]],SEARCH(O$6,Table2[[#This Row],[Data]:[Data]]))-SEARCH(O$6,Table2[[#This Row],[Data]:[Data]])-4),FALSE)</f>
        <v>a60c15</v>
      </c>
      <c r="P166" s="2" t="b">
        <f>IF(AND(LEFT(Table3[[#This Row],[HCL:]],1)="#",LEN(Table3[[#This Row],[HCL:]])=$P$3),ISNUMBER(HEX2DEC(RIGHT(Table3[[#This Row],[HCL:]],6))),FALSE)</f>
        <v>0</v>
      </c>
      <c r="Q166" s="2" t="str" cm="1">
        <f t="array" ref="Q166">IFERROR(MID(Table2[[#This Row],[Data]:[Data]],SEARCH(Q$6,Table2[[#This Row],[Data]:[Data]])+4,SEARCH(" ",Table2[[#This Row],[Data]:[Data]],SEARCH(Q$6,Table2[[#This Row],[Data]:[Data]]))-SEARCH(Q$6,Table2[[#This Row],[Data]:[Data]])-4),FALSE)</f>
        <v>lzr</v>
      </c>
      <c r="R166" s="2" t="b">
        <f>IFERROR(VLOOKUP(Table3[[#This Row],[ECL:]],Table4[],2,0),FALSE)</f>
        <v>0</v>
      </c>
      <c r="S166" s="2" t="str" cm="1">
        <f t="array" ref="S166">IFERROR(MID(Table2[[#This Row],[Data]:[Data]],SEARCH(S$6,Table2[[#This Row],[Data]:[Data]])+4,SEARCH(" ",Table2[[#This Row],[Data]:[Data]],SEARCH(S$6,Table2[[#This Row],[Data]:[Data]]))-SEARCH(S$6,Table2[[#This Row],[Data]:[Data]])-4),FALSE)</f>
        <v>876360762</v>
      </c>
      <c r="T166" s="2" t="b">
        <f>IF(LEN(Table3[[#This Row],[PID:]])=$T$3,TRUE,FALSE)</f>
        <v>1</v>
      </c>
      <c r="U166" s="2" t="e" cm="1">
        <f t="array" ref="U16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66" s="3">
        <f>IF(AND(G166,I166,K166,N166,P166,R166,T166,Table2[[#This Row],[Valid?]]=1),1,0)</f>
        <v>0</v>
      </c>
    </row>
    <row r="167" spans="1:22" x14ac:dyDescent="0.3">
      <c r="A167" t="s">
        <v>171</v>
      </c>
      <c r="B167">
        <f t="shared" si="4"/>
        <v>7</v>
      </c>
      <c r="C167" t="b">
        <f t="shared" si="5"/>
        <v>0</v>
      </c>
      <c r="D167">
        <f>IF(OR(Table2[[#This Row],[How many colons?]]=8,AND(Table2[[#This Row],[How many colons?]]=7,Table2[[#This Row],[Has CID? (char position)]]=FALSE)),1,0)</f>
        <v>1</v>
      </c>
      <c r="F167" s="2" t="str" cm="1">
        <f t="array" ref="F167">IFERROR(MID(Table2[[#This Row],[Data]:[Data]],SEARCH(F$6,Table2[[#This Row],[Data]:[Data]])+4,SEARCH(" ",Table2[[#This Row],[Data]:[Data]],SEARCH(F$6,Table2[[#This Row],[Data]:[Data]]))-SEARCH(F$6,Table2[[#This Row],[Data]:[Data]])-4),FALSE)</f>
        <v>1930</v>
      </c>
      <c r="G167" s="2" t="b">
        <f>IF(AND(LEN(Table3[[#This Row],[BYR:]])=$G$3,(Table3[[#This Row],[BYR:]]*1)&gt;=$G$4,(Table3[[#This Row],[BYR:]]*1)&lt;=$G$5),TRUE,FALSE)</f>
        <v>1</v>
      </c>
      <c r="H167" s="2" t="str" cm="1">
        <f t="array" ref="H167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67" s="2" t="b">
        <f>IF(AND(LEN(Table3[[#This Row],[IYR:]])=$I$3,(Table3[[#This Row],[IYR:]]*1)&gt;=$I$4,(Table3[[#This Row],[IYR:]]*1)&lt;=$I$5),TRUE,FALSE)</f>
        <v>1</v>
      </c>
      <c r="J167" s="2" t="str" cm="1">
        <f t="array" ref="J167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167" s="2" t="b">
        <f>IF(AND(LEN(Table3[[#This Row],[EYR:]])=$K$3,(Table3[[#This Row],[EYR:]]*1)&gt;=$K$4,(Table3[[#This Row],[EYR:]]*1)&lt;=$K$5),TRUE,FALSE)</f>
        <v>1</v>
      </c>
      <c r="L167" s="2">
        <v>167</v>
      </c>
      <c r="M167" s="2" t="s">
        <v>299</v>
      </c>
      <c r="N16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67" s="2" t="str" cm="1">
        <f t="array" ref="O167">IFERROR(MID(Table2[[#This Row],[Data]:[Data]],SEARCH(O$6,Table2[[#This Row],[Data]:[Data]])+4,SEARCH(" ",Table2[[#This Row],[Data]:[Data]],SEARCH(O$6,Table2[[#This Row],[Data]:[Data]]))-SEARCH(O$6,Table2[[#This Row],[Data]:[Data]])-4),FALSE)</f>
        <v>#341e13</v>
      </c>
      <c r="P167" s="2" t="b">
        <f>IF(AND(LEFT(Table3[[#This Row],[HCL:]],1)="#",LEN(Table3[[#This Row],[HCL:]])=$P$3),ISNUMBER(HEX2DEC(RIGHT(Table3[[#This Row],[HCL:]],6))),FALSE)</f>
        <v>1</v>
      </c>
      <c r="Q167" s="2" t="str" cm="1">
        <f t="array" ref="Q167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67" s="2" t="b">
        <f>IFERROR(VLOOKUP(Table3[[#This Row],[ECL:]],Table4[],2,0),FALSE)</f>
        <v>1</v>
      </c>
      <c r="S167" s="2" t="str" cm="1">
        <f t="array" ref="S167">IFERROR(MID(Table2[[#This Row],[Data]:[Data]],SEARCH(S$6,Table2[[#This Row],[Data]:[Data]])+4,SEARCH(" ",Table2[[#This Row],[Data]:[Data]],SEARCH(S$6,Table2[[#This Row],[Data]:[Data]]))-SEARCH(S$6,Table2[[#This Row],[Data]:[Data]])-4),FALSE)</f>
        <v>740024142</v>
      </c>
      <c r="T167" s="2" t="b">
        <f>IF(LEN(Table3[[#This Row],[PID:]])=$T$3,TRUE,FALSE)</f>
        <v>1</v>
      </c>
      <c r="U167" s="2" t="e" cm="1">
        <f t="array" ref="U16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67" s="3">
        <f>IF(AND(G167,I167,K167,N167,P167,R167,T167,Table2[[#This Row],[Valid?]]=1),1,0)</f>
        <v>1</v>
      </c>
    </row>
    <row r="168" spans="1:22" x14ac:dyDescent="0.3">
      <c r="A168" t="s">
        <v>172</v>
      </c>
      <c r="B168">
        <f t="shared" si="4"/>
        <v>7</v>
      </c>
      <c r="C168" t="b">
        <f t="shared" si="5"/>
        <v>0</v>
      </c>
      <c r="D168">
        <f>IF(OR(Table2[[#This Row],[How many colons?]]=8,AND(Table2[[#This Row],[How many colons?]]=7,Table2[[#This Row],[Has CID? (char position)]]=FALSE)),1,0)</f>
        <v>1</v>
      </c>
      <c r="F168" s="2" t="str" cm="1">
        <f t="array" ref="F168">IFERROR(MID(Table2[[#This Row],[Data]:[Data]],SEARCH(F$6,Table2[[#This Row],[Data]:[Data]])+4,SEARCH(" ",Table2[[#This Row],[Data]:[Data]],SEARCH(F$6,Table2[[#This Row],[Data]:[Data]]))-SEARCH(F$6,Table2[[#This Row],[Data]:[Data]])-4),FALSE)</f>
        <v>1966</v>
      </c>
      <c r="G168" s="2" t="b">
        <f>IF(AND(LEN(Table3[[#This Row],[BYR:]])=$G$3,(Table3[[#This Row],[BYR:]]*1)&gt;=$G$4,(Table3[[#This Row],[BYR:]]*1)&lt;=$G$5),TRUE,FALSE)</f>
        <v>1</v>
      </c>
      <c r="H168" s="2" t="str" cm="1">
        <f t="array" ref="H168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168" s="2" t="b">
        <f>IF(AND(LEN(Table3[[#This Row],[IYR:]])=$I$3,(Table3[[#This Row],[IYR:]]*1)&gt;=$I$4,(Table3[[#This Row],[IYR:]]*1)&lt;=$I$5),TRUE,FALSE)</f>
        <v>1</v>
      </c>
      <c r="J168" s="2" t="str" cm="1">
        <f t="array" ref="J168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168" s="2" t="b">
        <f>IF(AND(LEN(Table3[[#This Row],[EYR:]])=$K$3,(Table3[[#This Row],[EYR:]]*1)&gt;=$K$4,(Table3[[#This Row],[EYR:]]*1)&lt;=$K$5),TRUE,FALSE)</f>
        <v>1</v>
      </c>
      <c r="L168" s="2">
        <v>174</v>
      </c>
      <c r="M168" s="2" t="s">
        <v>299</v>
      </c>
      <c r="N16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68" s="2" t="str" cm="1">
        <f t="array" ref="O168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168" s="2" t="b">
        <f>IF(AND(LEFT(Table3[[#This Row],[HCL:]],1)="#",LEN(Table3[[#This Row],[HCL:]])=$P$3),ISNUMBER(HEX2DEC(RIGHT(Table3[[#This Row],[HCL:]],6))),FALSE)</f>
        <v>1</v>
      </c>
      <c r="Q168" s="2" t="str" cm="1">
        <f t="array" ref="Q168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68" s="2" t="b">
        <f>IFERROR(VLOOKUP(Table3[[#This Row],[ECL:]],Table4[],2,0),FALSE)</f>
        <v>1</v>
      </c>
      <c r="S168" s="2" t="str" cm="1">
        <f t="array" ref="S168">IFERROR(MID(Table2[[#This Row],[Data]:[Data]],SEARCH(S$6,Table2[[#This Row],[Data]:[Data]])+4,SEARCH(" ",Table2[[#This Row],[Data]:[Data]],SEARCH(S$6,Table2[[#This Row],[Data]:[Data]]))-SEARCH(S$6,Table2[[#This Row],[Data]:[Data]])-4),FALSE)</f>
        <v>131332466</v>
      </c>
      <c r="T168" s="2" t="b">
        <f>IF(LEN(Table3[[#This Row],[PID:]])=$T$3,TRUE,FALSE)</f>
        <v>1</v>
      </c>
      <c r="U168" s="2" t="e" cm="1">
        <f t="array" ref="U16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68" s="3">
        <f>IF(AND(G168,I168,K168,N168,P168,R168,T168,Table2[[#This Row],[Valid?]]=1),1,0)</f>
        <v>1</v>
      </c>
    </row>
    <row r="169" spans="1:22" x14ac:dyDescent="0.3">
      <c r="A169" t="s">
        <v>173</v>
      </c>
      <c r="B169">
        <f t="shared" si="4"/>
        <v>7</v>
      </c>
      <c r="C169">
        <f t="shared" si="5"/>
        <v>1</v>
      </c>
      <c r="D169">
        <f>IF(OR(Table2[[#This Row],[How many colons?]]=8,AND(Table2[[#This Row],[How many colons?]]=7,Table2[[#This Row],[Has CID? (char position)]]=FALSE)),1,0)</f>
        <v>0</v>
      </c>
      <c r="F169" s="2" t="str" cm="1">
        <f t="array" ref="F169">IFERROR(MID(Table2[[#This Row],[Data]:[Data]],SEARCH(F$6,Table2[[#This Row],[Data]:[Data]])+4,SEARCH(" ",Table2[[#This Row],[Data]:[Data]],SEARCH(F$6,Table2[[#This Row],[Data]:[Data]]))-SEARCH(F$6,Table2[[#This Row],[Data]:[Data]])-4),FALSE)</f>
        <v>1954</v>
      </c>
      <c r="G169" s="2" t="b">
        <f>IF(AND(LEN(Table3[[#This Row],[BYR:]])=$G$3,(Table3[[#This Row],[BYR:]]*1)&gt;=$G$4,(Table3[[#This Row],[BYR:]]*1)&lt;=$G$5),TRUE,FALSE)</f>
        <v>1</v>
      </c>
      <c r="H169" s="2" t="str" cm="1">
        <f t="array" ref="H169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69" s="2" t="b">
        <f>IF(AND(LEN(Table3[[#This Row],[IYR:]])=$I$3,(Table3[[#This Row],[IYR:]]*1)&gt;=$I$4,(Table3[[#This Row],[IYR:]]*1)&lt;=$I$5),TRUE,FALSE)</f>
        <v>1</v>
      </c>
      <c r="J169" s="2" t="str" cm="1">
        <f t="array" ref="J169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169" s="2" t="b">
        <f>IF(AND(LEN(Table3[[#This Row],[EYR:]])=$K$3,(Table3[[#This Row],[EYR:]]*1)&gt;=$K$4,(Table3[[#This Row],[EYR:]]*1)&lt;=$K$5),TRUE,FALSE)</f>
        <v>1</v>
      </c>
      <c r="L169" s="2">
        <v>192</v>
      </c>
      <c r="M169" s="2" t="s">
        <v>299</v>
      </c>
      <c r="N16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69" s="2" t="b" cm="1">
        <f t="array" ref="O169">IFERROR(MID(Table2[[#This Row],[Data]:[Data]],SEARCH(O$6,Table2[[#This Row],[Data]:[Data]])+4,SEARCH(" ",Table2[[#This Row],[Data]:[Data]],SEARCH(O$6,Table2[[#This Row],[Data]:[Data]]))-SEARCH(O$6,Table2[[#This Row],[Data]:[Data]])-4),FALSE)</f>
        <v>0</v>
      </c>
      <c r="P169" s="2" t="b">
        <f>IF(AND(LEFT(Table3[[#This Row],[HCL:]],1)="#",LEN(Table3[[#This Row],[HCL:]])=$P$3),ISNUMBER(HEX2DEC(RIGHT(Table3[[#This Row],[HCL:]],6))),FALSE)</f>
        <v>0</v>
      </c>
      <c r="Q169" s="2" t="str" cm="1">
        <f t="array" ref="Q169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69" s="2" t="b">
        <f>IFERROR(VLOOKUP(Table3[[#This Row],[ECL:]],Table4[],2,0),FALSE)</f>
        <v>1</v>
      </c>
      <c r="S169" s="2" t="str" cm="1">
        <f t="array" ref="S169">IFERROR(MID(Table2[[#This Row],[Data]:[Data]],SEARCH(S$6,Table2[[#This Row],[Data]:[Data]])+4,SEARCH(" ",Table2[[#This Row],[Data]:[Data]],SEARCH(S$6,Table2[[#This Row],[Data]:[Data]]))-SEARCH(S$6,Table2[[#This Row],[Data]:[Data]])-4),FALSE)</f>
        <v>413357852</v>
      </c>
      <c r="T169" s="2" t="b">
        <f>IF(LEN(Table3[[#This Row],[PID:]])=$T$3,TRUE,FALSE)</f>
        <v>1</v>
      </c>
      <c r="U169" s="2" t="str" cm="1">
        <f t="array" ref="U169">MID(Table2[[#This Row],[Data]:[Data]],SEARCH(U$6,Table2[[#This Row],[Data]:[Data]])+4,SEARCH(" ",Table2[[#This Row],[Data]:[Data]],SEARCH(U$6,Table2[[#This Row],[Data]:[Data]]))-SEARCH(U$6,Table2[[#This Row],[Data]:[Data]])-4)</f>
        <v>327</v>
      </c>
      <c r="V169" s="3">
        <f>IF(AND(G169,I169,K169,N169,P169,R169,T169,Table2[[#This Row],[Valid?]]=1),1,0)</f>
        <v>0</v>
      </c>
    </row>
    <row r="170" spans="1:22" x14ac:dyDescent="0.3">
      <c r="A170" t="s">
        <v>174</v>
      </c>
      <c r="B170">
        <f t="shared" si="4"/>
        <v>7</v>
      </c>
      <c r="C170" t="b">
        <f t="shared" si="5"/>
        <v>0</v>
      </c>
      <c r="D170">
        <f>IF(OR(Table2[[#This Row],[How many colons?]]=8,AND(Table2[[#This Row],[How many colons?]]=7,Table2[[#This Row],[Has CID? (char position)]]=FALSE)),1,0)</f>
        <v>1</v>
      </c>
      <c r="F170" s="2" t="str" cm="1">
        <f t="array" ref="F170">IFERROR(MID(Table2[[#This Row],[Data]:[Data]],SEARCH(F$6,Table2[[#This Row],[Data]:[Data]])+4,SEARCH(" ",Table2[[#This Row],[Data]:[Data]],SEARCH(F$6,Table2[[#This Row],[Data]:[Data]]))-SEARCH(F$6,Table2[[#This Row],[Data]:[Data]])-4),FALSE)</f>
        <v>1962</v>
      </c>
      <c r="G170" s="2" t="b">
        <f>IF(AND(LEN(Table3[[#This Row],[BYR:]])=$G$3,(Table3[[#This Row],[BYR:]]*1)&gt;=$G$4,(Table3[[#This Row],[BYR:]]*1)&lt;=$G$5),TRUE,FALSE)</f>
        <v>1</v>
      </c>
      <c r="H170" s="2" t="str" cm="1">
        <f t="array" ref="H170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170" s="2" t="b">
        <f>IF(AND(LEN(Table3[[#This Row],[IYR:]])=$I$3,(Table3[[#This Row],[IYR:]]*1)&gt;=$I$4,(Table3[[#This Row],[IYR:]]*1)&lt;=$I$5),TRUE,FALSE)</f>
        <v>1</v>
      </c>
      <c r="J170" s="2" t="str" cm="1">
        <f t="array" ref="J170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170" s="2" t="b">
        <f>IF(AND(LEN(Table3[[#This Row],[EYR:]])=$K$3,(Table3[[#This Row],[EYR:]]*1)&gt;=$K$4,(Table3[[#This Row],[EYR:]]*1)&lt;=$K$5),TRUE,FALSE)</f>
        <v>1</v>
      </c>
      <c r="L170" s="2">
        <v>154</v>
      </c>
      <c r="M170" s="2" t="s">
        <v>299</v>
      </c>
      <c r="N17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70" s="2" t="str" cm="1">
        <f t="array" ref="O170">IFERROR(MID(Table2[[#This Row],[Data]:[Data]],SEARCH(O$6,Table2[[#This Row],[Data]:[Data]])+4,SEARCH(" ",Table2[[#This Row],[Data]:[Data]],SEARCH(O$6,Table2[[#This Row],[Data]:[Data]]))-SEARCH(O$6,Table2[[#This Row],[Data]:[Data]])-4),FALSE)</f>
        <v>#6b5442</v>
      </c>
      <c r="P170" s="2" t="b">
        <f>IF(AND(LEFT(Table3[[#This Row],[HCL:]],1)="#",LEN(Table3[[#This Row],[HCL:]])=$P$3),ISNUMBER(HEX2DEC(RIGHT(Table3[[#This Row],[HCL:]],6))),FALSE)</f>
        <v>1</v>
      </c>
      <c r="Q170" s="2" t="str" cm="1">
        <f t="array" ref="Q170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170" s="2" t="b">
        <f>IFERROR(VLOOKUP(Table3[[#This Row],[ECL:]],Table4[],2,0),FALSE)</f>
        <v>1</v>
      </c>
      <c r="S170" s="2" t="str" cm="1">
        <f t="array" ref="S170">IFERROR(MID(Table2[[#This Row],[Data]:[Data]],SEARCH(S$6,Table2[[#This Row],[Data]:[Data]])+4,SEARCH(" ",Table2[[#This Row],[Data]:[Data]],SEARCH(S$6,Table2[[#This Row],[Data]:[Data]]))-SEARCH(S$6,Table2[[#This Row],[Data]:[Data]])-4),FALSE)</f>
        <v>904474869</v>
      </c>
      <c r="T170" s="2" t="b">
        <f>IF(LEN(Table3[[#This Row],[PID:]])=$T$3,TRUE,FALSE)</f>
        <v>1</v>
      </c>
      <c r="U170" s="2" t="e" cm="1">
        <f t="array" ref="U17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70" s="3">
        <f>IF(AND(G170,I170,K170,N170,P170,R170,T170,Table2[[#This Row],[Valid?]]=1),1,0)</f>
        <v>1</v>
      </c>
    </row>
    <row r="171" spans="1:22" x14ac:dyDescent="0.3">
      <c r="A171" t="s">
        <v>175</v>
      </c>
      <c r="B171">
        <f t="shared" si="4"/>
        <v>7</v>
      </c>
      <c r="C171" t="b">
        <f t="shared" si="5"/>
        <v>0</v>
      </c>
      <c r="D171">
        <f>IF(OR(Table2[[#This Row],[How many colons?]]=8,AND(Table2[[#This Row],[How many colons?]]=7,Table2[[#This Row],[Has CID? (char position)]]=FALSE)),1,0)</f>
        <v>1</v>
      </c>
      <c r="F171" s="2" t="str" cm="1">
        <f t="array" ref="F171">IFERROR(MID(Table2[[#This Row],[Data]:[Data]],SEARCH(F$6,Table2[[#This Row],[Data]:[Data]])+4,SEARCH(" ",Table2[[#This Row],[Data]:[Data]],SEARCH(F$6,Table2[[#This Row],[Data]:[Data]]))-SEARCH(F$6,Table2[[#This Row],[Data]:[Data]])-4),FALSE)</f>
        <v>1993</v>
      </c>
      <c r="G171" s="2" t="b">
        <f>IF(AND(LEN(Table3[[#This Row],[BYR:]])=$G$3,(Table3[[#This Row],[BYR:]]*1)&gt;=$G$4,(Table3[[#This Row],[BYR:]]*1)&lt;=$G$5),TRUE,FALSE)</f>
        <v>1</v>
      </c>
      <c r="H171" s="2" t="str" cm="1">
        <f t="array" ref="H171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71" s="2" t="b">
        <f>IF(AND(LEN(Table3[[#This Row],[IYR:]])=$I$3,(Table3[[#This Row],[IYR:]]*1)&gt;=$I$4,(Table3[[#This Row],[IYR:]]*1)&lt;=$I$5),TRUE,FALSE)</f>
        <v>1</v>
      </c>
      <c r="J171" s="2" t="str" cm="1">
        <f t="array" ref="J171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171" s="2" t="b">
        <f>IF(AND(LEN(Table3[[#This Row],[EYR:]])=$K$3,(Table3[[#This Row],[EYR:]]*1)&gt;=$K$4,(Table3[[#This Row],[EYR:]]*1)&lt;=$K$5),TRUE,FALSE)</f>
        <v>1</v>
      </c>
      <c r="L171" s="2">
        <v>190</v>
      </c>
      <c r="M171" s="2" t="s">
        <v>299</v>
      </c>
      <c r="N17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71" s="2" t="str" cm="1">
        <f t="array" ref="O171">IFERROR(MID(Table2[[#This Row],[Data]:[Data]],SEARCH(O$6,Table2[[#This Row],[Data]:[Data]])+4,SEARCH(" ",Table2[[#This Row],[Data]:[Data]],SEARCH(O$6,Table2[[#This Row],[Data]:[Data]]))-SEARCH(O$6,Table2[[#This Row],[Data]:[Data]])-4),FALSE)</f>
        <v>#a97842</v>
      </c>
      <c r="P171" s="2" t="b">
        <f>IF(AND(LEFT(Table3[[#This Row],[HCL:]],1)="#",LEN(Table3[[#This Row],[HCL:]])=$P$3),ISNUMBER(HEX2DEC(RIGHT(Table3[[#This Row],[HCL:]],6))),FALSE)</f>
        <v>1</v>
      </c>
      <c r="Q171" s="2" t="str" cm="1">
        <f t="array" ref="Q171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71" s="2" t="b">
        <f>IFERROR(VLOOKUP(Table3[[#This Row],[ECL:]],Table4[],2,0),FALSE)</f>
        <v>1</v>
      </c>
      <c r="S171" s="2" t="str" cm="1">
        <f t="array" ref="S171">IFERROR(MID(Table2[[#This Row],[Data]:[Data]],SEARCH(S$6,Table2[[#This Row],[Data]:[Data]])+4,SEARCH(" ",Table2[[#This Row],[Data]:[Data]],SEARCH(S$6,Table2[[#This Row],[Data]:[Data]]))-SEARCH(S$6,Table2[[#This Row],[Data]:[Data]])-4),FALSE)</f>
        <v>418635216</v>
      </c>
      <c r="T171" s="2" t="b">
        <f>IF(LEN(Table3[[#This Row],[PID:]])=$T$3,TRUE,FALSE)</f>
        <v>1</v>
      </c>
      <c r="U171" s="2" t="e" cm="1">
        <f t="array" ref="U17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71" s="3">
        <f>IF(AND(G171,I171,K171,N171,P171,R171,T171,Table2[[#This Row],[Valid?]]=1),1,0)</f>
        <v>1</v>
      </c>
    </row>
    <row r="172" spans="1:22" x14ac:dyDescent="0.3">
      <c r="A172" t="s">
        <v>176</v>
      </c>
      <c r="B172">
        <f t="shared" si="4"/>
        <v>7</v>
      </c>
      <c r="C172" t="b">
        <f t="shared" si="5"/>
        <v>0</v>
      </c>
      <c r="D172">
        <f>IF(OR(Table2[[#This Row],[How many colons?]]=8,AND(Table2[[#This Row],[How many colons?]]=7,Table2[[#This Row],[Has CID? (char position)]]=FALSE)),1,0)</f>
        <v>1</v>
      </c>
      <c r="F172" s="2" t="str" cm="1">
        <f t="array" ref="F172">IFERROR(MID(Table2[[#This Row],[Data]:[Data]],SEARCH(F$6,Table2[[#This Row],[Data]:[Data]])+4,SEARCH(" ",Table2[[#This Row],[Data]:[Data]],SEARCH(F$6,Table2[[#This Row],[Data]:[Data]]))-SEARCH(F$6,Table2[[#This Row],[Data]:[Data]])-4),FALSE)</f>
        <v>1933</v>
      </c>
      <c r="G172" s="2" t="b">
        <f>IF(AND(LEN(Table3[[#This Row],[BYR:]])=$G$3,(Table3[[#This Row],[BYR:]]*1)&gt;=$G$4,(Table3[[#This Row],[BYR:]]*1)&lt;=$G$5),TRUE,FALSE)</f>
        <v>1</v>
      </c>
      <c r="H172" s="2" t="str" cm="1">
        <f t="array" ref="H172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172" s="2" t="b">
        <f>IF(AND(LEN(Table3[[#This Row],[IYR:]])=$I$3,(Table3[[#This Row],[IYR:]]*1)&gt;=$I$4,(Table3[[#This Row],[IYR:]]*1)&lt;=$I$5),TRUE,FALSE)</f>
        <v>1</v>
      </c>
      <c r="J172" s="2" t="str" cm="1">
        <f t="array" ref="J172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172" s="2" t="b">
        <f>IF(AND(LEN(Table3[[#This Row],[EYR:]])=$K$3,(Table3[[#This Row],[EYR:]]*1)&gt;=$K$4,(Table3[[#This Row],[EYR:]]*1)&lt;=$K$5),TRUE,FALSE)</f>
        <v>1</v>
      </c>
      <c r="L172" s="2">
        <v>169</v>
      </c>
      <c r="M172" s="2" t="s">
        <v>299</v>
      </c>
      <c r="N17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72" s="2" t="str" cm="1">
        <f t="array" ref="O172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172" s="2" t="b">
        <f>IF(AND(LEFT(Table3[[#This Row],[HCL:]],1)="#",LEN(Table3[[#This Row],[HCL:]])=$P$3),ISNUMBER(HEX2DEC(RIGHT(Table3[[#This Row],[HCL:]],6))),FALSE)</f>
        <v>1</v>
      </c>
      <c r="Q172" s="2" t="str" cm="1">
        <f t="array" ref="Q172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72" s="2" t="b">
        <f>IFERROR(VLOOKUP(Table3[[#This Row],[ECL:]],Table4[],2,0),FALSE)</f>
        <v>1</v>
      </c>
      <c r="S172" s="2" t="str" cm="1">
        <f t="array" ref="S172">IFERROR(MID(Table2[[#This Row],[Data]:[Data]],SEARCH(S$6,Table2[[#This Row],[Data]:[Data]])+4,SEARCH(" ",Table2[[#This Row],[Data]:[Data]],SEARCH(S$6,Table2[[#This Row],[Data]:[Data]]))-SEARCH(S$6,Table2[[#This Row],[Data]:[Data]])-4),FALSE)</f>
        <v>845398140</v>
      </c>
      <c r="T172" s="2" t="b">
        <f>IF(LEN(Table3[[#This Row],[PID:]])=$T$3,TRUE,FALSE)</f>
        <v>1</v>
      </c>
      <c r="U172" s="2" t="e" cm="1">
        <f t="array" ref="U17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72" s="3">
        <f>IF(AND(G172,I172,K172,N172,P172,R172,T172,Table2[[#This Row],[Valid?]]=1),1,0)</f>
        <v>1</v>
      </c>
    </row>
    <row r="173" spans="1:22" x14ac:dyDescent="0.3">
      <c r="A173" t="s">
        <v>177</v>
      </c>
      <c r="B173">
        <f t="shared" si="4"/>
        <v>7</v>
      </c>
      <c r="C173" t="b">
        <f t="shared" si="5"/>
        <v>0</v>
      </c>
      <c r="D173">
        <f>IF(OR(Table2[[#This Row],[How many colons?]]=8,AND(Table2[[#This Row],[How many colons?]]=7,Table2[[#This Row],[Has CID? (char position)]]=FALSE)),1,0)</f>
        <v>1</v>
      </c>
      <c r="F173" s="2" t="str" cm="1">
        <f t="array" ref="F173">IFERROR(MID(Table2[[#This Row],[Data]:[Data]],SEARCH(F$6,Table2[[#This Row],[Data]:[Data]])+4,SEARCH(" ",Table2[[#This Row],[Data]:[Data]],SEARCH(F$6,Table2[[#This Row],[Data]:[Data]]))-SEARCH(F$6,Table2[[#This Row],[Data]:[Data]])-4),FALSE)</f>
        <v>1934</v>
      </c>
      <c r="G173" s="2" t="b">
        <f>IF(AND(LEN(Table3[[#This Row],[BYR:]])=$G$3,(Table3[[#This Row],[BYR:]]*1)&gt;=$G$4,(Table3[[#This Row],[BYR:]]*1)&lt;=$G$5),TRUE,FALSE)</f>
        <v>1</v>
      </c>
      <c r="H173" s="2" t="str" cm="1">
        <f t="array" ref="H173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73" s="2" t="b">
        <f>IF(AND(LEN(Table3[[#This Row],[IYR:]])=$I$3,(Table3[[#This Row],[IYR:]]*1)&gt;=$I$4,(Table3[[#This Row],[IYR:]]*1)&lt;=$I$5),TRUE,FALSE)</f>
        <v>1</v>
      </c>
      <c r="J173" s="2" t="str" cm="1">
        <f t="array" ref="J173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173" s="2" t="b">
        <f>IF(AND(LEN(Table3[[#This Row],[EYR:]])=$K$3,(Table3[[#This Row],[EYR:]]*1)&gt;=$K$4,(Table3[[#This Row],[EYR:]]*1)&lt;=$K$5),TRUE,FALSE)</f>
        <v>1</v>
      </c>
      <c r="L173" s="2">
        <v>191</v>
      </c>
      <c r="M173" s="2" t="s">
        <v>299</v>
      </c>
      <c r="N17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73" s="2" t="str" cm="1">
        <f t="array" ref="O173">IFERROR(MID(Table2[[#This Row],[Data]:[Data]],SEARCH(O$6,Table2[[#This Row],[Data]:[Data]])+4,SEARCH(" ",Table2[[#This Row],[Data]:[Data]],SEARCH(O$6,Table2[[#This Row],[Data]:[Data]]))-SEARCH(O$6,Table2[[#This Row],[Data]:[Data]])-4),FALSE)</f>
        <v>#6b5442</v>
      </c>
      <c r="P173" s="2" t="b">
        <f>IF(AND(LEFT(Table3[[#This Row],[HCL:]],1)="#",LEN(Table3[[#This Row],[HCL:]])=$P$3),ISNUMBER(HEX2DEC(RIGHT(Table3[[#This Row],[HCL:]],6))),FALSE)</f>
        <v>1</v>
      </c>
      <c r="Q173" s="2" t="str" cm="1">
        <f t="array" ref="Q173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73" s="2" t="b">
        <f>IFERROR(VLOOKUP(Table3[[#This Row],[ECL:]],Table4[],2,0),FALSE)</f>
        <v>1</v>
      </c>
      <c r="S173" s="2" t="str" cm="1">
        <f t="array" ref="S173">IFERROR(MID(Table2[[#This Row],[Data]:[Data]],SEARCH(S$6,Table2[[#This Row],[Data]:[Data]])+4,SEARCH(" ",Table2[[#This Row],[Data]:[Data]],SEARCH(S$6,Table2[[#This Row],[Data]:[Data]]))-SEARCH(S$6,Table2[[#This Row],[Data]:[Data]])-4),FALSE)</f>
        <v>642929864</v>
      </c>
      <c r="T173" s="2" t="b">
        <f>IF(LEN(Table3[[#This Row],[PID:]])=$T$3,TRUE,FALSE)</f>
        <v>1</v>
      </c>
      <c r="U173" s="2" t="e" cm="1">
        <f t="array" ref="U17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73" s="3">
        <f>IF(AND(G173,I173,K173,N173,P173,R173,T173,Table2[[#This Row],[Valid?]]=1),1,0)</f>
        <v>1</v>
      </c>
    </row>
    <row r="174" spans="1:22" x14ac:dyDescent="0.3">
      <c r="A174" t="s">
        <v>178</v>
      </c>
      <c r="B174">
        <f t="shared" si="4"/>
        <v>7</v>
      </c>
      <c r="C174" t="b">
        <f t="shared" si="5"/>
        <v>0</v>
      </c>
      <c r="D174">
        <f>IF(OR(Table2[[#This Row],[How many colons?]]=8,AND(Table2[[#This Row],[How many colons?]]=7,Table2[[#This Row],[Has CID? (char position)]]=FALSE)),1,0)</f>
        <v>1</v>
      </c>
      <c r="F174" s="2" t="str" cm="1">
        <f t="array" ref="F174">IFERROR(MID(Table2[[#This Row],[Data]:[Data]],SEARCH(F$6,Table2[[#This Row],[Data]:[Data]])+4,SEARCH(" ",Table2[[#This Row],[Data]:[Data]],SEARCH(F$6,Table2[[#This Row],[Data]:[Data]]))-SEARCH(F$6,Table2[[#This Row],[Data]:[Data]])-4),FALSE)</f>
        <v>1938</v>
      </c>
      <c r="G174" s="2" t="b">
        <f>IF(AND(LEN(Table3[[#This Row],[BYR:]])=$G$3,(Table3[[#This Row],[BYR:]]*1)&gt;=$G$4,(Table3[[#This Row],[BYR:]]*1)&lt;=$G$5),TRUE,FALSE)</f>
        <v>1</v>
      </c>
      <c r="H174" s="2" t="str" cm="1">
        <f t="array" ref="H174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74" s="2" t="b">
        <f>IF(AND(LEN(Table3[[#This Row],[IYR:]])=$I$3,(Table3[[#This Row],[IYR:]]*1)&gt;=$I$4,(Table3[[#This Row],[IYR:]]*1)&lt;=$I$5),TRUE,FALSE)</f>
        <v>1</v>
      </c>
      <c r="J174" s="2" t="str" cm="1">
        <f t="array" ref="J174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174" s="2" t="b">
        <f>IF(AND(LEN(Table3[[#This Row],[EYR:]])=$K$3,(Table3[[#This Row],[EYR:]]*1)&gt;=$K$4,(Table3[[#This Row],[EYR:]]*1)&lt;=$K$5),TRUE,FALSE)</f>
        <v>1</v>
      </c>
      <c r="L174" s="2">
        <v>188</v>
      </c>
      <c r="M174" s="2" t="s">
        <v>299</v>
      </c>
      <c r="N17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74" s="2" t="str" cm="1">
        <f t="array" ref="O174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174" s="2" t="b">
        <f>IF(AND(LEFT(Table3[[#This Row],[HCL:]],1)="#",LEN(Table3[[#This Row],[HCL:]])=$P$3),ISNUMBER(HEX2DEC(RIGHT(Table3[[#This Row],[HCL:]],6))),FALSE)</f>
        <v>1</v>
      </c>
      <c r="Q174" s="2" t="str" cm="1">
        <f t="array" ref="Q174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174" s="2" t="b">
        <f>IFERROR(VLOOKUP(Table3[[#This Row],[ECL:]],Table4[],2,0),FALSE)</f>
        <v>1</v>
      </c>
      <c r="S174" s="2" t="str" cm="1">
        <f t="array" ref="S174">IFERROR(MID(Table2[[#This Row],[Data]:[Data]],SEARCH(S$6,Table2[[#This Row],[Data]:[Data]])+4,SEARCH(" ",Table2[[#This Row],[Data]:[Data]],SEARCH(S$6,Table2[[#This Row],[Data]:[Data]]))-SEARCH(S$6,Table2[[#This Row],[Data]:[Data]])-4),FALSE)</f>
        <v>652645847</v>
      </c>
      <c r="T174" s="2" t="b">
        <f>IF(LEN(Table3[[#This Row],[PID:]])=$T$3,TRUE,FALSE)</f>
        <v>1</v>
      </c>
      <c r="U174" s="2" t="e" cm="1">
        <f t="array" ref="U174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74" s="3">
        <f>IF(AND(G174,I174,K174,N174,P174,R174,T174,Table2[[#This Row],[Valid?]]=1),1,0)</f>
        <v>1</v>
      </c>
    </row>
    <row r="175" spans="1:22" x14ac:dyDescent="0.3">
      <c r="A175" t="s">
        <v>179</v>
      </c>
      <c r="B175">
        <f t="shared" si="4"/>
        <v>7</v>
      </c>
      <c r="C175" t="b">
        <f t="shared" si="5"/>
        <v>0</v>
      </c>
      <c r="D175">
        <f>IF(OR(Table2[[#This Row],[How many colons?]]=8,AND(Table2[[#This Row],[How many colons?]]=7,Table2[[#This Row],[Has CID? (char position)]]=FALSE)),1,0)</f>
        <v>1</v>
      </c>
      <c r="F175" s="2" t="str" cm="1">
        <f t="array" ref="F175">IFERROR(MID(Table2[[#This Row],[Data]:[Data]],SEARCH(F$6,Table2[[#This Row],[Data]:[Data]])+4,SEARCH(" ",Table2[[#This Row],[Data]:[Data]],SEARCH(F$6,Table2[[#This Row],[Data]:[Data]]))-SEARCH(F$6,Table2[[#This Row],[Data]:[Data]])-4),FALSE)</f>
        <v>1961</v>
      </c>
      <c r="G175" s="2" t="b">
        <f>IF(AND(LEN(Table3[[#This Row],[BYR:]])=$G$3,(Table3[[#This Row],[BYR:]]*1)&gt;=$G$4,(Table3[[#This Row],[BYR:]]*1)&lt;=$G$5),TRUE,FALSE)</f>
        <v>1</v>
      </c>
      <c r="H175" s="2" t="str" cm="1">
        <f t="array" ref="H175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175" s="2" t="b">
        <f>IF(AND(LEN(Table3[[#This Row],[IYR:]])=$I$3,(Table3[[#This Row],[IYR:]]*1)&gt;=$I$4,(Table3[[#This Row],[IYR:]]*1)&lt;=$I$5),TRUE,FALSE)</f>
        <v>1</v>
      </c>
      <c r="J175" s="2" t="str" cm="1">
        <f t="array" ref="J175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175" s="2" t="b">
        <f>IF(AND(LEN(Table3[[#This Row],[EYR:]])=$K$3,(Table3[[#This Row],[EYR:]]*1)&gt;=$K$4,(Table3[[#This Row],[EYR:]]*1)&lt;=$K$5),TRUE,FALSE)</f>
        <v>1</v>
      </c>
      <c r="L175" s="2">
        <v>177</v>
      </c>
      <c r="M175" s="2" t="s">
        <v>299</v>
      </c>
      <c r="N17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75" s="2" t="str" cm="1">
        <f t="array" ref="O175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175" s="2" t="b">
        <f>IF(AND(LEFT(Table3[[#This Row],[HCL:]],1)="#",LEN(Table3[[#This Row],[HCL:]])=$P$3),ISNUMBER(HEX2DEC(RIGHT(Table3[[#This Row],[HCL:]],6))),FALSE)</f>
        <v>1</v>
      </c>
      <c r="Q175" s="2" t="str" cm="1">
        <f t="array" ref="Q175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175" s="2" t="b">
        <f>IFERROR(VLOOKUP(Table3[[#This Row],[ECL:]],Table4[],2,0),FALSE)</f>
        <v>1</v>
      </c>
      <c r="S175" s="2" t="str" cm="1">
        <f t="array" ref="S175">IFERROR(MID(Table2[[#This Row],[Data]:[Data]],SEARCH(S$6,Table2[[#This Row],[Data]:[Data]])+4,SEARCH(" ",Table2[[#This Row],[Data]:[Data]],SEARCH(S$6,Table2[[#This Row],[Data]:[Data]]))-SEARCH(S$6,Table2[[#This Row],[Data]:[Data]])-4),FALSE)</f>
        <v>157056211</v>
      </c>
      <c r="T175" s="2" t="b">
        <f>IF(LEN(Table3[[#This Row],[PID:]])=$T$3,TRUE,FALSE)</f>
        <v>1</v>
      </c>
      <c r="U175" s="2" t="e" cm="1">
        <f t="array" ref="U175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75" s="3">
        <f>IF(AND(G175,I175,K175,N175,P175,R175,T175,Table2[[#This Row],[Valid?]]=1),1,0)</f>
        <v>1</v>
      </c>
    </row>
    <row r="176" spans="1:22" x14ac:dyDescent="0.3">
      <c r="A176" t="s">
        <v>180</v>
      </c>
      <c r="B176">
        <f t="shared" si="4"/>
        <v>7</v>
      </c>
      <c r="C176" t="b">
        <f t="shared" si="5"/>
        <v>0</v>
      </c>
      <c r="D176">
        <f>IF(OR(Table2[[#This Row],[How many colons?]]=8,AND(Table2[[#This Row],[How many colons?]]=7,Table2[[#This Row],[Has CID? (char position)]]=FALSE)),1,0)</f>
        <v>1</v>
      </c>
      <c r="F176" s="2" t="str" cm="1">
        <f t="array" ref="F176">IFERROR(MID(Table2[[#This Row],[Data]:[Data]],SEARCH(F$6,Table2[[#This Row],[Data]:[Data]])+4,SEARCH(" ",Table2[[#This Row],[Data]:[Data]],SEARCH(F$6,Table2[[#This Row],[Data]:[Data]]))-SEARCH(F$6,Table2[[#This Row],[Data]:[Data]])-4),FALSE)</f>
        <v>1941</v>
      </c>
      <c r="G176" s="2" t="b">
        <f>IF(AND(LEN(Table3[[#This Row],[BYR:]])=$G$3,(Table3[[#This Row],[BYR:]]*1)&gt;=$G$4,(Table3[[#This Row],[BYR:]]*1)&lt;=$G$5),TRUE,FALSE)</f>
        <v>1</v>
      </c>
      <c r="H176" s="2" t="str" cm="1">
        <f t="array" ref="H176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176" s="2" t="b">
        <f>IF(AND(LEN(Table3[[#This Row],[IYR:]])=$I$3,(Table3[[#This Row],[IYR:]]*1)&gt;=$I$4,(Table3[[#This Row],[IYR:]]*1)&lt;=$I$5),TRUE,FALSE)</f>
        <v>1</v>
      </c>
      <c r="J176" s="2" t="str" cm="1">
        <f t="array" ref="J176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176" s="2" t="b">
        <f>IF(AND(LEN(Table3[[#This Row],[EYR:]])=$K$3,(Table3[[#This Row],[EYR:]]*1)&gt;=$K$4,(Table3[[#This Row],[EYR:]]*1)&lt;=$K$5),TRUE,FALSE)</f>
        <v>1</v>
      </c>
      <c r="L176" s="2">
        <v>171</v>
      </c>
      <c r="M176" s="2" t="s">
        <v>299</v>
      </c>
      <c r="N17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76" s="2" t="str" cm="1">
        <f t="array" ref="O176">IFERROR(MID(Table2[[#This Row],[Data]:[Data]],SEARCH(O$6,Table2[[#This Row],[Data]:[Data]])+4,SEARCH(" ",Table2[[#This Row],[Data]:[Data]],SEARCH(O$6,Table2[[#This Row],[Data]:[Data]]))-SEARCH(O$6,Table2[[#This Row],[Data]:[Data]])-4),FALSE)</f>
        <v>#60945e</v>
      </c>
      <c r="P176" s="2" t="b">
        <f>IF(AND(LEFT(Table3[[#This Row],[HCL:]],1)="#",LEN(Table3[[#This Row],[HCL:]])=$P$3),ISNUMBER(HEX2DEC(RIGHT(Table3[[#This Row],[HCL:]],6))),FALSE)</f>
        <v>1</v>
      </c>
      <c r="Q176" s="2" t="str" cm="1">
        <f t="array" ref="Q176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176" s="2" t="b">
        <f>IFERROR(VLOOKUP(Table3[[#This Row],[ECL:]],Table4[],2,0),FALSE)</f>
        <v>1</v>
      </c>
      <c r="S176" s="2" t="str" cm="1">
        <f t="array" ref="S176">IFERROR(MID(Table2[[#This Row],[Data]:[Data]],SEARCH(S$6,Table2[[#This Row],[Data]:[Data]])+4,SEARCH(" ",Table2[[#This Row],[Data]:[Data]],SEARCH(S$6,Table2[[#This Row],[Data]:[Data]]))-SEARCH(S$6,Table2[[#This Row],[Data]:[Data]])-4),FALSE)</f>
        <v>688090869</v>
      </c>
      <c r="T176" s="2" t="b">
        <f>IF(LEN(Table3[[#This Row],[PID:]])=$T$3,TRUE,FALSE)</f>
        <v>1</v>
      </c>
      <c r="U176" s="2" t="e" cm="1">
        <f t="array" ref="U17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76" s="3">
        <f>IF(AND(G176,I176,K176,N176,P176,R176,T176,Table2[[#This Row],[Valid?]]=1),1,0)</f>
        <v>1</v>
      </c>
    </row>
    <row r="177" spans="1:22" x14ac:dyDescent="0.3">
      <c r="A177" t="s">
        <v>181</v>
      </c>
      <c r="B177">
        <f t="shared" si="4"/>
        <v>7</v>
      </c>
      <c r="C177" t="b">
        <f t="shared" si="5"/>
        <v>0</v>
      </c>
      <c r="D177">
        <f>IF(OR(Table2[[#This Row],[How many colons?]]=8,AND(Table2[[#This Row],[How many colons?]]=7,Table2[[#This Row],[Has CID? (char position)]]=FALSE)),1,0)</f>
        <v>1</v>
      </c>
      <c r="F177" s="2" t="str" cm="1">
        <f t="array" ref="F177">IFERROR(MID(Table2[[#This Row],[Data]:[Data]],SEARCH(F$6,Table2[[#This Row],[Data]:[Data]])+4,SEARCH(" ",Table2[[#This Row],[Data]:[Data]],SEARCH(F$6,Table2[[#This Row],[Data]:[Data]]))-SEARCH(F$6,Table2[[#This Row],[Data]:[Data]])-4),FALSE)</f>
        <v>1996</v>
      </c>
      <c r="G177" s="2" t="b">
        <f>IF(AND(LEN(Table3[[#This Row],[BYR:]])=$G$3,(Table3[[#This Row],[BYR:]]*1)&gt;=$G$4,(Table3[[#This Row],[BYR:]]*1)&lt;=$G$5),TRUE,FALSE)</f>
        <v>1</v>
      </c>
      <c r="H177" s="2" t="str" cm="1">
        <f t="array" ref="H177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77" s="2" t="b">
        <f>IF(AND(LEN(Table3[[#This Row],[IYR:]])=$I$3,(Table3[[#This Row],[IYR:]]*1)&gt;=$I$4,(Table3[[#This Row],[IYR:]]*1)&lt;=$I$5),TRUE,FALSE)</f>
        <v>1</v>
      </c>
      <c r="J177" s="2" t="str" cm="1">
        <f t="array" ref="J177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177" s="2" t="b">
        <f>IF(AND(LEN(Table3[[#This Row],[EYR:]])=$K$3,(Table3[[#This Row],[EYR:]]*1)&gt;=$K$4,(Table3[[#This Row],[EYR:]]*1)&lt;=$K$5),TRUE,FALSE)</f>
        <v>1</v>
      </c>
      <c r="L177" s="2">
        <v>166</v>
      </c>
      <c r="M177" s="2" t="s">
        <v>299</v>
      </c>
      <c r="N17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77" s="2" t="str" cm="1">
        <f t="array" ref="O177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177" s="2" t="b">
        <f>IF(AND(LEFT(Table3[[#This Row],[HCL:]],1)="#",LEN(Table3[[#This Row],[HCL:]])=$P$3),ISNUMBER(HEX2DEC(RIGHT(Table3[[#This Row],[HCL:]],6))),FALSE)</f>
        <v>1</v>
      </c>
      <c r="Q177" s="2" t="str" cm="1">
        <f t="array" ref="Q177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77" s="2" t="b">
        <f>IFERROR(VLOOKUP(Table3[[#This Row],[ECL:]],Table4[],2,0),FALSE)</f>
        <v>1</v>
      </c>
      <c r="S177" s="2" t="str" cm="1">
        <f t="array" ref="S177">IFERROR(MID(Table2[[#This Row],[Data]:[Data]],SEARCH(S$6,Table2[[#This Row],[Data]:[Data]])+4,SEARCH(" ",Table2[[#This Row],[Data]:[Data]],SEARCH(S$6,Table2[[#This Row],[Data]:[Data]]))-SEARCH(S$6,Table2[[#This Row],[Data]:[Data]])-4),FALSE)</f>
        <v>142902538</v>
      </c>
      <c r="T177" s="2" t="b">
        <f>IF(LEN(Table3[[#This Row],[PID:]])=$T$3,TRUE,FALSE)</f>
        <v>1</v>
      </c>
      <c r="U177" s="2" t="e" cm="1">
        <f t="array" ref="U17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77" s="3">
        <f>IF(AND(G177,I177,K177,N177,P177,R177,T177,Table2[[#This Row],[Valid?]]=1),1,0)</f>
        <v>1</v>
      </c>
    </row>
    <row r="178" spans="1:22" x14ac:dyDescent="0.3">
      <c r="A178" t="s">
        <v>182</v>
      </c>
      <c r="B178">
        <f t="shared" si="4"/>
        <v>7</v>
      </c>
      <c r="C178">
        <f t="shared" si="5"/>
        <v>10</v>
      </c>
      <c r="D178">
        <f>IF(OR(Table2[[#This Row],[How many colons?]]=8,AND(Table2[[#This Row],[How many colons?]]=7,Table2[[#This Row],[Has CID? (char position)]]=FALSE)),1,0)</f>
        <v>0</v>
      </c>
      <c r="F178" s="2" t="b" cm="1">
        <f t="array" ref="F178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178" s="2" t="b">
        <f>IF(AND(LEN(Table3[[#This Row],[BYR:]])=$G$3,(Table3[[#This Row],[BYR:]]*1)&gt;=$G$4,(Table3[[#This Row],[BYR:]]*1)&lt;=$G$5),TRUE,FALSE)</f>
        <v>0</v>
      </c>
      <c r="H178" s="2" t="str" cm="1">
        <f t="array" ref="H178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178" s="2" t="b">
        <f>IF(AND(LEN(Table3[[#This Row],[IYR:]])=$I$3,(Table3[[#This Row],[IYR:]]*1)&gt;=$I$4,(Table3[[#This Row],[IYR:]]*1)&lt;=$I$5),TRUE,FALSE)</f>
        <v>1</v>
      </c>
      <c r="J178" s="2" t="str" cm="1">
        <f t="array" ref="J178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178" s="2" t="b">
        <f>IF(AND(LEN(Table3[[#This Row],[EYR:]])=$K$3,(Table3[[#This Row],[EYR:]]*1)&gt;=$K$4,(Table3[[#This Row],[EYR:]]*1)&lt;=$K$5),TRUE,FALSE)</f>
        <v>1</v>
      </c>
      <c r="L178" s="2">
        <v>62</v>
      </c>
      <c r="M178" s="2" t="s">
        <v>300</v>
      </c>
      <c r="N17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78" s="2" t="str" cm="1">
        <f t="array" ref="O178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178" s="2" t="b">
        <f>IF(AND(LEFT(Table3[[#This Row],[HCL:]],1)="#",LEN(Table3[[#This Row],[HCL:]])=$P$3),ISNUMBER(HEX2DEC(RIGHT(Table3[[#This Row],[HCL:]],6))),FALSE)</f>
        <v>1</v>
      </c>
      <c r="Q178" s="2" t="str" cm="1">
        <f t="array" ref="Q178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78" s="2" t="b">
        <f>IFERROR(VLOOKUP(Table3[[#This Row],[ECL:]],Table4[],2,0),FALSE)</f>
        <v>1</v>
      </c>
      <c r="S178" s="2" t="str" cm="1">
        <f t="array" ref="S178">IFERROR(MID(Table2[[#This Row],[Data]:[Data]],SEARCH(S$6,Table2[[#This Row],[Data]:[Data]])+4,SEARCH(" ",Table2[[#This Row],[Data]:[Data]],SEARCH(S$6,Table2[[#This Row],[Data]:[Data]]))-SEARCH(S$6,Table2[[#This Row],[Data]:[Data]])-4),FALSE)</f>
        <v>220826562</v>
      </c>
      <c r="T178" s="2" t="b">
        <f>IF(LEN(Table3[[#This Row],[PID:]])=$T$3,TRUE,FALSE)</f>
        <v>1</v>
      </c>
      <c r="U178" s="2" t="str" cm="1">
        <f t="array" ref="U178">MID(Table2[[#This Row],[Data]:[Data]],SEARCH(U$6,Table2[[#This Row],[Data]:[Data]])+4,SEARCH(" ",Table2[[#This Row],[Data]:[Data]],SEARCH(U$6,Table2[[#This Row],[Data]:[Data]]))-SEARCH(U$6,Table2[[#This Row],[Data]:[Data]])-4)</f>
        <v>125</v>
      </c>
      <c r="V178" s="3">
        <f>IF(AND(G178,I178,K178,N178,P178,R178,T178,Table2[[#This Row],[Valid?]]=1),1,0)</f>
        <v>0</v>
      </c>
    </row>
    <row r="179" spans="1:22" x14ac:dyDescent="0.3">
      <c r="A179" t="s">
        <v>183</v>
      </c>
      <c r="B179">
        <f t="shared" si="4"/>
        <v>7</v>
      </c>
      <c r="C179">
        <f t="shared" si="5"/>
        <v>35</v>
      </c>
      <c r="D179">
        <f>IF(OR(Table2[[#This Row],[How many colons?]]=8,AND(Table2[[#This Row],[How many colons?]]=7,Table2[[#This Row],[Has CID? (char position)]]=FALSE)),1,0)</f>
        <v>0</v>
      </c>
      <c r="F179" s="2" t="str" cm="1">
        <f t="array" ref="F179">IFERROR(MID(Table2[[#This Row],[Data]:[Data]],SEARCH(F$6,Table2[[#This Row],[Data]:[Data]])+4,SEARCH(" ",Table2[[#This Row],[Data]:[Data]],SEARCH(F$6,Table2[[#This Row],[Data]:[Data]]))-SEARCH(F$6,Table2[[#This Row],[Data]:[Data]])-4),FALSE)</f>
        <v>2008</v>
      </c>
      <c r="G179" s="2" t="b">
        <f>IF(AND(LEN(Table3[[#This Row],[BYR:]])=$G$3,(Table3[[#This Row],[BYR:]]*1)&gt;=$G$4,(Table3[[#This Row],[BYR:]]*1)&lt;=$G$5),TRUE,FALSE)</f>
        <v>0</v>
      </c>
      <c r="H179" s="2" t="str" cm="1">
        <f t="array" ref="H179">IFERROR(MID(Table2[[#This Row],[Data]:[Data]],SEARCH(H$6,Table2[[#This Row],[Data]:[Data]])+4,SEARCH(" ",Table2[[#This Row],[Data]:[Data]],SEARCH(H$6,Table2[[#This Row],[Data]:[Data]]))-SEARCH(H$6,Table2[[#This Row],[Data]:[Data]])-4),FALSE)</f>
        <v>2030</v>
      </c>
      <c r="I179" s="2" t="b">
        <f>IF(AND(LEN(Table3[[#This Row],[IYR:]])=$I$3,(Table3[[#This Row],[IYR:]]*1)&gt;=$I$4,(Table3[[#This Row],[IYR:]]*1)&lt;=$I$5),TRUE,FALSE)</f>
        <v>0</v>
      </c>
      <c r="J179" s="2" t="str" cm="1">
        <f t="array" ref="J179">IFERROR(MID(Table2[[#This Row],[Data]:[Data]],SEARCH(J$6,Table2[[#This Row],[Data]:[Data]])+4,SEARCH(" ",Table2[[#This Row],[Data]:[Data]],SEARCH(J$6,Table2[[#This Row],[Data]:[Data]]))-SEARCH(J$6,Table2[[#This Row],[Data]:[Data]])-4),FALSE)</f>
        <v>1966</v>
      </c>
      <c r="K179" s="2" t="b">
        <f>IF(AND(LEN(Table3[[#This Row],[EYR:]])=$K$3,(Table3[[#This Row],[EYR:]]*1)&gt;=$K$4,(Table3[[#This Row],[EYR:]]*1)&lt;=$K$5),TRUE,FALSE)</f>
        <v>0</v>
      </c>
      <c r="L179" s="2">
        <v>78</v>
      </c>
      <c r="M179" s="2"/>
      <c r="N17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179" s="2" t="str" cm="1">
        <f t="array" ref="O179">IFERROR(MID(Table2[[#This Row],[Data]:[Data]],SEARCH(O$6,Table2[[#This Row],[Data]:[Data]])+4,SEARCH(" ",Table2[[#This Row],[Data]:[Data]],SEARCH(O$6,Table2[[#This Row],[Data]:[Data]]))-SEARCH(O$6,Table2[[#This Row],[Data]:[Data]])-4),FALSE)</f>
        <v>5d2e21</v>
      </c>
      <c r="P179" s="2" t="b">
        <f>IF(AND(LEFT(Table3[[#This Row],[HCL:]],1)="#",LEN(Table3[[#This Row],[HCL:]])=$P$3),ISNUMBER(HEX2DEC(RIGHT(Table3[[#This Row],[HCL:]],6))),FALSE)</f>
        <v>0</v>
      </c>
      <c r="Q179" s="2" t="str" cm="1">
        <f t="array" ref="Q179">IFERROR(MID(Table2[[#This Row],[Data]:[Data]],SEARCH(Q$6,Table2[[#This Row],[Data]:[Data]])+4,SEARCH(" ",Table2[[#This Row],[Data]:[Data]],SEARCH(Q$6,Table2[[#This Row],[Data]:[Data]]))-SEARCH(Q$6,Table2[[#This Row],[Data]:[Data]])-4),FALSE)</f>
        <v>grt</v>
      </c>
      <c r="R179" s="2" t="b">
        <f>IFERROR(VLOOKUP(Table3[[#This Row],[ECL:]],Table4[],2,0),FALSE)</f>
        <v>0</v>
      </c>
      <c r="S179" s="2" t="b" cm="1">
        <f t="array" ref="S179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179" s="2" t="b">
        <f>IF(LEN(Table3[[#This Row],[PID:]])=$T$3,TRUE,FALSE)</f>
        <v>0</v>
      </c>
      <c r="U179" s="2" t="str" cm="1">
        <f t="array" ref="U179">MID(Table2[[#This Row],[Data]:[Data]],SEARCH(U$6,Table2[[#This Row],[Data]:[Data]])+4,SEARCH(" ",Table2[[#This Row],[Data]:[Data]],SEARCH(U$6,Table2[[#This Row],[Data]:[Data]]))-SEARCH(U$6,Table2[[#This Row],[Data]:[Data]])-4)</f>
        <v>260</v>
      </c>
      <c r="V179" s="3">
        <f>IF(AND(G179,I179,K179,N179,P179,R179,T179,Table2[[#This Row],[Valid?]]=1),1,0)</f>
        <v>0</v>
      </c>
    </row>
    <row r="180" spans="1:22" x14ac:dyDescent="0.3">
      <c r="A180" t="s">
        <v>184</v>
      </c>
      <c r="B180">
        <f t="shared" si="4"/>
        <v>7</v>
      </c>
      <c r="C180">
        <f t="shared" si="5"/>
        <v>17</v>
      </c>
      <c r="D180">
        <f>IF(OR(Table2[[#This Row],[How many colons?]]=8,AND(Table2[[#This Row],[How many colons?]]=7,Table2[[#This Row],[Has CID? (char position)]]=FALSE)),1,0)</f>
        <v>0</v>
      </c>
      <c r="F180" s="2" t="str" cm="1">
        <f t="array" ref="F180">IFERROR(MID(Table2[[#This Row],[Data]:[Data]],SEARCH(F$6,Table2[[#This Row],[Data]:[Data]])+4,SEARCH(" ",Table2[[#This Row],[Data]:[Data]],SEARCH(F$6,Table2[[#This Row],[Data]:[Data]]))-SEARCH(F$6,Table2[[#This Row],[Data]:[Data]])-4),FALSE)</f>
        <v>2011</v>
      </c>
      <c r="G180" s="2" t="b">
        <f>IF(AND(LEN(Table3[[#This Row],[BYR:]])=$G$3,(Table3[[#This Row],[BYR:]]*1)&gt;=$G$4,(Table3[[#This Row],[BYR:]]*1)&lt;=$G$5),TRUE,FALSE)</f>
        <v>0</v>
      </c>
      <c r="H180" s="2" t="str" cm="1">
        <f t="array" ref="H180">IFERROR(MID(Table2[[#This Row],[Data]:[Data]],SEARCH(H$6,Table2[[#This Row],[Data]:[Data]])+4,SEARCH(" ",Table2[[#This Row],[Data]:[Data]],SEARCH(H$6,Table2[[#This Row],[Data]:[Data]]))-SEARCH(H$6,Table2[[#This Row],[Data]:[Data]])-4),FALSE)</f>
        <v>1987</v>
      </c>
      <c r="I180" s="2" t="b">
        <f>IF(AND(LEN(Table3[[#This Row],[IYR:]])=$I$3,(Table3[[#This Row],[IYR:]]*1)&gt;=$I$4,(Table3[[#This Row],[IYR:]]*1)&lt;=$I$5),TRUE,FALSE)</f>
        <v>0</v>
      </c>
      <c r="J180" s="2" t="str" cm="1">
        <f t="array" ref="J180">IFERROR(MID(Table2[[#This Row],[Data]:[Data]],SEARCH(J$6,Table2[[#This Row],[Data]:[Data]])+4,SEARCH(" ",Table2[[#This Row],[Data]:[Data]],SEARCH(J$6,Table2[[#This Row],[Data]:[Data]]))-SEARCH(J$6,Table2[[#This Row],[Data]:[Data]])-4),FALSE)</f>
        <v>2031</v>
      </c>
      <c r="K180" s="2" t="b">
        <f>IF(AND(LEN(Table3[[#This Row],[EYR:]])=$K$3,(Table3[[#This Row],[EYR:]]*1)&gt;=$K$4,(Table3[[#This Row],[EYR:]]*1)&lt;=$K$5),TRUE,FALSE)</f>
        <v>0</v>
      </c>
      <c r="L180" s="2">
        <v>92</v>
      </c>
      <c r="M180" s="2"/>
      <c r="N18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180" s="2" t="str" cm="1">
        <f t="array" ref="O180">IFERROR(MID(Table2[[#This Row],[Data]:[Data]],SEARCH(O$6,Table2[[#This Row],[Data]:[Data]])+4,SEARCH(" ",Table2[[#This Row],[Data]:[Data]],SEARCH(O$6,Table2[[#This Row],[Data]:[Data]]))-SEARCH(O$6,Table2[[#This Row],[Data]:[Data]])-4),FALSE)</f>
        <v>2695be</v>
      </c>
      <c r="P180" s="2" t="b">
        <f>IF(AND(LEFT(Table3[[#This Row],[HCL:]],1)="#",LEN(Table3[[#This Row],[HCL:]])=$P$3),ISNUMBER(HEX2DEC(RIGHT(Table3[[#This Row],[HCL:]],6))),FALSE)</f>
        <v>0</v>
      </c>
      <c r="Q180" s="2" t="b" cm="1">
        <f t="array" ref="Q180">IFERROR(MID(Table2[[#This Row],[Data]:[Data]],SEARCH(Q$6,Table2[[#This Row],[Data]:[Data]])+4,SEARCH(" ",Table2[[#This Row],[Data]:[Data]],SEARCH(Q$6,Table2[[#This Row],[Data]:[Data]]))-SEARCH(Q$6,Table2[[#This Row],[Data]:[Data]])-4),FALSE)</f>
        <v>0</v>
      </c>
      <c r="R180" s="2" t="b">
        <f>IFERROR(VLOOKUP(Table3[[#This Row],[ECL:]],Table4[],2,0),FALSE)</f>
        <v>0</v>
      </c>
      <c r="S180" s="2" t="str" cm="1">
        <f t="array" ref="S180">IFERROR(MID(Table2[[#This Row],[Data]:[Data]],SEARCH(S$6,Table2[[#This Row],[Data]:[Data]])+4,SEARCH(" ",Table2[[#This Row],[Data]:[Data]],SEARCH(S$6,Table2[[#This Row],[Data]:[Data]]))-SEARCH(S$6,Table2[[#This Row],[Data]:[Data]])-4),FALSE)</f>
        <v>169cm</v>
      </c>
      <c r="T180" s="2" t="b">
        <f>IF(LEN(Table3[[#This Row],[PID:]])=$T$3,TRUE,FALSE)</f>
        <v>0</v>
      </c>
      <c r="U180" s="2" t="str" cm="1">
        <f t="array" ref="U180">MID(Table2[[#This Row],[Data]:[Data]],SEARCH(U$6,Table2[[#This Row],[Data]:[Data]])+4,SEARCH(" ",Table2[[#This Row],[Data]:[Data]],SEARCH(U$6,Table2[[#This Row],[Data]:[Data]]))-SEARCH(U$6,Table2[[#This Row],[Data]:[Data]])-4)</f>
        <v>52</v>
      </c>
      <c r="V180" s="3">
        <f>IF(AND(G180,I180,K180,N180,P180,R180,T180,Table2[[#This Row],[Valid?]]=1),1,0)</f>
        <v>0</v>
      </c>
    </row>
    <row r="181" spans="1:22" x14ac:dyDescent="0.3">
      <c r="A181" t="s">
        <v>185</v>
      </c>
      <c r="B181">
        <f t="shared" si="4"/>
        <v>7</v>
      </c>
      <c r="C181" t="b">
        <f t="shared" si="5"/>
        <v>0</v>
      </c>
      <c r="D181">
        <f>IF(OR(Table2[[#This Row],[How many colons?]]=8,AND(Table2[[#This Row],[How many colons?]]=7,Table2[[#This Row],[Has CID? (char position)]]=FALSE)),1,0)</f>
        <v>1</v>
      </c>
      <c r="F181" s="2" t="str" cm="1">
        <f t="array" ref="F181">IFERROR(MID(Table2[[#This Row],[Data]:[Data]],SEARCH(F$6,Table2[[#This Row],[Data]:[Data]])+4,SEARCH(" ",Table2[[#This Row],[Data]:[Data]],SEARCH(F$6,Table2[[#This Row],[Data]:[Data]]))-SEARCH(F$6,Table2[[#This Row],[Data]:[Data]])-4),FALSE)</f>
        <v>1976</v>
      </c>
      <c r="G181" s="2" t="b">
        <f>IF(AND(LEN(Table3[[#This Row],[BYR:]])=$G$3,(Table3[[#This Row],[BYR:]]*1)&gt;=$G$4,(Table3[[#This Row],[BYR:]]*1)&lt;=$G$5),TRUE,FALSE)</f>
        <v>1</v>
      </c>
      <c r="H181" s="2" t="str" cm="1">
        <f t="array" ref="H181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81" s="2" t="b">
        <f>IF(AND(LEN(Table3[[#This Row],[IYR:]])=$I$3,(Table3[[#This Row],[IYR:]]*1)&gt;=$I$4,(Table3[[#This Row],[IYR:]]*1)&lt;=$I$5),TRUE,FALSE)</f>
        <v>1</v>
      </c>
      <c r="J181" s="2" t="str" cm="1">
        <f t="array" ref="J181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181" s="2" t="b">
        <f>IF(AND(LEN(Table3[[#This Row],[EYR:]])=$K$3,(Table3[[#This Row],[EYR:]]*1)&gt;=$K$4,(Table3[[#This Row],[EYR:]]*1)&lt;=$K$5),TRUE,FALSE)</f>
        <v>1</v>
      </c>
      <c r="L181" s="2">
        <v>174</v>
      </c>
      <c r="M181" s="2" t="s">
        <v>299</v>
      </c>
      <c r="N18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81" s="2" t="str" cm="1">
        <f t="array" ref="O181">IFERROR(MID(Table2[[#This Row],[Data]:[Data]],SEARCH(O$6,Table2[[#This Row],[Data]:[Data]])+4,SEARCH(" ",Table2[[#This Row],[Data]:[Data]],SEARCH(O$6,Table2[[#This Row],[Data]:[Data]]))-SEARCH(O$6,Table2[[#This Row],[Data]:[Data]])-4),FALSE)</f>
        <v>#ceb3a1</v>
      </c>
      <c r="P181" s="2" t="b">
        <f>IF(AND(LEFT(Table3[[#This Row],[HCL:]],1)="#",LEN(Table3[[#This Row],[HCL:]])=$P$3),ISNUMBER(HEX2DEC(RIGHT(Table3[[#This Row],[HCL:]],6))),FALSE)</f>
        <v>1</v>
      </c>
      <c r="Q181" s="2" t="str" cm="1">
        <f t="array" ref="Q181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181" s="2" t="b">
        <f>IFERROR(VLOOKUP(Table3[[#This Row],[ECL:]],Table4[],2,0),FALSE)</f>
        <v>1</v>
      </c>
      <c r="S181" s="2" t="str" cm="1">
        <f t="array" ref="S181">IFERROR(MID(Table2[[#This Row],[Data]:[Data]],SEARCH(S$6,Table2[[#This Row],[Data]:[Data]])+4,SEARCH(" ",Table2[[#This Row],[Data]:[Data]],SEARCH(S$6,Table2[[#This Row],[Data]:[Data]]))-SEARCH(S$6,Table2[[#This Row],[Data]:[Data]])-4),FALSE)</f>
        <v>396358436</v>
      </c>
      <c r="T181" s="2" t="b">
        <f>IF(LEN(Table3[[#This Row],[PID:]])=$T$3,TRUE,FALSE)</f>
        <v>1</v>
      </c>
      <c r="U181" s="2" t="e" cm="1">
        <f t="array" ref="U18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81" s="3">
        <f>IF(AND(G181,I181,K181,N181,P181,R181,T181,Table2[[#This Row],[Valid?]]=1),1,0)</f>
        <v>1</v>
      </c>
    </row>
    <row r="182" spans="1:22" x14ac:dyDescent="0.3">
      <c r="A182" t="s">
        <v>186</v>
      </c>
      <c r="B182">
        <f t="shared" si="4"/>
        <v>7</v>
      </c>
      <c r="C182" t="b">
        <f t="shared" si="5"/>
        <v>0</v>
      </c>
      <c r="D182">
        <f>IF(OR(Table2[[#This Row],[How many colons?]]=8,AND(Table2[[#This Row],[How many colons?]]=7,Table2[[#This Row],[Has CID? (char position)]]=FALSE)),1,0)</f>
        <v>1</v>
      </c>
      <c r="F182" s="2" t="str" cm="1">
        <f t="array" ref="F182">IFERROR(MID(Table2[[#This Row],[Data]:[Data]],SEARCH(F$6,Table2[[#This Row],[Data]:[Data]])+4,SEARCH(" ",Table2[[#This Row],[Data]:[Data]],SEARCH(F$6,Table2[[#This Row],[Data]:[Data]]))-SEARCH(F$6,Table2[[#This Row],[Data]:[Data]])-4),FALSE)</f>
        <v>1966</v>
      </c>
      <c r="G182" s="2" t="b">
        <f>IF(AND(LEN(Table3[[#This Row],[BYR:]])=$G$3,(Table3[[#This Row],[BYR:]]*1)&gt;=$G$4,(Table3[[#This Row],[BYR:]]*1)&lt;=$G$5),TRUE,FALSE)</f>
        <v>1</v>
      </c>
      <c r="H182" s="2" t="str" cm="1">
        <f t="array" ref="H182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182" s="2" t="b">
        <f>IF(AND(LEN(Table3[[#This Row],[IYR:]])=$I$3,(Table3[[#This Row],[IYR:]]*1)&gt;=$I$4,(Table3[[#This Row],[IYR:]]*1)&lt;=$I$5),TRUE,FALSE)</f>
        <v>1</v>
      </c>
      <c r="J182" s="2" t="str" cm="1">
        <f t="array" ref="J182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182" s="2" t="b">
        <f>IF(AND(LEN(Table3[[#This Row],[EYR:]])=$K$3,(Table3[[#This Row],[EYR:]]*1)&gt;=$K$4,(Table3[[#This Row],[EYR:]]*1)&lt;=$K$5),TRUE,FALSE)</f>
        <v>1</v>
      </c>
      <c r="L182" s="2">
        <v>164</v>
      </c>
      <c r="M182" s="2" t="s">
        <v>299</v>
      </c>
      <c r="N18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82" s="2" t="str" cm="1">
        <f t="array" ref="O182">IFERROR(MID(Table2[[#This Row],[Data]:[Data]],SEARCH(O$6,Table2[[#This Row],[Data]:[Data]])+4,SEARCH(" ",Table2[[#This Row],[Data]:[Data]],SEARCH(O$6,Table2[[#This Row],[Data]:[Data]]))-SEARCH(O$6,Table2[[#This Row],[Data]:[Data]])-4),FALSE)</f>
        <v>#602927</v>
      </c>
      <c r="P182" s="2" t="b">
        <f>IF(AND(LEFT(Table3[[#This Row],[HCL:]],1)="#",LEN(Table3[[#This Row],[HCL:]])=$P$3),ISNUMBER(HEX2DEC(RIGHT(Table3[[#This Row],[HCL:]],6))),FALSE)</f>
        <v>1</v>
      </c>
      <c r="Q182" s="2" t="str" cm="1">
        <f t="array" ref="Q182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82" s="2" t="b">
        <f>IFERROR(VLOOKUP(Table3[[#This Row],[ECL:]],Table4[],2,0),FALSE)</f>
        <v>1</v>
      </c>
      <c r="S182" s="2" t="str" cm="1">
        <f t="array" ref="S182">IFERROR(MID(Table2[[#This Row],[Data]:[Data]],SEARCH(S$6,Table2[[#This Row],[Data]:[Data]])+4,SEARCH(" ",Table2[[#This Row],[Data]:[Data]],SEARCH(S$6,Table2[[#This Row],[Data]:[Data]]))-SEARCH(S$6,Table2[[#This Row],[Data]:[Data]])-4),FALSE)</f>
        <v>749383114</v>
      </c>
      <c r="T182" s="2" t="b">
        <f>IF(LEN(Table3[[#This Row],[PID:]])=$T$3,TRUE,FALSE)</f>
        <v>1</v>
      </c>
      <c r="U182" s="2" t="e" cm="1">
        <f t="array" ref="U18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82" s="3">
        <f>IF(AND(G182,I182,K182,N182,P182,R182,T182,Table2[[#This Row],[Valid?]]=1),1,0)</f>
        <v>1</v>
      </c>
    </row>
    <row r="183" spans="1:22" x14ac:dyDescent="0.3">
      <c r="A183" t="s">
        <v>187</v>
      </c>
      <c r="B183">
        <f t="shared" si="4"/>
        <v>7</v>
      </c>
      <c r="C183" t="b">
        <f t="shared" si="5"/>
        <v>0</v>
      </c>
      <c r="D183">
        <f>IF(OR(Table2[[#This Row],[How many colons?]]=8,AND(Table2[[#This Row],[How many colons?]]=7,Table2[[#This Row],[Has CID? (char position)]]=FALSE)),1,0)</f>
        <v>1</v>
      </c>
      <c r="F183" s="2" t="str" cm="1">
        <f t="array" ref="F183">IFERROR(MID(Table2[[#This Row],[Data]:[Data]],SEARCH(F$6,Table2[[#This Row],[Data]:[Data]])+4,SEARCH(" ",Table2[[#This Row],[Data]:[Data]],SEARCH(F$6,Table2[[#This Row],[Data]:[Data]]))-SEARCH(F$6,Table2[[#This Row],[Data]:[Data]])-4),FALSE)</f>
        <v>1961</v>
      </c>
      <c r="G183" s="2" t="b">
        <f>IF(AND(LEN(Table3[[#This Row],[BYR:]])=$G$3,(Table3[[#This Row],[BYR:]]*1)&gt;=$G$4,(Table3[[#This Row],[BYR:]]*1)&lt;=$G$5),TRUE,FALSE)</f>
        <v>1</v>
      </c>
      <c r="H183" s="2" t="str" cm="1">
        <f t="array" ref="H183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183" s="2" t="b">
        <f>IF(AND(LEN(Table3[[#This Row],[IYR:]])=$I$3,(Table3[[#This Row],[IYR:]]*1)&gt;=$I$4,(Table3[[#This Row],[IYR:]]*1)&lt;=$I$5),TRUE,FALSE)</f>
        <v>1</v>
      </c>
      <c r="J183" s="2" t="str" cm="1">
        <f t="array" ref="J183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183" s="2" t="b">
        <f>IF(AND(LEN(Table3[[#This Row],[EYR:]])=$K$3,(Table3[[#This Row],[EYR:]]*1)&gt;=$K$4,(Table3[[#This Row],[EYR:]]*1)&lt;=$K$5),TRUE,FALSE)</f>
        <v>1</v>
      </c>
      <c r="L183" s="2">
        <v>175</v>
      </c>
      <c r="M183" s="2" t="s">
        <v>299</v>
      </c>
      <c r="N18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83" s="2" t="str" cm="1">
        <f t="array" ref="O183">IFERROR(MID(Table2[[#This Row],[Data]:[Data]],SEARCH(O$6,Table2[[#This Row],[Data]:[Data]])+4,SEARCH(" ",Table2[[#This Row],[Data]:[Data]],SEARCH(O$6,Table2[[#This Row],[Data]:[Data]]))-SEARCH(O$6,Table2[[#This Row],[Data]:[Data]])-4),FALSE)</f>
        <v>#6b5442</v>
      </c>
      <c r="P183" s="2" t="b">
        <f>IF(AND(LEFT(Table3[[#This Row],[HCL:]],1)="#",LEN(Table3[[#This Row],[HCL:]])=$P$3),ISNUMBER(HEX2DEC(RIGHT(Table3[[#This Row],[HCL:]],6))),FALSE)</f>
        <v>1</v>
      </c>
      <c r="Q183" s="2" t="str" cm="1">
        <f t="array" ref="Q183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83" s="2" t="b">
        <f>IFERROR(VLOOKUP(Table3[[#This Row],[ECL:]],Table4[],2,0),FALSE)</f>
        <v>1</v>
      </c>
      <c r="S183" s="2" t="str" cm="1">
        <f t="array" ref="S183">IFERROR(MID(Table2[[#This Row],[Data]:[Data]],SEARCH(S$6,Table2[[#This Row],[Data]:[Data]])+4,SEARCH(" ",Table2[[#This Row],[Data]:[Data]],SEARCH(S$6,Table2[[#This Row],[Data]:[Data]]))-SEARCH(S$6,Table2[[#This Row],[Data]:[Data]])-4),FALSE)</f>
        <v>656206688</v>
      </c>
      <c r="T183" s="2" t="b">
        <f>IF(LEN(Table3[[#This Row],[PID:]])=$T$3,TRUE,FALSE)</f>
        <v>1</v>
      </c>
      <c r="U183" s="2" t="e" cm="1">
        <f t="array" ref="U18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83" s="3">
        <f>IF(AND(G183,I183,K183,N183,P183,R183,T183,Table2[[#This Row],[Valid?]]=1),1,0)</f>
        <v>1</v>
      </c>
    </row>
    <row r="184" spans="1:22" x14ac:dyDescent="0.3">
      <c r="A184" t="s">
        <v>188</v>
      </c>
      <c r="B184">
        <f t="shared" si="4"/>
        <v>7</v>
      </c>
      <c r="C184" t="b">
        <f t="shared" si="5"/>
        <v>0</v>
      </c>
      <c r="D184">
        <f>IF(OR(Table2[[#This Row],[How many colons?]]=8,AND(Table2[[#This Row],[How many colons?]]=7,Table2[[#This Row],[Has CID? (char position)]]=FALSE)),1,0)</f>
        <v>1</v>
      </c>
      <c r="F184" s="2" t="str" cm="1">
        <f t="array" ref="F184">IFERROR(MID(Table2[[#This Row],[Data]:[Data]],SEARCH(F$6,Table2[[#This Row],[Data]:[Data]])+4,SEARCH(" ",Table2[[#This Row],[Data]:[Data]],SEARCH(F$6,Table2[[#This Row],[Data]:[Data]]))-SEARCH(F$6,Table2[[#This Row],[Data]:[Data]])-4),FALSE)</f>
        <v>1958</v>
      </c>
      <c r="G184" s="2" t="b">
        <f>IF(AND(LEN(Table3[[#This Row],[BYR:]])=$G$3,(Table3[[#This Row],[BYR:]]*1)&gt;=$G$4,(Table3[[#This Row],[BYR:]]*1)&lt;=$G$5),TRUE,FALSE)</f>
        <v>1</v>
      </c>
      <c r="H184" s="2" t="str" cm="1">
        <f t="array" ref="H184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184" s="2" t="b">
        <f>IF(AND(LEN(Table3[[#This Row],[IYR:]])=$I$3,(Table3[[#This Row],[IYR:]]*1)&gt;=$I$4,(Table3[[#This Row],[IYR:]]*1)&lt;=$I$5),TRUE,FALSE)</f>
        <v>1</v>
      </c>
      <c r="J184" s="2" t="str" cm="1">
        <f t="array" ref="J184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184" s="2" t="b">
        <f>IF(AND(LEN(Table3[[#This Row],[EYR:]])=$K$3,(Table3[[#This Row],[EYR:]]*1)&gt;=$K$4,(Table3[[#This Row],[EYR:]]*1)&lt;=$K$5),TRUE,FALSE)</f>
        <v>1</v>
      </c>
      <c r="L184" s="2">
        <v>179</v>
      </c>
      <c r="M184" s="2" t="s">
        <v>299</v>
      </c>
      <c r="N18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84" s="2" t="str" cm="1">
        <f t="array" ref="O184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184" s="2" t="b">
        <f>IF(AND(LEFT(Table3[[#This Row],[HCL:]],1)="#",LEN(Table3[[#This Row],[HCL:]])=$P$3),ISNUMBER(HEX2DEC(RIGHT(Table3[[#This Row],[HCL:]],6))),FALSE)</f>
        <v>1</v>
      </c>
      <c r="Q184" s="2" t="str" cm="1">
        <f t="array" ref="Q184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184" s="2" t="b">
        <f>IFERROR(VLOOKUP(Table3[[#This Row],[ECL:]],Table4[],2,0),FALSE)</f>
        <v>1</v>
      </c>
      <c r="S184" s="2" t="str" cm="1">
        <f t="array" ref="S184">IFERROR(MID(Table2[[#This Row],[Data]:[Data]],SEARCH(S$6,Table2[[#This Row],[Data]:[Data]])+4,SEARCH(" ",Table2[[#This Row],[Data]:[Data]],SEARCH(S$6,Table2[[#This Row],[Data]:[Data]]))-SEARCH(S$6,Table2[[#This Row],[Data]:[Data]])-4),FALSE)</f>
        <v>095076581</v>
      </c>
      <c r="T184" s="2" t="b">
        <f>IF(LEN(Table3[[#This Row],[PID:]])=$T$3,TRUE,FALSE)</f>
        <v>1</v>
      </c>
      <c r="U184" s="2" t="e" cm="1">
        <f t="array" ref="U184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84" s="3">
        <f>IF(AND(G184,I184,K184,N184,P184,R184,T184,Table2[[#This Row],[Valid?]]=1),1,0)</f>
        <v>1</v>
      </c>
    </row>
    <row r="185" spans="1:22" x14ac:dyDescent="0.3">
      <c r="A185" t="s">
        <v>189</v>
      </c>
      <c r="B185">
        <f t="shared" si="4"/>
        <v>7</v>
      </c>
      <c r="C185">
        <f t="shared" si="5"/>
        <v>10</v>
      </c>
      <c r="D185">
        <f>IF(OR(Table2[[#This Row],[How many colons?]]=8,AND(Table2[[#This Row],[How many colons?]]=7,Table2[[#This Row],[Has CID? (char position)]]=FALSE)),1,0)</f>
        <v>0</v>
      </c>
      <c r="F185" s="2" t="str" cm="1">
        <f t="array" ref="F185">IFERROR(MID(Table2[[#This Row],[Data]:[Data]],SEARCH(F$6,Table2[[#This Row],[Data]:[Data]])+4,SEARCH(" ",Table2[[#This Row],[Data]:[Data]],SEARCH(F$6,Table2[[#This Row],[Data]:[Data]]))-SEARCH(F$6,Table2[[#This Row],[Data]:[Data]])-4),FALSE)</f>
        <v>1941</v>
      </c>
      <c r="G185" s="2" t="b">
        <f>IF(AND(LEN(Table3[[#This Row],[BYR:]])=$G$3,(Table3[[#This Row],[BYR:]]*1)&gt;=$G$4,(Table3[[#This Row],[BYR:]]*1)&lt;=$G$5),TRUE,FALSE)</f>
        <v>1</v>
      </c>
      <c r="H185" s="2" t="b" cm="1">
        <f t="array" ref="H185">IFERROR(MID(Table2[[#This Row],[Data]:[Data]],SEARCH(H$6,Table2[[#This Row],[Data]:[Data]])+4,SEARCH(" ",Table2[[#This Row],[Data]:[Data]],SEARCH(H$6,Table2[[#This Row],[Data]:[Data]]))-SEARCH(H$6,Table2[[#This Row],[Data]:[Data]])-4),FALSE)</f>
        <v>0</v>
      </c>
      <c r="I185" s="2" t="b">
        <f>IF(AND(LEN(Table3[[#This Row],[IYR:]])=$I$3,(Table3[[#This Row],[IYR:]]*1)&gt;=$I$4,(Table3[[#This Row],[IYR:]]*1)&lt;=$I$5),TRUE,FALSE)</f>
        <v>0</v>
      </c>
      <c r="J185" s="2" t="str" cm="1">
        <f t="array" ref="J185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185" s="2" t="b">
        <f>IF(AND(LEN(Table3[[#This Row],[EYR:]])=$K$3,(Table3[[#This Row],[EYR:]]*1)&gt;=$K$4,(Table3[[#This Row],[EYR:]]*1)&lt;=$K$5),TRUE,FALSE)</f>
        <v>1</v>
      </c>
      <c r="L185" s="2">
        <v>192</v>
      </c>
      <c r="M185" s="2" t="s">
        <v>299</v>
      </c>
      <c r="N18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85" s="2" t="str" cm="1">
        <f t="array" ref="O185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185" s="2" t="b">
        <f>IF(AND(LEFT(Table3[[#This Row],[HCL:]],1)="#",LEN(Table3[[#This Row],[HCL:]])=$P$3),ISNUMBER(HEX2DEC(RIGHT(Table3[[#This Row],[HCL:]],6))),FALSE)</f>
        <v>1</v>
      </c>
      <c r="Q185" s="2" t="str" cm="1">
        <f t="array" ref="Q185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185" s="2" t="b">
        <f>IFERROR(VLOOKUP(Table3[[#This Row],[ECL:]],Table4[],2,0),FALSE)</f>
        <v>1</v>
      </c>
      <c r="S185" s="2" t="str" cm="1">
        <f t="array" ref="S185">IFERROR(MID(Table2[[#This Row],[Data]:[Data]],SEARCH(S$6,Table2[[#This Row],[Data]:[Data]])+4,SEARCH(" ",Table2[[#This Row],[Data]:[Data]],SEARCH(S$6,Table2[[#This Row],[Data]:[Data]]))-SEARCH(S$6,Table2[[#This Row],[Data]:[Data]])-4),FALSE)</f>
        <v>387957353</v>
      </c>
      <c r="T185" s="2" t="b">
        <f>IF(LEN(Table3[[#This Row],[PID:]])=$T$3,TRUE,FALSE)</f>
        <v>1</v>
      </c>
      <c r="U185" s="2" t="str" cm="1">
        <f t="array" ref="U185">MID(Table2[[#This Row],[Data]:[Data]],SEARCH(U$6,Table2[[#This Row],[Data]:[Data]])+4,SEARCH(" ",Table2[[#This Row],[Data]:[Data]],SEARCH(U$6,Table2[[#This Row],[Data]:[Data]]))-SEARCH(U$6,Table2[[#This Row],[Data]:[Data]])-4)</f>
        <v>98</v>
      </c>
      <c r="V185" s="3">
        <f>IF(AND(G185,I185,K185,N185,P185,R185,T185,Table2[[#This Row],[Valid?]]=1),1,0)</f>
        <v>0</v>
      </c>
    </row>
    <row r="186" spans="1:22" x14ac:dyDescent="0.3">
      <c r="A186" t="s">
        <v>190</v>
      </c>
      <c r="B186">
        <f t="shared" si="4"/>
        <v>7</v>
      </c>
      <c r="C186" t="b">
        <f t="shared" si="5"/>
        <v>0</v>
      </c>
      <c r="D186">
        <f>IF(OR(Table2[[#This Row],[How many colons?]]=8,AND(Table2[[#This Row],[How many colons?]]=7,Table2[[#This Row],[Has CID? (char position)]]=FALSE)),1,0)</f>
        <v>1</v>
      </c>
      <c r="F186" s="2" t="str" cm="1">
        <f t="array" ref="F186">IFERROR(MID(Table2[[#This Row],[Data]:[Data]],SEARCH(F$6,Table2[[#This Row],[Data]:[Data]])+4,SEARCH(" ",Table2[[#This Row],[Data]:[Data]],SEARCH(F$6,Table2[[#This Row],[Data]:[Data]]))-SEARCH(F$6,Table2[[#This Row],[Data]:[Data]])-4),FALSE)</f>
        <v>1979</v>
      </c>
      <c r="G186" s="2" t="b">
        <f>IF(AND(LEN(Table3[[#This Row],[BYR:]])=$G$3,(Table3[[#This Row],[BYR:]]*1)&gt;=$G$4,(Table3[[#This Row],[BYR:]]*1)&lt;=$G$5),TRUE,FALSE)</f>
        <v>1</v>
      </c>
      <c r="H186" s="2" t="str" cm="1">
        <f t="array" ref="H186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186" s="2" t="b">
        <f>IF(AND(LEN(Table3[[#This Row],[IYR:]])=$I$3,(Table3[[#This Row],[IYR:]]*1)&gt;=$I$4,(Table3[[#This Row],[IYR:]]*1)&lt;=$I$5),TRUE,FALSE)</f>
        <v>1</v>
      </c>
      <c r="J186" s="2" t="str" cm="1">
        <f t="array" ref="J186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186" s="2" t="b">
        <f>IF(AND(LEN(Table3[[#This Row],[EYR:]])=$K$3,(Table3[[#This Row],[EYR:]]*1)&gt;=$K$4,(Table3[[#This Row],[EYR:]]*1)&lt;=$K$5),TRUE,FALSE)</f>
        <v>1</v>
      </c>
      <c r="L186" s="2">
        <v>154</v>
      </c>
      <c r="M186" s="2" t="s">
        <v>299</v>
      </c>
      <c r="N18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86" s="2" t="str" cm="1">
        <f t="array" ref="O186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186" s="2" t="b">
        <f>IF(AND(LEFT(Table3[[#This Row],[HCL:]],1)="#",LEN(Table3[[#This Row],[HCL:]])=$P$3),ISNUMBER(HEX2DEC(RIGHT(Table3[[#This Row],[HCL:]],6))),FALSE)</f>
        <v>1</v>
      </c>
      <c r="Q186" s="2" t="str" cm="1">
        <f t="array" ref="Q186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86" s="2" t="b">
        <f>IFERROR(VLOOKUP(Table3[[#This Row],[ECL:]],Table4[],2,0),FALSE)</f>
        <v>1</v>
      </c>
      <c r="S186" s="2" t="str" cm="1">
        <f t="array" ref="S186">IFERROR(MID(Table2[[#This Row],[Data]:[Data]],SEARCH(S$6,Table2[[#This Row],[Data]:[Data]])+4,SEARCH(" ",Table2[[#This Row],[Data]:[Data]],SEARCH(S$6,Table2[[#This Row],[Data]:[Data]]))-SEARCH(S$6,Table2[[#This Row],[Data]:[Data]])-4),FALSE)</f>
        <v>976151938</v>
      </c>
      <c r="T186" s="2" t="b">
        <f>IF(LEN(Table3[[#This Row],[PID:]])=$T$3,TRUE,FALSE)</f>
        <v>1</v>
      </c>
      <c r="U186" s="2" t="e" cm="1">
        <f t="array" ref="U18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86" s="3">
        <f>IF(AND(G186,I186,K186,N186,P186,R186,T186,Table2[[#This Row],[Valid?]]=1),1,0)</f>
        <v>1</v>
      </c>
    </row>
    <row r="187" spans="1:22" x14ac:dyDescent="0.3">
      <c r="A187" t="s">
        <v>191</v>
      </c>
      <c r="B187">
        <f t="shared" si="4"/>
        <v>7</v>
      </c>
      <c r="C187" t="b">
        <f t="shared" si="5"/>
        <v>0</v>
      </c>
      <c r="D187">
        <f>IF(OR(Table2[[#This Row],[How many colons?]]=8,AND(Table2[[#This Row],[How many colons?]]=7,Table2[[#This Row],[Has CID? (char position)]]=FALSE)),1,0)</f>
        <v>1</v>
      </c>
      <c r="F187" s="2" t="str" cm="1">
        <f t="array" ref="F187">IFERROR(MID(Table2[[#This Row],[Data]:[Data]],SEARCH(F$6,Table2[[#This Row],[Data]:[Data]])+4,SEARCH(" ",Table2[[#This Row],[Data]:[Data]],SEARCH(F$6,Table2[[#This Row],[Data]:[Data]]))-SEARCH(F$6,Table2[[#This Row],[Data]:[Data]])-4),FALSE)</f>
        <v>1937</v>
      </c>
      <c r="G187" s="2" t="b">
        <f>IF(AND(LEN(Table3[[#This Row],[BYR:]])=$G$3,(Table3[[#This Row],[BYR:]]*1)&gt;=$G$4,(Table3[[#This Row],[BYR:]]*1)&lt;=$G$5),TRUE,FALSE)</f>
        <v>1</v>
      </c>
      <c r="H187" s="2" t="str" cm="1">
        <f t="array" ref="H187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187" s="2" t="b">
        <f>IF(AND(LEN(Table3[[#This Row],[IYR:]])=$I$3,(Table3[[#This Row],[IYR:]]*1)&gt;=$I$4,(Table3[[#This Row],[IYR:]]*1)&lt;=$I$5),TRUE,FALSE)</f>
        <v>1</v>
      </c>
      <c r="J187" s="2" t="str" cm="1">
        <f t="array" ref="J187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187" s="2" t="b">
        <f>IF(AND(LEN(Table3[[#This Row],[EYR:]])=$K$3,(Table3[[#This Row],[EYR:]]*1)&gt;=$K$4,(Table3[[#This Row],[EYR:]]*1)&lt;=$K$5),TRUE,FALSE)</f>
        <v>1</v>
      </c>
      <c r="L187" s="2">
        <v>152</v>
      </c>
      <c r="M187" s="2" t="s">
        <v>299</v>
      </c>
      <c r="N18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87" s="2" t="str" cm="1">
        <f t="array" ref="O187">IFERROR(MID(Table2[[#This Row],[Data]:[Data]],SEARCH(O$6,Table2[[#This Row],[Data]:[Data]])+4,SEARCH(" ",Table2[[#This Row],[Data]:[Data]],SEARCH(O$6,Table2[[#This Row],[Data]:[Data]]))-SEARCH(O$6,Table2[[#This Row],[Data]:[Data]])-4),FALSE)</f>
        <v>#ceb3a1</v>
      </c>
      <c r="P187" s="2" t="b">
        <f>IF(AND(LEFT(Table3[[#This Row],[HCL:]],1)="#",LEN(Table3[[#This Row],[HCL:]])=$P$3),ISNUMBER(HEX2DEC(RIGHT(Table3[[#This Row],[HCL:]],6))),FALSE)</f>
        <v>1</v>
      </c>
      <c r="Q187" s="2" t="str" cm="1">
        <f t="array" ref="Q187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87" s="2" t="b">
        <f>IFERROR(VLOOKUP(Table3[[#This Row],[ECL:]],Table4[],2,0),FALSE)</f>
        <v>1</v>
      </c>
      <c r="S187" s="2" t="str" cm="1">
        <f t="array" ref="S187">IFERROR(MID(Table2[[#This Row],[Data]:[Data]],SEARCH(S$6,Table2[[#This Row],[Data]:[Data]])+4,SEARCH(" ",Table2[[#This Row],[Data]:[Data]],SEARCH(S$6,Table2[[#This Row],[Data]:[Data]]))-SEARCH(S$6,Table2[[#This Row],[Data]:[Data]])-4),FALSE)</f>
        <v>032844291</v>
      </c>
      <c r="T187" s="2" t="b">
        <f>IF(LEN(Table3[[#This Row],[PID:]])=$T$3,TRUE,FALSE)</f>
        <v>1</v>
      </c>
      <c r="U187" s="2" t="e" cm="1">
        <f t="array" ref="U18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87" s="3">
        <f>IF(AND(G187,I187,K187,N187,P187,R187,T187,Table2[[#This Row],[Valid?]]=1),1,0)</f>
        <v>1</v>
      </c>
    </row>
    <row r="188" spans="1:22" x14ac:dyDescent="0.3">
      <c r="A188" t="s">
        <v>192</v>
      </c>
      <c r="B188">
        <f t="shared" si="4"/>
        <v>7</v>
      </c>
      <c r="C188" t="b">
        <f t="shared" si="5"/>
        <v>0</v>
      </c>
      <c r="D188">
        <f>IF(OR(Table2[[#This Row],[How many colons?]]=8,AND(Table2[[#This Row],[How many colons?]]=7,Table2[[#This Row],[Has CID? (char position)]]=FALSE)),1,0)</f>
        <v>1</v>
      </c>
      <c r="F188" s="2" t="str" cm="1">
        <f t="array" ref="F188">IFERROR(MID(Table2[[#This Row],[Data]:[Data]],SEARCH(F$6,Table2[[#This Row],[Data]:[Data]])+4,SEARCH(" ",Table2[[#This Row],[Data]:[Data]],SEARCH(F$6,Table2[[#This Row],[Data]:[Data]]))-SEARCH(F$6,Table2[[#This Row],[Data]:[Data]])-4),FALSE)</f>
        <v>1937</v>
      </c>
      <c r="G188" s="2" t="b">
        <f>IF(AND(LEN(Table3[[#This Row],[BYR:]])=$G$3,(Table3[[#This Row],[BYR:]]*1)&gt;=$G$4,(Table3[[#This Row],[BYR:]]*1)&lt;=$G$5),TRUE,FALSE)</f>
        <v>1</v>
      </c>
      <c r="H188" s="2" t="str" cm="1">
        <f t="array" ref="H188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188" s="2" t="b">
        <f>IF(AND(LEN(Table3[[#This Row],[IYR:]])=$I$3,(Table3[[#This Row],[IYR:]]*1)&gt;=$I$4,(Table3[[#This Row],[IYR:]]*1)&lt;=$I$5),TRUE,FALSE)</f>
        <v>1</v>
      </c>
      <c r="J188" s="2" t="str" cm="1">
        <f t="array" ref="J188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188" s="2" t="b">
        <f>IF(AND(LEN(Table3[[#This Row],[EYR:]])=$K$3,(Table3[[#This Row],[EYR:]]*1)&gt;=$K$4,(Table3[[#This Row],[EYR:]]*1)&lt;=$K$5),TRUE,FALSE)</f>
        <v>1</v>
      </c>
      <c r="L188" s="2">
        <v>163</v>
      </c>
      <c r="M188" s="2" t="s">
        <v>299</v>
      </c>
      <c r="N18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88" s="2" t="str" cm="1">
        <f t="array" ref="O188">IFERROR(MID(Table2[[#This Row],[Data]:[Data]],SEARCH(O$6,Table2[[#This Row],[Data]:[Data]])+4,SEARCH(" ",Table2[[#This Row],[Data]:[Data]],SEARCH(O$6,Table2[[#This Row],[Data]:[Data]]))-SEARCH(O$6,Table2[[#This Row],[Data]:[Data]])-4),FALSE)</f>
        <v>#fffffd</v>
      </c>
      <c r="P188" s="2" t="b">
        <f>IF(AND(LEFT(Table3[[#This Row],[HCL:]],1)="#",LEN(Table3[[#This Row],[HCL:]])=$P$3),ISNUMBER(HEX2DEC(RIGHT(Table3[[#This Row],[HCL:]],6))),FALSE)</f>
        <v>1</v>
      </c>
      <c r="Q188" s="2" t="str" cm="1">
        <f t="array" ref="Q188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188" s="2" t="b">
        <f>IFERROR(VLOOKUP(Table3[[#This Row],[ECL:]],Table4[],2,0),FALSE)</f>
        <v>1</v>
      </c>
      <c r="S188" s="2" t="str" cm="1">
        <f t="array" ref="S188">IFERROR(MID(Table2[[#This Row],[Data]:[Data]],SEARCH(S$6,Table2[[#This Row],[Data]:[Data]])+4,SEARCH(" ",Table2[[#This Row],[Data]:[Data]],SEARCH(S$6,Table2[[#This Row],[Data]:[Data]]))-SEARCH(S$6,Table2[[#This Row],[Data]:[Data]])-4),FALSE)</f>
        <v>122104515</v>
      </c>
      <c r="T188" s="2" t="b">
        <f>IF(LEN(Table3[[#This Row],[PID:]])=$T$3,TRUE,FALSE)</f>
        <v>1</v>
      </c>
      <c r="U188" s="2" t="e" cm="1">
        <f t="array" ref="U18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88" s="3">
        <f>IF(AND(G188,I188,K188,N188,P188,R188,T188,Table2[[#This Row],[Valid?]]=1),1,0)</f>
        <v>1</v>
      </c>
    </row>
    <row r="189" spans="1:22" x14ac:dyDescent="0.3">
      <c r="A189" t="s">
        <v>193</v>
      </c>
      <c r="B189">
        <f t="shared" si="4"/>
        <v>7</v>
      </c>
      <c r="C189" t="b">
        <f t="shared" si="5"/>
        <v>0</v>
      </c>
      <c r="D189">
        <f>IF(OR(Table2[[#This Row],[How many colons?]]=8,AND(Table2[[#This Row],[How many colons?]]=7,Table2[[#This Row],[Has CID? (char position)]]=FALSE)),1,0)</f>
        <v>1</v>
      </c>
      <c r="F189" s="2" t="str" cm="1">
        <f t="array" ref="F189">IFERROR(MID(Table2[[#This Row],[Data]:[Data]],SEARCH(F$6,Table2[[#This Row],[Data]:[Data]])+4,SEARCH(" ",Table2[[#This Row],[Data]:[Data]],SEARCH(F$6,Table2[[#This Row],[Data]:[Data]]))-SEARCH(F$6,Table2[[#This Row],[Data]:[Data]])-4),FALSE)</f>
        <v>1941</v>
      </c>
      <c r="G189" s="2" t="b">
        <f>IF(AND(LEN(Table3[[#This Row],[BYR:]])=$G$3,(Table3[[#This Row],[BYR:]]*1)&gt;=$G$4,(Table3[[#This Row],[BYR:]]*1)&lt;=$G$5),TRUE,FALSE)</f>
        <v>1</v>
      </c>
      <c r="H189" s="2" t="str" cm="1">
        <f t="array" ref="H189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189" s="2" t="b">
        <f>IF(AND(LEN(Table3[[#This Row],[IYR:]])=$I$3,(Table3[[#This Row],[IYR:]]*1)&gt;=$I$4,(Table3[[#This Row],[IYR:]]*1)&lt;=$I$5),TRUE,FALSE)</f>
        <v>1</v>
      </c>
      <c r="J189" s="2" t="str" cm="1">
        <f t="array" ref="J189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189" s="2" t="b">
        <f>IF(AND(LEN(Table3[[#This Row],[EYR:]])=$K$3,(Table3[[#This Row],[EYR:]]*1)&gt;=$K$4,(Table3[[#This Row],[EYR:]]*1)&lt;=$K$5),TRUE,FALSE)</f>
        <v>1</v>
      </c>
      <c r="L189" s="2">
        <v>179</v>
      </c>
      <c r="M189" s="2" t="s">
        <v>299</v>
      </c>
      <c r="N18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89" s="2" t="str" cm="1">
        <f t="array" ref="O189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189" s="2" t="b">
        <f>IF(AND(LEFT(Table3[[#This Row],[HCL:]],1)="#",LEN(Table3[[#This Row],[HCL:]])=$P$3),ISNUMBER(HEX2DEC(RIGHT(Table3[[#This Row],[HCL:]],6))),FALSE)</f>
        <v>1</v>
      </c>
      <c r="Q189" s="2" t="str" cm="1">
        <f t="array" ref="Q189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189" s="2" t="b">
        <f>IFERROR(VLOOKUP(Table3[[#This Row],[ECL:]],Table4[],2,0),FALSE)</f>
        <v>1</v>
      </c>
      <c r="S189" s="2" t="str" cm="1">
        <f t="array" ref="S189">IFERROR(MID(Table2[[#This Row],[Data]:[Data]],SEARCH(S$6,Table2[[#This Row],[Data]:[Data]])+4,SEARCH(" ",Table2[[#This Row],[Data]:[Data]],SEARCH(S$6,Table2[[#This Row],[Data]:[Data]]))-SEARCH(S$6,Table2[[#This Row],[Data]:[Data]])-4),FALSE)</f>
        <v>897642631</v>
      </c>
      <c r="T189" s="2" t="b">
        <f>IF(LEN(Table3[[#This Row],[PID:]])=$T$3,TRUE,FALSE)</f>
        <v>1</v>
      </c>
      <c r="U189" s="2" t="e" cm="1">
        <f t="array" ref="U189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89" s="3">
        <f>IF(AND(G189,I189,K189,N189,P189,R189,T189,Table2[[#This Row],[Valid?]]=1),1,0)</f>
        <v>1</v>
      </c>
    </row>
    <row r="190" spans="1:22" x14ac:dyDescent="0.3">
      <c r="A190" t="s">
        <v>194</v>
      </c>
      <c r="B190">
        <f t="shared" si="4"/>
        <v>7</v>
      </c>
      <c r="C190">
        <f t="shared" si="5"/>
        <v>44</v>
      </c>
      <c r="D190">
        <f>IF(OR(Table2[[#This Row],[How many colons?]]=8,AND(Table2[[#This Row],[How many colons?]]=7,Table2[[#This Row],[Has CID? (char position)]]=FALSE)),1,0)</f>
        <v>0</v>
      </c>
      <c r="F190" s="2" t="str" cm="1">
        <f t="array" ref="F190">IFERROR(MID(Table2[[#This Row],[Data]:[Data]],SEARCH(F$6,Table2[[#This Row],[Data]:[Data]])+4,SEARCH(" ",Table2[[#This Row],[Data]:[Data]],SEARCH(F$6,Table2[[#This Row],[Data]:[Data]]))-SEARCH(F$6,Table2[[#This Row],[Data]:[Data]])-4),FALSE)</f>
        <v>1999</v>
      </c>
      <c r="G190" s="2" t="b">
        <f>IF(AND(LEN(Table3[[#This Row],[BYR:]])=$G$3,(Table3[[#This Row],[BYR:]]*1)&gt;=$G$4,(Table3[[#This Row],[BYR:]]*1)&lt;=$G$5),TRUE,FALSE)</f>
        <v>1</v>
      </c>
      <c r="H190" s="2" t="str" cm="1">
        <f t="array" ref="H190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190" s="2" t="b">
        <f>IF(AND(LEN(Table3[[#This Row],[IYR:]])=$I$3,(Table3[[#This Row],[IYR:]]*1)&gt;=$I$4,(Table3[[#This Row],[IYR:]]*1)&lt;=$I$5),TRUE,FALSE)</f>
        <v>1</v>
      </c>
      <c r="J190" s="2" t="str" cm="1">
        <f t="array" ref="J190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190" s="2" t="b">
        <f>IF(AND(LEN(Table3[[#This Row],[EYR:]])=$K$3,(Table3[[#This Row],[EYR:]]*1)&gt;=$K$4,(Table3[[#This Row],[EYR:]]*1)&lt;=$K$5),TRUE,FALSE)</f>
        <v>1</v>
      </c>
      <c r="L190" s="2" t="b">
        <v>0</v>
      </c>
      <c r="M190" s="2"/>
      <c r="N19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190" s="2" t="str" cm="1">
        <f t="array" ref="O190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190" s="2" t="b">
        <f>IF(AND(LEFT(Table3[[#This Row],[HCL:]],1)="#",LEN(Table3[[#This Row],[HCL:]])=$P$3),ISNUMBER(HEX2DEC(RIGHT(Table3[[#This Row],[HCL:]],6))),FALSE)</f>
        <v>1</v>
      </c>
      <c r="Q190" s="2" t="str" cm="1">
        <f t="array" ref="Q190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190" s="2" t="b">
        <f>IFERROR(VLOOKUP(Table3[[#This Row],[ECL:]],Table4[],2,0),FALSE)</f>
        <v>1</v>
      </c>
      <c r="S190" s="2" t="str" cm="1">
        <f t="array" ref="S190">IFERROR(MID(Table2[[#This Row],[Data]:[Data]],SEARCH(S$6,Table2[[#This Row],[Data]:[Data]])+4,SEARCH(" ",Table2[[#This Row],[Data]:[Data]],SEARCH(S$6,Table2[[#This Row],[Data]:[Data]]))-SEARCH(S$6,Table2[[#This Row],[Data]:[Data]])-4),FALSE)</f>
        <v>232785519</v>
      </c>
      <c r="T190" s="2" t="b">
        <f>IF(LEN(Table3[[#This Row],[PID:]])=$T$3,TRUE,FALSE)</f>
        <v>1</v>
      </c>
      <c r="U190" s="2" t="str" cm="1">
        <f t="array" ref="U190">MID(Table2[[#This Row],[Data]:[Data]],SEARCH(U$6,Table2[[#This Row],[Data]:[Data]])+4,SEARCH(" ",Table2[[#This Row],[Data]:[Data]],SEARCH(U$6,Table2[[#This Row],[Data]:[Data]]))-SEARCH(U$6,Table2[[#This Row],[Data]:[Data]])-4)</f>
        <v>258</v>
      </c>
      <c r="V190" s="3">
        <f>IF(AND(G190,I190,K190,N190,P190,R190,T190,Table2[[#This Row],[Valid?]]=1),1,0)</f>
        <v>0</v>
      </c>
    </row>
    <row r="191" spans="1:22" x14ac:dyDescent="0.3">
      <c r="A191" t="s">
        <v>195</v>
      </c>
      <c r="B191">
        <f t="shared" si="4"/>
        <v>7</v>
      </c>
      <c r="C191" t="b">
        <f t="shared" si="5"/>
        <v>0</v>
      </c>
      <c r="D191">
        <f>IF(OR(Table2[[#This Row],[How many colons?]]=8,AND(Table2[[#This Row],[How many colons?]]=7,Table2[[#This Row],[Has CID? (char position)]]=FALSE)),1,0)</f>
        <v>1</v>
      </c>
      <c r="F191" s="2" t="str" cm="1">
        <f t="array" ref="F191">IFERROR(MID(Table2[[#This Row],[Data]:[Data]],SEARCH(F$6,Table2[[#This Row],[Data]:[Data]])+4,SEARCH(" ",Table2[[#This Row],[Data]:[Data]],SEARCH(F$6,Table2[[#This Row],[Data]:[Data]]))-SEARCH(F$6,Table2[[#This Row],[Data]:[Data]])-4),FALSE)</f>
        <v>1971</v>
      </c>
      <c r="G191" s="2" t="b">
        <f>IF(AND(LEN(Table3[[#This Row],[BYR:]])=$G$3,(Table3[[#This Row],[BYR:]]*1)&gt;=$G$4,(Table3[[#This Row],[BYR:]]*1)&lt;=$G$5),TRUE,FALSE)</f>
        <v>1</v>
      </c>
      <c r="H191" s="2" t="str" cm="1">
        <f t="array" ref="H191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191" s="2" t="b">
        <f>IF(AND(LEN(Table3[[#This Row],[IYR:]])=$I$3,(Table3[[#This Row],[IYR:]]*1)&gt;=$I$4,(Table3[[#This Row],[IYR:]]*1)&lt;=$I$5),TRUE,FALSE)</f>
        <v>1</v>
      </c>
      <c r="J191" s="2" t="str" cm="1">
        <f t="array" ref="J191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191" s="2" t="b">
        <f>IF(AND(LEN(Table3[[#This Row],[EYR:]])=$K$3,(Table3[[#This Row],[EYR:]]*1)&gt;=$K$4,(Table3[[#This Row],[EYR:]]*1)&lt;=$K$5),TRUE,FALSE)</f>
        <v>1</v>
      </c>
      <c r="L191" s="2">
        <v>152</v>
      </c>
      <c r="M191" s="2" t="s">
        <v>299</v>
      </c>
      <c r="N19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91" s="2" t="str" cm="1">
        <f t="array" ref="O191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191" s="2" t="b">
        <f>IF(AND(LEFT(Table3[[#This Row],[HCL:]],1)="#",LEN(Table3[[#This Row],[HCL:]])=$P$3),ISNUMBER(HEX2DEC(RIGHT(Table3[[#This Row],[HCL:]],6))),FALSE)</f>
        <v>1</v>
      </c>
      <c r="Q191" s="2" t="str" cm="1">
        <f t="array" ref="Q191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191" s="2" t="b">
        <f>IFERROR(VLOOKUP(Table3[[#This Row],[ECL:]],Table4[],2,0),FALSE)</f>
        <v>1</v>
      </c>
      <c r="S191" s="2" t="str" cm="1">
        <f t="array" ref="S191">IFERROR(MID(Table2[[#This Row],[Data]:[Data]],SEARCH(S$6,Table2[[#This Row],[Data]:[Data]])+4,SEARCH(" ",Table2[[#This Row],[Data]:[Data]],SEARCH(S$6,Table2[[#This Row],[Data]:[Data]]))-SEARCH(S$6,Table2[[#This Row],[Data]:[Data]])-4),FALSE)</f>
        <v>211826434</v>
      </c>
      <c r="T191" s="2" t="b">
        <f>IF(LEN(Table3[[#This Row],[PID:]])=$T$3,TRUE,FALSE)</f>
        <v>1</v>
      </c>
      <c r="U191" s="2" t="e" cm="1">
        <f t="array" ref="U19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91" s="3">
        <f>IF(AND(G191,I191,K191,N191,P191,R191,T191,Table2[[#This Row],[Valid?]]=1),1,0)</f>
        <v>1</v>
      </c>
    </row>
    <row r="192" spans="1:22" x14ac:dyDescent="0.3">
      <c r="A192" t="s">
        <v>196</v>
      </c>
      <c r="B192">
        <f t="shared" si="4"/>
        <v>7</v>
      </c>
      <c r="C192" t="b">
        <f t="shared" si="5"/>
        <v>0</v>
      </c>
      <c r="D192">
        <f>IF(OR(Table2[[#This Row],[How many colons?]]=8,AND(Table2[[#This Row],[How many colons?]]=7,Table2[[#This Row],[Has CID? (char position)]]=FALSE)),1,0)</f>
        <v>1</v>
      </c>
      <c r="F192" s="2" t="str" cm="1">
        <f t="array" ref="F192">IFERROR(MID(Table2[[#This Row],[Data]:[Data]],SEARCH(F$6,Table2[[#This Row],[Data]:[Data]])+4,SEARCH(" ",Table2[[#This Row],[Data]:[Data]],SEARCH(F$6,Table2[[#This Row],[Data]:[Data]]))-SEARCH(F$6,Table2[[#This Row],[Data]:[Data]])-4),FALSE)</f>
        <v>1959</v>
      </c>
      <c r="G192" s="2" t="b">
        <f>IF(AND(LEN(Table3[[#This Row],[BYR:]])=$G$3,(Table3[[#This Row],[BYR:]]*1)&gt;=$G$4,(Table3[[#This Row],[BYR:]]*1)&lt;=$G$5),TRUE,FALSE)</f>
        <v>1</v>
      </c>
      <c r="H192" s="2" t="str" cm="1">
        <f t="array" ref="H192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192" s="2" t="b">
        <f>IF(AND(LEN(Table3[[#This Row],[IYR:]])=$I$3,(Table3[[#This Row],[IYR:]]*1)&gt;=$I$4,(Table3[[#This Row],[IYR:]]*1)&lt;=$I$5),TRUE,FALSE)</f>
        <v>1</v>
      </c>
      <c r="J192" s="2" t="str" cm="1">
        <f t="array" ref="J192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192" s="2" t="b">
        <f>IF(AND(LEN(Table3[[#This Row],[EYR:]])=$K$3,(Table3[[#This Row],[EYR:]]*1)&gt;=$K$4,(Table3[[#This Row],[EYR:]]*1)&lt;=$K$5),TRUE,FALSE)</f>
        <v>1</v>
      </c>
      <c r="L192" s="2">
        <v>191</v>
      </c>
      <c r="M192" s="2" t="s">
        <v>299</v>
      </c>
      <c r="N19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92" s="2" t="str" cm="1">
        <f t="array" ref="O192">IFERROR(MID(Table2[[#This Row],[Data]:[Data]],SEARCH(O$6,Table2[[#This Row],[Data]:[Data]])+4,SEARCH(" ",Table2[[#This Row],[Data]:[Data]],SEARCH(O$6,Table2[[#This Row],[Data]:[Data]]))-SEARCH(O$6,Table2[[#This Row],[Data]:[Data]])-4),FALSE)</f>
        <v>#888785</v>
      </c>
      <c r="P192" s="2" t="b">
        <f>IF(AND(LEFT(Table3[[#This Row],[HCL:]],1)="#",LEN(Table3[[#This Row],[HCL:]])=$P$3),ISNUMBER(HEX2DEC(RIGHT(Table3[[#This Row],[HCL:]],6))),FALSE)</f>
        <v>1</v>
      </c>
      <c r="Q192" s="2" t="str" cm="1">
        <f t="array" ref="Q192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92" s="2" t="b">
        <f>IFERROR(VLOOKUP(Table3[[#This Row],[ECL:]],Table4[],2,0),FALSE)</f>
        <v>1</v>
      </c>
      <c r="S192" s="2" t="str" cm="1">
        <f t="array" ref="S192">IFERROR(MID(Table2[[#This Row],[Data]:[Data]],SEARCH(S$6,Table2[[#This Row],[Data]:[Data]])+4,SEARCH(" ",Table2[[#This Row],[Data]:[Data]],SEARCH(S$6,Table2[[#This Row],[Data]:[Data]]))-SEARCH(S$6,Table2[[#This Row],[Data]:[Data]])-4),FALSE)</f>
        <v>233642738</v>
      </c>
      <c r="T192" s="2" t="b">
        <f>IF(LEN(Table3[[#This Row],[PID:]])=$T$3,TRUE,FALSE)</f>
        <v>1</v>
      </c>
      <c r="U192" s="2" t="e" cm="1">
        <f t="array" ref="U19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92" s="3">
        <f>IF(AND(G192,I192,K192,N192,P192,R192,T192,Table2[[#This Row],[Valid?]]=1),1,0)</f>
        <v>1</v>
      </c>
    </row>
    <row r="193" spans="1:22" x14ac:dyDescent="0.3">
      <c r="A193" t="s">
        <v>197</v>
      </c>
      <c r="B193">
        <f t="shared" si="4"/>
        <v>7</v>
      </c>
      <c r="C193" t="b">
        <f t="shared" si="5"/>
        <v>0</v>
      </c>
      <c r="D193">
        <f>IF(OR(Table2[[#This Row],[How many colons?]]=8,AND(Table2[[#This Row],[How many colons?]]=7,Table2[[#This Row],[Has CID? (char position)]]=FALSE)),1,0)</f>
        <v>1</v>
      </c>
      <c r="F193" s="2" t="str" cm="1">
        <f t="array" ref="F193">IFERROR(MID(Table2[[#This Row],[Data]:[Data]],SEARCH(F$6,Table2[[#This Row],[Data]:[Data]])+4,SEARCH(" ",Table2[[#This Row],[Data]:[Data]],SEARCH(F$6,Table2[[#This Row],[Data]:[Data]]))-SEARCH(F$6,Table2[[#This Row],[Data]:[Data]])-4),FALSE)</f>
        <v>1980</v>
      </c>
      <c r="G193" s="2" t="b">
        <f>IF(AND(LEN(Table3[[#This Row],[BYR:]])=$G$3,(Table3[[#This Row],[BYR:]]*1)&gt;=$G$4,(Table3[[#This Row],[BYR:]]*1)&lt;=$G$5),TRUE,FALSE)</f>
        <v>1</v>
      </c>
      <c r="H193" s="2" t="str" cm="1">
        <f t="array" ref="H193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193" s="2" t="b">
        <f>IF(AND(LEN(Table3[[#This Row],[IYR:]])=$I$3,(Table3[[#This Row],[IYR:]]*1)&gt;=$I$4,(Table3[[#This Row],[IYR:]]*1)&lt;=$I$5),TRUE,FALSE)</f>
        <v>1</v>
      </c>
      <c r="J193" s="2" t="str" cm="1">
        <f t="array" ref="J193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193" s="2" t="b">
        <f>IF(AND(LEN(Table3[[#This Row],[EYR:]])=$K$3,(Table3[[#This Row],[EYR:]]*1)&gt;=$K$4,(Table3[[#This Row],[EYR:]]*1)&lt;=$K$5),TRUE,FALSE)</f>
        <v>1</v>
      </c>
      <c r="L193" s="2">
        <v>153</v>
      </c>
      <c r="M193" s="2" t="s">
        <v>299</v>
      </c>
      <c r="N19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93" s="2" t="str" cm="1">
        <f t="array" ref="O193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193" s="2" t="b">
        <f>IF(AND(LEFT(Table3[[#This Row],[HCL:]],1)="#",LEN(Table3[[#This Row],[HCL:]])=$P$3),ISNUMBER(HEX2DEC(RIGHT(Table3[[#This Row],[HCL:]],6))),FALSE)</f>
        <v>1</v>
      </c>
      <c r="Q193" s="2" t="str" cm="1">
        <f t="array" ref="Q193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93" s="2" t="b">
        <f>IFERROR(VLOOKUP(Table3[[#This Row],[ECL:]],Table4[],2,0),FALSE)</f>
        <v>1</v>
      </c>
      <c r="S193" s="2" t="str" cm="1">
        <f t="array" ref="S193">IFERROR(MID(Table2[[#This Row],[Data]:[Data]],SEARCH(S$6,Table2[[#This Row],[Data]:[Data]])+4,SEARCH(" ",Table2[[#This Row],[Data]:[Data]],SEARCH(S$6,Table2[[#This Row],[Data]:[Data]]))-SEARCH(S$6,Table2[[#This Row],[Data]:[Data]])-4),FALSE)</f>
        <v>629055498</v>
      </c>
      <c r="T193" s="2" t="b">
        <f>IF(LEN(Table3[[#This Row],[PID:]])=$T$3,TRUE,FALSE)</f>
        <v>1</v>
      </c>
      <c r="U193" s="2" t="e" cm="1">
        <f t="array" ref="U19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93" s="3">
        <f>IF(AND(G193,I193,K193,N193,P193,R193,T193,Table2[[#This Row],[Valid?]]=1),1,0)</f>
        <v>1</v>
      </c>
    </row>
    <row r="194" spans="1:22" x14ac:dyDescent="0.3">
      <c r="A194" t="s">
        <v>198</v>
      </c>
      <c r="B194">
        <f t="shared" si="4"/>
        <v>7</v>
      </c>
      <c r="C194" t="b">
        <f t="shared" si="5"/>
        <v>0</v>
      </c>
      <c r="D194">
        <f>IF(OR(Table2[[#This Row],[How many colons?]]=8,AND(Table2[[#This Row],[How many colons?]]=7,Table2[[#This Row],[Has CID? (char position)]]=FALSE)),1,0)</f>
        <v>1</v>
      </c>
      <c r="F194" s="2" t="str" cm="1">
        <f t="array" ref="F194">IFERROR(MID(Table2[[#This Row],[Data]:[Data]],SEARCH(F$6,Table2[[#This Row],[Data]:[Data]])+4,SEARCH(" ",Table2[[#This Row],[Data]:[Data]],SEARCH(F$6,Table2[[#This Row],[Data]:[Data]]))-SEARCH(F$6,Table2[[#This Row],[Data]:[Data]])-4),FALSE)</f>
        <v>1941</v>
      </c>
      <c r="G194" s="2" t="b">
        <f>IF(AND(LEN(Table3[[#This Row],[BYR:]])=$G$3,(Table3[[#This Row],[BYR:]]*1)&gt;=$G$4,(Table3[[#This Row],[BYR:]]*1)&lt;=$G$5),TRUE,FALSE)</f>
        <v>1</v>
      </c>
      <c r="H194" s="2" t="str" cm="1">
        <f t="array" ref="H194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194" s="2" t="b">
        <f>IF(AND(LEN(Table3[[#This Row],[IYR:]])=$I$3,(Table3[[#This Row],[IYR:]]*1)&gt;=$I$4,(Table3[[#This Row],[IYR:]]*1)&lt;=$I$5),TRUE,FALSE)</f>
        <v>1</v>
      </c>
      <c r="J194" s="2" t="str" cm="1">
        <f t="array" ref="J194">IFERROR(MID(Table2[[#This Row],[Data]:[Data]],SEARCH(J$6,Table2[[#This Row],[Data]:[Data]])+4,SEARCH(" ",Table2[[#This Row],[Data]:[Data]],SEARCH(J$6,Table2[[#This Row],[Data]:[Data]]))-SEARCH(J$6,Table2[[#This Row],[Data]:[Data]])-4),FALSE)</f>
        <v>1961</v>
      </c>
      <c r="K194" s="2" t="b">
        <f>IF(AND(LEN(Table3[[#This Row],[EYR:]])=$K$3,(Table3[[#This Row],[EYR:]]*1)&gt;=$K$4,(Table3[[#This Row],[EYR:]]*1)&lt;=$K$5),TRUE,FALSE)</f>
        <v>0</v>
      </c>
      <c r="L194" s="2">
        <v>152</v>
      </c>
      <c r="M194" s="2"/>
      <c r="N19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194" s="2" t="str" cm="1">
        <f t="array" ref="O194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194" s="2" t="b">
        <f>IF(AND(LEFT(Table3[[#This Row],[HCL:]],1)="#",LEN(Table3[[#This Row],[HCL:]])=$P$3),ISNUMBER(HEX2DEC(RIGHT(Table3[[#This Row],[HCL:]],6))),FALSE)</f>
        <v>1</v>
      </c>
      <c r="Q194" s="2" t="str" cm="1">
        <f t="array" ref="Q194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194" s="2" t="b">
        <f>IFERROR(VLOOKUP(Table3[[#This Row],[ECL:]],Table4[],2,0),FALSE)</f>
        <v>1</v>
      </c>
      <c r="S194" s="2" t="str" cm="1">
        <f t="array" ref="S194">IFERROR(MID(Table2[[#This Row],[Data]:[Data]],SEARCH(S$6,Table2[[#This Row],[Data]:[Data]])+4,SEARCH(" ",Table2[[#This Row],[Data]:[Data]],SEARCH(S$6,Table2[[#This Row],[Data]:[Data]]))-SEARCH(S$6,Table2[[#This Row],[Data]:[Data]])-4),FALSE)</f>
        <v>175cm</v>
      </c>
      <c r="T194" s="2" t="b">
        <f>IF(LEN(Table3[[#This Row],[PID:]])=$T$3,TRUE,FALSE)</f>
        <v>0</v>
      </c>
      <c r="U194" s="2" t="e" cm="1">
        <f t="array" ref="U194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94" s="3">
        <f>IF(AND(G194,I194,K194,N194,P194,R194,T194,Table2[[#This Row],[Valid?]]=1),1,0)</f>
        <v>0</v>
      </c>
    </row>
    <row r="195" spans="1:22" x14ac:dyDescent="0.3">
      <c r="A195" t="s">
        <v>199</v>
      </c>
      <c r="B195">
        <f t="shared" si="4"/>
        <v>7</v>
      </c>
      <c r="C195">
        <f t="shared" si="5"/>
        <v>58</v>
      </c>
      <c r="D195">
        <f>IF(OR(Table2[[#This Row],[How many colons?]]=8,AND(Table2[[#This Row],[How many colons?]]=7,Table2[[#This Row],[Has CID? (char position)]]=FALSE)),1,0)</f>
        <v>0</v>
      </c>
      <c r="F195" s="2" t="str" cm="1">
        <f t="array" ref="F195">IFERROR(MID(Table2[[#This Row],[Data]:[Data]],SEARCH(F$6,Table2[[#This Row],[Data]:[Data]])+4,SEARCH(" ",Table2[[#This Row],[Data]:[Data]],SEARCH(F$6,Table2[[#This Row],[Data]:[Data]]))-SEARCH(F$6,Table2[[#This Row],[Data]:[Data]])-4),FALSE)</f>
        <v>1925</v>
      </c>
      <c r="G195" s="2" t="b">
        <f>IF(AND(LEN(Table3[[#This Row],[BYR:]])=$G$3,(Table3[[#This Row],[BYR:]]*1)&gt;=$G$4,(Table3[[#This Row],[BYR:]]*1)&lt;=$G$5),TRUE,FALSE)</f>
        <v>1</v>
      </c>
      <c r="H195" s="2" t="str" cm="1">
        <f t="array" ref="H195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195" s="2" t="b">
        <f>IF(AND(LEN(Table3[[#This Row],[IYR:]])=$I$3,(Table3[[#This Row],[IYR:]]*1)&gt;=$I$4,(Table3[[#This Row],[IYR:]]*1)&lt;=$I$5),TRUE,FALSE)</f>
        <v>1</v>
      </c>
      <c r="J195" s="2" t="str" cm="1">
        <f t="array" ref="J195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195" s="2" t="b">
        <f>IF(AND(LEN(Table3[[#This Row],[EYR:]])=$K$3,(Table3[[#This Row],[EYR:]]*1)&gt;=$K$4,(Table3[[#This Row],[EYR:]]*1)&lt;=$K$5),TRUE,FALSE)</f>
        <v>1</v>
      </c>
      <c r="L195" s="2">
        <v>163</v>
      </c>
      <c r="M195" s="2" t="s">
        <v>299</v>
      </c>
      <c r="N19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95" s="2" t="str" cm="1">
        <f t="array" ref="O195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195" s="2" t="b">
        <f>IF(AND(LEFT(Table3[[#This Row],[HCL:]],1)="#",LEN(Table3[[#This Row],[HCL:]])=$P$3),ISNUMBER(HEX2DEC(RIGHT(Table3[[#This Row],[HCL:]],6))),FALSE)</f>
        <v>1</v>
      </c>
      <c r="Q195" s="2" t="str" cm="1">
        <f t="array" ref="Q195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195" s="2" t="b">
        <f>IFERROR(VLOOKUP(Table3[[#This Row],[ECL:]],Table4[],2,0),FALSE)</f>
        <v>1</v>
      </c>
      <c r="S195" s="2" t="b" cm="1">
        <f t="array" ref="S195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195" s="2" t="b">
        <f>IF(LEN(Table3[[#This Row],[PID:]])=$T$3,TRUE,FALSE)</f>
        <v>0</v>
      </c>
      <c r="U195" s="2" t="str" cm="1">
        <f t="array" ref="U195">MID(Table2[[#This Row],[Data]:[Data]],SEARCH(U$6,Table2[[#This Row],[Data]:[Data]])+4,SEARCH(" ",Table2[[#This Row],[Data]:[Data]],SEARCH(U$6,Table2[[#This Row],[Data]:[Data]]))-SEARCH(U$6,Table2[[#This Row],[Data]:[Data]])-4)</f>
        <v>163</v>
      </c>
      <c r="V195" s="3">
        <f>IF(AND(G195,I195,K195,N195,P195,R195,T195,Table2[[#This Row],[Valid?]]=1),1,0)</f>
        <v>0</v>
      </c>
    </row>
    <row r="196" spans="1:22" x14ac:dyDescent="0.3">
      <c r="A196" t="s">
        <v>200</v>
      </c>
      <c r="B196">
        <f t="shared" si="4"/>
        <v>7</v>
      </c>
      <c r="C196" t="b">
        <f t="shared" si="5"/>
        <v>0</v>
      </c>
      <c r="D196">
        <f>IF(OR(Table2[[#This Row],[How many colons?]]=8,AND(Table2[[#This Row],[How many colons?]]=7,Table2[[#This Row],[Has CID? (char position)]]=FALSE)),1,0)</f>
        <v>1</v>
      </c>
      <c r="F196" s="2" t="str" cm="1">
        <f t="array" ref="F196">IFERROR(MID(Table2[[#This Row],[Data]:[Data]],SEARCH(F$6,Table2[[#This Row],[Data]:[Data]])+4,SEARCH(" ",Table2[[#This Row],[Data]:[Data]],SEARCH(F$6,Table2[[#This Row],[Data]:[Data]]))-SEARCH(F$6,Table2[[#This Row],[Data]:[Data]])-4),FALSE)</f>
        <v>1974</v>
      </c>
      <c r="G196" s="2" t="b">
        <f>IF(AND(LEN(Table3[[#This Row],[BYR:]])=$G$3,(Table3[[#This Row],[BYR:]]*1)&gt;=$G$4,(Table3[[#This Row],[BYR:]]*1)&lt;=$G$5),TRUE,FALSE)</f>
        <v>1</v>
      </c>
      <c r="H196" s="2" t="str" cm="1">
        <f t="array" ref="H196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196" s="2" t="b">
        <f>IF(AND(LEN(Table3[[#This Row],[IYR:]])=$I$3,(Table3[[#This Row],[IYR:]]*1)&gt;=$I$4,(Table3[[#This Row],[IYR:]]*1)&lt;=$I$5),TRUE,FALSE)</f>
        <v>1</v>
      </c>
      <c r="J196" s="2" t="str" cm="1">
        <f t="array" ref="J196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196" s="2" t="b">
        <f>IF(AND(LEN(Table3[[#This Row],[EYR:]])=$K$3,(Table3[[#This Row],[EYR:]]*1)&gt;=$K$4,(Table3[[#This Row],[EYR:]]*1)&lt;=$K$5),TRUE,FALSE)</f>
        <v>1</v>
      </c>
      <c r="L196" s="2">
        <v>153</v>
      </c>
      <c r="M196" s="2" t="s">
        <v>299</v>
      </c>
      <c r="N19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96" s="2" t="str" cm="1">
        <f t="array" ref="O196">IFERROR(MID(Table2[[#This Row],[Data]:[Data]],SEARCH(O$6,Table2[[#This Row],[Data]:[Data]])+4,SEARCH(" ",Table2[[#This Row],[Data]:[Data]],SEARCH(O$6,Table2[[#This Row],[Data]:[Data]]))-SEARCH(O$6,Table2[[#This Row],[Data]:[Data]])-4),FALSE)</f>
        <v>#a97842</v>
      </c>
      <c r="P196" s="2" t="b">
        <f>IF(AND(LEFT(Table3[[#This Row],[HCL:]],1)="#",LEN(Table3[[#This Row],[HCL:]])=$P$3),ISNUMBER(HEX2DEC(RIGHT(Table3[[#This Row],[HCL:]],6))),FALSE)</f>
        <v>1</v>
      </c>
      <c r="Q196" s="2" t="str" cm="1">
        <f t="array" ref="Q196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196" s="2" t="b">
        <f>IFERROR(VLOOKUP(Table3[[#This Row],[ECL:]],Table4[],2,0),FALSE)</f>
        <v>1</v>
      </c>
      <c r="S196" s="2" t="str" cm="1">
        <f t="array" ref="S196">IFERROR(MID(Table2[[#This Row],[Data]:[Data]],SEARCH(S$6,Table2[[#This Row],[Data]:[Data]])+4,SEARCH(" ",Table2[[#This Row],[Data]:[Data]],SEARCH(S$6,Table2[[#This Row],[Data]:[Data]]))-SEARCH(S$6,Table2[[#This Row],[Data]:[Data]])-4),FALSE)</f>
        <v>411555227</v>
      </c>
      <c r="T196" s="2" t="b">
        <f>IF(LEN(Table3[[#This Row],[PID:]])=$T$3,TRUE,FALSE)</f>
        <v>1</v>
      </c>
      <c r="U196" s="2" t="e" cm="1">
        <f t="array" ref="U19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96" s="3">
        <f>IF(AND(G196,I196,K196,N196,P196,R196,T196,Table2[[#This Row],[Valid?]]=1),1,0)</f>
        <v>1</v>
      </c>
    </row>
    <row r="197" spans="1:22" x14ac:dyDescent="0.3">
      <c r="A197" t="s">
        <v>201</v>
      </c>
      <c r="B197">
        <f t="shared" si="4"/>
        <v>7</v>
      </c>
      <c r="C197" t="b">
        <f t="shared" si="5"/>
        <v>0</v>
      </c>
      <c r="D197">
        <f>IF(OR(Table2[[#This Row],[How many colons?]]=8,AND(Table2[[#This Row],[How many colons?]]=7,Table2[[#This Row],[Has CID? (char position)]]=FALSE)),1,0)</f>
        <v>1</v>
      </c>
      <c r="F197" s="2" t="str" cm="1">
        <f t="array" ref="F197">IFERROR(MID(Table2[[#This Row],[Data]:[Data]],SEARCH(F$6,Table2[[#This Row],[Data]:[Data]])+4,SEARCH(" ",Table2[[#This Row],[Data]:[Data]],SEARCH(F$6,Table2[[#This Row],[Data]:[Data]]))-SEARCH(F$6,Table2[[#This Row],[Data]:[Data]])-4),FALSE)</f>
        <v>1993</v>
      </c>
      <c r="G197" s="2" t="b">
        <f>IF(AND(LEN(Table3[[#This Row],[BYR:]])=$G$3,(Table3[[#This Row],[BYR:]]*1)&gt;=$G$4,(Table3[[#This Row],[BYR:]]*1)&lt;=$G$5),TRUE,FALSE)</f>
        <v>1</v>
      </c>
      <c r="H197" s="2" t="str" cm="1">
        <f t="array" ref="H197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197" s="2" t="b">
        <f>IF(AND(LEN(Table3[[#This Row],[IYR:]])=$I$3,(Table3[[#This Row],[IYR:]]*1)&gt;=$I$4,(Table3[[#This Row],[IYR:]]*1)&lt;=$I$5),TRUE,FALSE)</f>
        <v>1</v>
      </c>
      <c r="J197" s="2" t="str" cm="1">
        <f t="array" ref="J197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197" s="2" t="b">
        <f>IF(AND(LEN(Table3[[#This Row],[EYR:]])=$K$3,(Table3[[#This Row],[EYR:]]*1)&gt;=$K$4,(Table3[[#This Row],[EYR:]]*1)&lt;=$K$5),TRUE,FALSE)</f>
        <v>1</v>
      </c>
      <c r="L197" s="2">
        <v>170</v>
      </c>
      <c r="M197" s="2" t="s">
        <v>299</v>
      </c>
      <c r="N19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97" s="2" t="str" cm="1">
        <f t="array" ref="O197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197" s="2" t="b">
        <f>IF(AND(LEFT(Table3[[#This Row],[HCL:]],1)="#",LEN(Table3[[#This Row],[HCL:]])=$P$3),ISNUMBER(HEX2DEC(RIGHT(Table3[[#This Row],[HCL:]],6))),FALSE)</f>
        <v>1</v>
      </c>
      <c r="Q197" s="2" t="str" cm="1">
        <f t="array" ref="Q197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197" s="2" t="b">
        <f>IFERROR(VLOOKUP(Table3[[#This Row],[ECL:]],Table4[],2,0),FALSE)</f>
        <v>1</v>
      </c>
      <c r="S197" s="2" t="str" cm="1">
        <f t="array" ref="S197">IFERROR(MID(Table2[[#This Row],[Data]:[Data]],SEARCH(S$6,Table2[[#This Row],[Data]:[Data]])+4,SEARCH(" ",Table2[[#This Row],[Data]:[Data]],SEARCH(S$6,Table2[[#This Row],[Data]:[Data]]))-SEARCH(S$6,Table2[[#This Row],[Data]:[Data]])-4),FALSE)</f>
        <v>487807940</v>
      </c>
      <c r="T197" s="2" t="b">
        <f>IF(LEN(Table3[[#This Row],[PID:]])=$T$3,TRUE,FALSE)</f>
        <v>1</v>
      </c>
      <c r="U197" s="2" t="e" cm="1">
        <f t="array" ref="U19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97" s="3">
        <f>IF(AND(G197,I197,K197,N197,P197,R197,T197,Table2[[#This Row],[Valid?]]=1),1,0)</f>
        <v>1</v>
      </c>
    </row>
    <row r="198" spans="1:22" x14ac:dyDescent="0.3">
      <c r="A198" t="s">
        <v>202</v>
      </c>
      <c r="B198">
        <f t="shared" si="4"/>
        <v>7</v>
      </c>
      <c r="C198" t="b">
        <f t="shared" si="5"/>
        <v>0</v>
      </c>
      <c r="D198">
        <f>IF(OR(Table2[[#This Row],[How many colons?]]=8,AND(Table2[[#This Row],[How many colons?]]=7,Table2[[#This Row],[Has CID? (char position)]]=FALSE)),1,0)</f>
        <v>1</v>
      </c>
      <c r="F198" s="2" t="str" cm="1">
        <f t="array" ref="F198">IFERROR(MID(Table2[[#This Row],[Data]:[Data]],SEARCH(F$6,Table2[[#This Row],[Data]:[Data]])+4,SEARCH(" ",Table2[[#This Row],[Data]:[Data]],SEARCH(F$6,Table2[[#This Row],[Data]:[Data]]))-SEARCH(F$6,Table2[[#This Row],[Data]:[Data]])-4),FALSE)</f>
        <v>1937</v>
      </c>
      <c r="G198" s="2" t="b">
        <f>IF(AND(LEN(Table3[[#This Row],[BYR:]])=$G$3,(Table3[[#This Row],[BYR:]]*1)&gt;=$G$4,(Table3[[#This Row],[BYR:]]*1)&lt;=$G$5),TRUE,FALSE)</f>
        <v>1</v>
      </c>
      <c r="H198" s="2" t="str" cm="1">
        <f t="array" ref="H198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198" s="2" t="b">
        <f>IF(AND(LEN(Table3[[#This Row],[IYR:]])=$I$3,(Table3[[#This Row],[IYR:]]*1)&gt;=$I$4,(Table3[[#This Row],[IYR:]]*1)&lt;=$I$5),TRUE,FALSE)</f>
        <v>1</v>
      </c>
      <c r="J198" s="2" t="str" cm="1">
        <f t="array" ref="J198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198" s="2" t="b">
        <f>IF(AND(LEN(Table3[[#This Row],[EYR:]])=$K$3,(Table3[[#This Row],[EYR:]]*1)&gt;=$K$4,(Table3[[#This Row],[EYR:]]*1)&lt;=$K$5),TRUE,FALSE)</f>
        <v>1</v>
      </c>
      <c r="L198" s="2">
        <v>171</v>
      </c>
      <c r="M198" s="2" t="s">
        <v>299</v>
      </c>
      <c r="N19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98" s="2" t="str" cm="1">
        <f t="array" ref="O198">IFERROR(MID(Table2[[#This Row],[Data]:[Data]],SEARCH(O$6,Table2[[#This Row],[Data]:[Data]])+4,SEARCH(" ",Table2[[#This Row],[Data]:[Data]],SEARCH(O$6,Table2[[#This Row],[Data]:[Data]]))-SEARCH(O$6,Table2[[#This Row],[Data]:[Data]])-4),FALSE)</f>
        <v>#a97842</v>
      </c>
      <c r="P198" s="2" t="b">
        <f>IF(AND(LEFT(Table3[[#This Row],[HCL:]],1)="#",LEN(Table3[[#This Row],[HCL:]])=$P$3),ISNUMBER(HEX2DEC(RIGHT(Table3[[#This Row],[HCL:]],6))),FALSE)</f>
        <v>1</v>
      </c>
      <c r="Q198" s="2" t="str" cm="1">
        <f t="array" ref="Q198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198" s="2" t="b">
        <f>IFERROR(VLOOKUP(Table3[[#This Row],[ECL:]],Table4[],2,0),FALSE)</f>
        <v>1</v>
      </c>
      <c r="S198" s="2" t="str" cm="1">
        <f t="array" ref="S198">IFERROR(MID(Table2[[#This Row],[Data]:[Data]],SEARCH(S$6,Table2[[#This Row],[Data]:[Data]])+4,SEARCH(" ",Table2[[#This Row],[Data]:[Data]],SEARCH(S$6,Table2[[#This Row],[Data]:[Data]]))-SEARCH(S$6,Table2[[#This Row],[Data]:[Data]])-4),FALSE)</f>
        <v>891517350</v>
      </c>
      <c r="T198" s="2" t="b">
        <f>IF(LEN(Table3[[#This Row],[PID:]])=$T$3,TRUE,FALSE)</f>
        <v>1</v>
      </c>
      <c r="U198" s="2" t="e" cm="1">
        <f t="array" ref="U19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198" s="3">
        <f>IF(AND(G198,I198,K198,N198,P198,R198,T198,Table2[[#This Row],[Valid?]]=1),1,0)</f>
        <v>1</v>
      </c>
    </row>
    <row r="199" spans="1:22" x14ac:dyDescent="0.3">
      <c r="A199" t="s">
        <v>203</v>
      </c>
      <c r="B199">
        <f t="shared" ref="B199:B262" si="6">LEN(A199)-LEN(SUBSTITUTE(A199,":",""))</f>
        <v>7</v>
      </c>
      <c r="C199">
        <f t="shared" ref="C199:C262" si="7">IFERROR(SEARCH("cid",A199),FALSE)</f>
        <v>1</v>
      </c>
      <c r="D199">
        <f>IF(OR(Table2[[#This Row],[How many colons?]]=8,AND(Table2[[#This Row],[How many colons?]]=7,Table2[[#This Row],[Has CID? (char position)]]=FALSE)),1,0)</f>
        <v>0</v>
      </c>
      <c r="F199" s="2" t="str" cm="1">
        <f t="array" ref="F199">IFERROR(MID(Table2[[#This Row],[Data]:[Data]],SEARCH(F$6,Table2[[#This Row],[Data]:[Data]])+4,SEARCH(" ",Table2[[#This Row],[Data]:[Data]],SEARCH(F$6,Table2[[#This Row],[Data]:[Data]]))-SEARCH(F$6,Table2[[#This Row],[Data]:[Data]])-4),FALSE)</f>
        <v>1991</v>
      </c>
      <c r="G199" s="2" t="b">
        <f>IF(AND(LEN(Table3[[#This Row],[BYR:]])=$G$3,(Table3[[#This Row],[BYR:]]*1)&gt;=$G$4,(Table3[[#This Row],[BYR:]]*1)&lt;=$G$5),TRUE,FALSE)</f>
        <v>1</v>
      </c>
      <c r="H199" s="2" t="b" cm="1">
        <f t="array" ref="H199">IFERROR(MID(Table2[[#This Row],[Data]:[Data]],SEARCH(H$6,Table2[[#This Row],[Data]:[Data]])+4,SEARCH(" ",Table2[[#This Row],[Data]:[Data]],SEARCH(H$6,Table2[[#This Row],[Data]:[Data]]))-SEARCH(H$6,Table2[[#This Row],[Data]:[Data]])-4),FALSE)</f>
        <v>0</v>
      </c>
      <c r="I199" s="2" t="b">
        <f>IF(AND(LEN(Table3[[#This Row],[IYR:]])=$I$3,(Table3[[#This Row],[IYR:]]*1)&gt;=$I$4,(Table3[[#This Row],[IYR:]]*1)&lt;=$I$5),TRUE,FALSE)</f>
        <v>0</v>
      </c>
      <c r="J199" s="2" t="str" cm="1">
        <f t="array" ref="J199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199" s="2" t="b">
        <f>IF(AND(LEN(Table3[[#This Row],[EYR:]])=$K$3,(Table3[[#This Row],[EYR:]]*1)&gt;=$K$4,(Table3[[#This Row],[EYR:]]*1)&lt;=$K$5),TRUE,FALSE)</f>
        <v>1</v>
      </c>
      <c r="L199" s="2">
        <v>163</v>
      </c>
      <c r="M199" s="2" t="s">
        <v>299</v>
      </c>
      <c r="N19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199" s="2" t="str" cm="1">
        <f t="array" ref="O199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199" s="2" t="b">
        <f>IF(AND(LEFT(Table3[[#This Row],[HCL:]],1)="#",LEN(Table3[[#This Row],[HCL:]])=$P$3),ISNUMBER(HEX2DEC(RIGHT(Table3[[#This Row],[HCL:]],6))),FALSE)</f>
        <v>1</v>
      </c>
      <c r="Q199" s="2" t="str" cm="1">
        <f t="array" ref="Q199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199" s="2" t="b">
        <f>IFERROR(VLOOKUP(Table3[[#This Row],[ECL:]],Table4[],2,0),FALSE)</f>
        <v>1</v>
      </c>
      <c r="S199" s="2" t="str" cm="1">
        <f t="array" ref="S199">IFERROR(MID(Table2[[#This Row],[Data]:[Data]],SEARCH(S$6,Table2[[#This Row],[Data]:[Data]])+4,SEARCH(" ",Table2[[#This Row],[Data]:[Data]],SEARCH(S$6,Table2[[#This Row],[Data]:[Data]]))-SEARCH(S$6,Table2[[#This Row],[Data]:[Data]])-4),FALSE)</f>
        <v>109734880</v>
      </c>
      <c r="T199" s="2" t="b">
        <f>IF(LEN(Table3[[#This Row],[PID:]])=$T$3,TRUE,FALSE)</f>
        <v>1</v>
      </c>
      <c r="U199" s="2" t="str" cm="1">
        <f t="array" ref="U199">MID(Table2[[#This Row],[Data]:[Data]],SEARCH(U$6,Table2[[#This Row],[Data]:[Data]])+4,SEARCH(" ",Table2[[#This Row],[Data]:[Data]],SEARCH(U$6,Table2[[#This Row],[Data]:[Data]]))-SEARCH(U$6,Table2[[#This Row],[Data]:[Data]])-4)</f>
        <v>330</v>
      </c>
      <c r="V199" s="3">
        <f>IF(AND(G199,I199,K199,N199,P199,R199,T199,Table2[[#This Row],[Valid?]]=1),1,0)</f>
        <v>0</v>
      </c>
    </row>
    <row r="200" spans="1:22" x14ac:dyDescent="0.3">
      <c r="A200" t="s">
        <v>204</v>
      </c>
      <c r="B200">
        <f t="shared" si="6"/>
        <v>7</v>
      </c>
      <c r="C200" t="b">
        <f t="shared" si="7"/>
        <v>0</v>
      </c>
      <c r="D200">
        <f>IF(OR(Table2[[#This Row],[How many colons?]]=8,AND(Table2[[#This Row],[How many colons?]]=7,Table2[[#This Row],[Has CID? (char position)]]=FALSE)),1,0)</f>
        <v>1</v>
      </c>
      <c r="F200" s="2" t="str" cm="1">
        <f t="array" ref="F200">IFERROR(MID(Table2[[#This Row],[Data]:[Data]],SEARCH(F$6,Table2[[#This Row],[Data]:[Data]])+4,SEARCH(" ",Table2[[#This Row],[Data]:[Data]],SEARCH(F$6,Table2[[#This Row],[Data]:[Data]]))-SEARCH(F$6,Table2[[#This Row],[Data]:[Data]])-4),FALSE)</f>
        <v>1950</v>
      </c>
      <c r="G200" s="2" t="b">
        <f>IF(AND(LEN(Table3[[#This Row],[BYR:]])=$G$3,(Table3[[#This Row],[BYR:]]*1)&gt;=$G$4,(Table3[[#This Row],[BYR:]]*1)&lt;=$G$5),TRUE,FALSE)</f>
        <v>1</v>
      </c>
      <c r="H200" s="2" t="str" cm="1">
        <f t="array" ref="H200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200" s="2" t="b">
        <f>IF(AND(LEN(Table3[[#This Row],[IYR:]])=$I$3,(Table3[[#This Row],[IYR:]]*1)&gt;=$I$4,(Table3[[#This Row],[IYR:]]*1)&lt;=$I$5),TRUE,FALSE)</f>
        <v>1</v>
      </c>
      <c r="J200" s="2" t="str" cm="1">
        <f t="array" ref="J200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200" s="2" t="b">
        <f>IF(AND(LEN(Table3[[#This Row],[EYR:]])=$K$3,(Table3[[#This Row],[EYR:]]*1)&gt;=$K$4,(Table3[[#This Row],[EYR:]]*1)&lt;=$K$5),TRUE,FALSE)</f>
        <v>1</v>
      </c>
      <c r="L200" s="2">
        <v>158</v>
      </c>
      <c r="M200" s="2" t="s">
        <v>299</v>
      </c>
      <c r="N20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00" s="2" t="str" cm="1">
        <f t="array" ref="O200">IFERROR(MID(Table2[[#This Row],[Data]:[Data]],SEARCH(O$6,Table2[[#This Row],[Data]:[Data]])+4,SEARCH(" ",Table2[[#This Row],[Data]:[Data]],SEARCH(O$6,Table2[[#This Row],[Data]:[Data]]))-SEARCH(O$6,Table2[[#This Row],[Data]:[Data]])-4),FALSE)</f>
        <v>#623a2f</v>
      </c>
      <c r="P200" s="2" t="b">
        <f>IF(AND(LEFT(Table3[[#This Row],[HCL:]],1)="#",LEN(Table3[[#This Row],[HCL:]])=$P$3),ISNUMBER(HEX2DEC(RIGHT(Table3[[#This Row],[HCL:]],6))),FALSE)</f>
        <v>1</v>
      </c>
      <c r="Q200" s="2" t="str" cm="1">
        <f t="array" ref="Q200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00" s="2" t="b">
        <f>IFERROR(VLOOKUP(Table3[[#This Row],[ECL:]],Table4[],2,0),FALSE)</f>
        <v>1</v>
      </c>
      <c r="S200" s="2" t="str" cm="1">
        <f t="array" ref="S200">IFERROR(MID(Table2[[#This Row],[Data]:[Data]],SEARCH(S$6,Table2[[#This Row],[Data]:[Data]])+4,SEARCH(" ",Table2[[#This Row],[Data]:[Data]],SEARCH(S$6,Table2[[#This Row],[Data]:[Data]]))-SEARCH(S$6,Table2[[#This Row],[Data]:[Data]])-4),FALSE)</f>
        <v>708073090</v>
      </c>
      <c r="T200" s="2" t="b">
        <f>IF(LEN(Table3[[#This Row],[PID:]])=$T$3,TRUE,FALSE)</f>
        <v>1</v>
      </c>
      <c r="U200" s="2" t="e" cm="1">
        <f t="array" ref="U20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00" s="3">
        <f>IF(AND(G200,I200,K200,N200,P200,R200,T200,Table2[[#This Row],[Valid?]]=1),1,0)</f>
        <v>1</v>
      </c>
    </row>
    <row r="201" spans="1:22" x14ac:dyDescent="0.3">
      <c r="A201" t="s">
        <v>205</v>
      </c>
      <c r="B201">
        <f t="shared" si="6"/>
        <v>7</v>
      </c>
      <c r="C201" t="b">
        <f t="shared" si="7"/>
        <v>0</v>
      </c>
      <c r="D201">
        <f>IF(OR(Table2[[#This Row],[How many colons?]]=8,AND(Table2[[#This Row],[How many colons?]]=7,Table2[[#This Row],[Has CID? (char position)]]=FALSE)),1,0)</f>
        <v>1</v>
      </c>
      <c r="F201" s="2" t="str" cm="1">
        <f t="array" ref="F201">IFERROR(MID(Table2[[#This Row],[Data]:[Data]],SEARCH(F$6,Table2[[#This Row],[Data]:[Data]])+4,SEARCH(" ",Table2[[#This Row],[Data]:[Data]],SEARCH(F$6,Table2[[#This Row],[Data]:[Data]]))-SEARCH(F$6,Table2[[#This Row],[Data]:[Data]])-4),FALSE)</f>
        <v>1968</v>
      </c>
      <c r="G201" s="2" t="b">
        <f>IF(AND(LEN(Table3[[#This Row],[BYR:]])=$G$3,(Table3[[#This Row],[BYR:]]*1)&gt;=$G$4,(Table3[[#This Row],[BYR:]]*1)&lt;=$G$5),TRUE,FALSE)</f>
        <v>1</v>
      </c>
      <c r="H201" s="2" t="str" cm="1">
        <f t="array" ref="H201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201" s="2" t="b">
        <f>IF(AND(LEN(Table3[[#This Row],[IYR:]])=$I$3,(Table3[[#This Row],[IYR:]]*1)&gt;=$I$4,(Table3[[#This Row],[IYR:]]*1)&lt;=$I$5),TRUE,FALSE)</f>
        <v>1</v>
      </c>
      <c r="J201" s="2" t="str" cm="1">
        <f t="array" ref="J201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201" s="2" t="b">
        <f>IF(AND(LEN(Table3[[#This Row],[EYR:]])=$K$3,(Table3[[#This Row],[EYR:]]*1)&gt;=$K$4,(Table3[[#This Row],[EYR:]]*1)&lt;=$K$5),TRUE,FALSE)</f>
        <v>1</v>
      </c>
      <c r="L201" s="2">
        <v>158</v>
      </c>
      <c r="M201" s="2" t="s">
        <v>299</v>
      </c>
      <c r="N20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01" s="2" t="str" cm="1">
        <f t="array" ref="O201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201" s="2" t="b">
        <f>IF(AND(LEFT(Table3[[#This Row],[HCL:]],1)="#",LEN(Table3[[#This Row],[HCL:]])=$P$3),ISNUMBER(HEX2DEC(RIGHT(Table3[[#This Row],[HCL:]],6))),FALSE)</f>
        <v>1</v>
      </c>
      <c r="Q201" s="2" t="str" cm="1">
        <f t="array" ref="Q201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201" s="2" t="b">
        <f>IFERROR(VLOOKUP(Table3[[#This Row],[ECL:]],Table4[],2,0),FALSE)</f>
        <v>1</v>
      </c>
      <c r="S201" s="2" t="str" cm="1">
        <f t="array" ref="S201">IFERROR(MID(Table2[[#This Row],[Data]:[Data]],SEARCH(S$6,Table2[[#This Row],[Data]:[Data]])+4,SEARCH(" ",Table2[[#This Row],[Data]:[Data]],SEARCH(S$6,Table2[[#This Row],[Data]:[Data]]))-SEARCH(S$6,Table2[[#This Row],[Data]:[Data]])-4),FALSE)</f>
        <v>840573419</v>
      </c>
      <c r="T201" s="2" t="b">
        <f>IF(LEN(Table3[[#This Row],[PID:]])=$T$3,TRUE,FALSE)</f>
        <v>1</v>
      </c>
      <c r="U201" s="2" t="e" cm="1">
        <f t="array" ref="U20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01" s="3">
        <f>IF(AND(G201,I201,K201,N201,P201,R201,T201,Table2[[#This Row],[Valid?]]=1),1,0)</f>
        <v>1</v>
      </c>
    </row>
    <row r="202" spans="1:22" x14ac:dyDescent="0.3">
      <c r="A202" t="s">
        <v>206</v>
      </c>
      <c r="B202">
        <f t="shared" si="6"/>
        <v>7</v>
      </c>
      <c r="C202" t="b">
        <f t="shared" si="7"/>
        <v>0</v>
      </c>
      <c r="D202">
        <f>IF(OR(Table2[[#This Row],[How many colons?]]=8,AND(Table2[[#This Row],[How many colons?]]=7,Table2[[#This Row],[Has CID? (char position)]]=FALSE)),1,0)</f>
        <v>1</v>
      </c>
      <c r="F202" s="2" t="str" cm="1">
        <f t="array" ref="F202">IFERROR(MID(Table2[[#This Row],[Data]:[Data]],SEARCH(F$6,Table2[[#This Row],[Data]:[Data]])+4,SEARCH(" ",Table2[[#This Row],[Data]:[Data]],SEARCH(F$6,Table2[[#This Row],[Data]:[Data]]))-SEARCH(F$6,Table2[[#This Row],[Data]:[Data]])-4),FALSE)</f>
        <v>1948</v>
      </c>
      <c r="G202" s="2" t="b">
        <f>IF(AND(LEN(Table3[[#This Row],[BYR:]])=$G$3,(Table3[[#This Row],[BYR:]]*1)&gt;=$G$4,(Table3[[#This Row],[BYR:]]*1)&lt;=$G$5),TRUE,FALSE)</f>
        <v>1</v>
      </c>
      <c r="H202" s="2" t="str" cm="1">
        <f t="array" ref="H202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202" s="2" t="b">
        <f>IF(AND(LEN(Table3[[#This Row],[IYR:]])=$I$3,(Table3[[#This Row],[IYR:]]*1)&gt;=$I$4,(Table3[[#This Row],[IYR:]]*1)&lt;=$I$5),TRUE,FALSE)</f>
        <v>1</v>
      </c>
      <c r="J202" s="2" t="str" cm="1">
        <f t="array" ref="J202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202" s="2" t="b">
        <f>IF(AND(LEN(Table3[[#This Row],[EYR:]])=$K$3,(Table3[[#This Row],[EYR:]]*1)&gt;=$K$4,(Table3[[#This Row],[EYR:]]*1)&lt;=$K$5),TRUE,FALSE)</f>
        <v>1</v>
      </c>
      <c r="L202" s="2">
        <v>180</v>
      </c>
      <c r="M202" s="2" t="s">
        <v>299</v>
      </c>
      <c r="N20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02" s="2" t="str" cm="1">
        <f t="array" ref="O202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202" s="2" t="b">
        <f>IF(AND(LEFT(Table3[[#This Row],[HCL:]],1)="#",LEN(Table3[[#This Row],[HCL:]])=$P$3),ISNUMBER(HEX2DEC(RIGHT(Table3[[#This Row],[HCL:]],6))),FALSE)</f>
        <v>1</v>
      </c>
      <c r="Q202" s="2" t="str" cm="1">
        <f t="array" ref="Q202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202" s="2" t="b">
        <f>IFERROR(VLOOKUP(Table3[[#This Row],[ECL:]],Table4[],2,0),FALSE)</f>
        <v>1</v>
      </c>
      <c r="S202" s="2" t="str" cm="1">
        <f t="array" ref="S202">IFERROR(MID(Table2[[#This Row],[Data]:[Data]],SEARCH(S$6,Table2[[#This Row],[Data]:[Data]])+4,SEARCH(" ",Table2[[#This Row],[Data]:[Data]],SEARCH(S$6,Table2[[#This Row],[Data]:[Data]]))-SEARCH(S$6,Table2[[#This Row],[Data]:[Data]])-4),FALSE)</f>
        <v>651174767</v>
      </c>
      <c r="T202" s="2" t="b">
        <f>IF(LEN(Table3[[#This Row],[PID:]])=$T$3,TRUE,FALSE)</f>
        <v>1</v>
      </c>
      <c r="U202" s="2" t="e" cm="1">
        <f t="array" ref="U20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02" s="3">
        <f>IF(AND(G202,I202,K202,N202,P202,R202,T202,Table2[[#This Row],[Valid?]]=1),1,0)</f>
        <v>1</v>
      </c>
    </row>
    <row r="203" spans="1:22" x14ac:dyDescent="0.3">
      <c r="A203" t="s">
        <v>207</v>
      </c>
      <c r="B203">
        <f t="shared" si="6"/>
        <v>7</v>
      </c>
      <c r="C203">
        <f t="shared" si="7"/>
        <v>18</v>
      </c>
      <c r="D203">
        <f>IF(OR(Table2[[#This Row],[How many colons?]]=8,AND(Table2[[#This Row],[How many colons?]]=7,Table2[[#This Row],[Has CID? (char position)]]=FALSE)),1,0)</f>
        <v>0</v>
      </c>
      <c r="F203" s="2" t="str" cm="1">
        <f t="array" ref="F203">IFERROR(MID(Table2[[#This Row],[Data]:[Data]],SEARCH(F$6,Table2[[#This Row],[Data]:[Data]])+4,SEARCH(" ",Table2[[#This Row],[Data]:[Data]],SEARCH(F$6,Table2[[#This Row],[Data]:[Data]]))-SEARCH(F$6,Table2[[#This Row],[Data]:[Data]])-4),FALSE)</f>
        <v>1931</v>
      </c>
      <c r="G203" s="2" t="b">
        <f>IF(AND(LEN(Table3[[#This Row],[BYR:]])=$G$3,(Table3[[#This Row],[BYR:]]*1)&gt;=$G$4,(Table3[[#This Row],[BYR:]]*1)&lt;=$G$5),TRUE,FALSE)</f>
        <v>1</v>
      </c>
      <c r="H203" s="2" t="str" cm="1">
        <f t="array" ref="H203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203" s="2" t="b">
        <f>IF(AND(LEN(Table3[[#This Row],[IYR:]])=$I$3,(Table3[[#This Row],[IYR:]]*1)&gt;=$I$4,(Table3[[#This Row],[IYR:]]*1)&lt;=$I$5),TRUE,FALSE)</f>
        <v>1</v>
      </c>
      <c r="J203" s="2" t="str" cm="1">
        <f t="array" ref="J203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203" s="2" t="b">
        <f>IF(AND(LEN(Table3[[#This Row],[EYR:]])=$K$3,(Table3[[#This Row],[EYR:]]*1)&gt;=$K$4,(Table3[[#This Row],[EYR:]]*1)&lt;=$K$5),TRUE,FALSE)</f>
        <v>1</v>
      </c>
      <c r="L203" s="2">
        <v>174</v>
      </c>
      <c r="M203" s="2" t="s">
        <v>299</v>
      </c>
      <c r="N20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03" s="2" t="str" cm="1">
        <f t="array" ref="O203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203" s="2" t="b">
        <f>IF(AND(LEFT(Table3[[#This Row],[HCL:]],1)="#",LEN(Table3[[#This Row],[HCL:]])=$P$3),ISNUMBER(HEX2DEC(RIGHT(Table3[[#This Row],[HCL:]],6))),FALSE)</f>
        <v>1</v>
      </c>
      <c r="Q203" s="2" t="str" cm="1">
        <f t="array" ref="Q203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203" s="2" t="b">
        <f>IFERROR(VLOOKUP(Table3[[#This Row],[ECL:]],Table4[],2,0),FALSE)</f>
        <v>1</v>
      </c>
      <c r="S203" s="2" t="b" cm="1">
        <f t="array" ref="S203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203" s="2" t="b">
        <f>IF(LEN(Table3[[#This Row],[PID:]])=$T$3,TRUE,FALSE)</f>
        <v>0</v>
      </c>
      <c r="U203" s="2" t="str" cm="1">
        <f t="array" ref="U203">MID(Table2[[#This Row],[Data]:[Data]],SEARCH(U$6,Table2[[#This Row],[Data]:[Data]])+4,SEARCH(" ",Table2[[#This Row],[Data]:[Data]],SEARCH(U$6,Table2[[#This Row],[Data]:[Data]]))-SEARCH(U$6,Table2[[#This Row],[Data]:[Data]])-4)</f>
        <v>95</v>
      </c>
      <c r="V203" s="3">
        <f>IF(AND(G203,I203,K203,N203,P203,R203,T203,Table2[[#This Row],[Valid?]]=1),1,0)</f>
        <v>0</v>
      </c>
    </row>
    <row r="204" spans="1:22" x14ac:dyDescent="0.3">
      <c r="A204" t="s">
        <v>208</v>
      </c>
      <c r="B204">
        <f t="shared" si="6"/>
        <v>7</v>
      </c>
      <c r="C204">
        <f t="shared" si="7"/>
        <v>62</v>
      </c>
      <c r="D204">
        <f>IF(OR(Table2[[#This Row],[How many colons?]]=8,AND(Table2[[#This Row],[How many colons?]]=7,Table2[[#This Row],[Has CID? (char position)]]=FALSE)),1,0)</f>
        <v>0</v>
      </c>
      <c r="F204" s="2" t="str" cm="1">
        <f t="array" ref="F204">IFERROR(MID(Table2[[#This Row],[Data]:[Data]],SEARCH(F$6,Table2[[#This Row],[Data]:[Data]])+4,SEARCH(" ",Table2[[#This Row],[Data]:[Data]],SEARCH(F$6,Table2[[#This Row],[Data]:[Data]]))-SEARCH(F$6,Table2[[#This Row],[Data]:[Data]])-4),FALSE)</f>
        <v>1984</v>
      </c>
      <c r="G204" s="2" t="b">
        <f>IF(AND(LEN(Table3[[#This Row],[BYR:]])=$G$3,(Table3[[#This Row],[BYR:]]*1)&gt;=$G$4,(Table3[[#This Row],[BYR:]]*1)&lt;=$G$5),TRUE,FALSE)</f>
        <v>1</v>
      </c>
      <c r="H204" s="2" t="b" cm="1">
        <f t="array" ref="H204">IFERROR(MID(Table2[[#This Row],[Data]:[Data]],SEARCH(H$6,Table2[[#This Row],[Data]:[Data]])+4,SEARCH(" ",Table2[[#This Row],[Data]:[Data]],SEARCH(H$6,Table2[[#This Row],[Data]:[Data]]))-SEARCH(H$6,Table2[[#This Row],[Data]:[Data]])-4),FALSE)</f>
        <v>0</v>
      </c>
      <c r="I204" s="2" t="b">
        <f>IF(AND(LEN(Table3[[#This Row],[IYR:]])=$I$3,(Table3[[#This Row],[IYR:]]*1)&gt;=$I$4,(Table3[[#This Row],[IYR:]]*1)&lt;=$I$5),TRUE,FALSE)</f>
        <v>0</v>
      </c>
      <c r="J204" s="2" t="str" cm="1">
        <f t="array" ref="J204">IFERROR(MID(Table2[[#This Row],[Data]:[Data]],SEARCH(J$6,Table2[[#This Row],[Data]:[Data]])+4,SEARCH(" ",Table2[[#This Row],[Data]:[Data]],SEARCH(J$6,Table2[[#This Row],[Data]:[Data]]))-SEARCH(J$6,Table2[[#This Row],[Data]:[Data]])-4),FALSE)</f>
        <v>1948</v>
      </c>
      <c r="K204" s="2" t="b">
        <f>IF(AND(LEN(Table3[[#This Row],[EYR:]])=$K$3,(Table3[[#This Row],[EYR:]]*1)&gt;=$K$4,(Table3[[#This Row],[EYR:]]*1)&lt;=$K$5),TRUE,FALSE)</f>
        <v>0</v>
      </c>
      <c r="L204" s="2">
        <v>59</v>
      </c>
      <c r="M204" s="2" t="s">
        <v>300</v>
      </c>
      <c r="N20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04" s="2" t="str" cm="1">
        <f t="array" ref="O204">IFERROR(MID(Table2[[#This Row],[Data]:[Data]],SEARCH(O$6,Table2[[#This Row],[Data]:[Data]])+4,SEARCH(" ",Table2[[#This Row],[Data]:[Data]],SEARCH(O$6,Table2[[#This Row],[Data]:[Data]]))-SEARCH(O$6,Table2[[#This Row],[Data]:[Data]])-4),FALSE)</f>
        <v>90e96c</v>
      </c>
      <c r="P204" s="2" t="b">
        <f>IF(AND(LEFT(Table3[[#This Row],[HCL:]],1)="#",LEN(Table3[[#This Row],[HCL:]])=$P$3),ISNUMBER(HEX2DEC(RIGHT(Table3[[#This Row],[HCL:]],6))),FALSE)</f>
        <v>0</v>
      </c>
      <c r="Q204" s="2" t="str" cm="1">
        <f t="array" ref="Q204">IFERROR(MID(Table2[[#This Row],[Data]:[Data]],SEARCH(Q$6,Table2[[#This Row],[Data]:[Data]])+4,SEARCH(" ",Table2[[#This Row],[Data]:[Data]],SEARCH(Q$6,Table2[[#This Row],[Data]:[Data]]))-SEARCH(Q$6,Table2[[#This Row],[Data]:[Data]])-4),FALSE)</f>
        <v>zzz</v>
      </c>
      <c r="R204" s="2" t="b">
        <f>IFERROR(VLOOKUP(Table3[[#This Row],[ECL:]],Table4[],2,0),FALSE)</f>
        <v>0</v>
      </c>
      <c r="S204" s="2" t="str" cm="1">
        <f t="array" ref="S204">IFERROR(MID(Table2[[#This Row],[Data]:[Data]],SEARCH(S$6,Table2[[#This Row],[Data]:[Data]])+4,SEARCH(" ",Table2[[#This Row],[Data]:[Data]],SEARCH(S$6,Table2[[#This Row],[Data]:[Data]]))-SEARCH(S$6,Table2[[#This Row],[Data]:[Data]])-4),FALSE)</f>
        <v>8325286529</v>
      </c>
      <c r="T204" s="2" t="b">
        <f>IF(LEN(Table3[[#This Row],[PID:]])=$T$3,TRUE,FALSE)</f>
        <v>0</v>
      </c>
      <c r="U204" s="2" t="str" cm="1">
        <f t="array" ref="U204">MID(Table2[[#This Row],[Data]:[Data]],SEARCH(U$6,Table2[[#This Row],[Data]:[Data]])+4,SEARCH(" ",Table2[[#This Row],[Data]:[Data]],SEARCH(U$6,Table2[[#This Row],[Data]:[Data]]))-SEARCH(U$6,Table2[[#This Row],[Data]:[Data]])-4)</f>
        <v>180</v>
      </c>
      <c r="V204" s="3">
        <f>IF(AND(G204,I204,K204,N204,P204,R204,T204,Table2[[#This Row],[Valid?]]=1),1,0)</f>
        <v>0</v>
      </c>
    </row>
    <row r="205" spans="1:22" x14ac:dyDescent="0.3">
      <c r="A205" t="s">
        <v>209</v>
      </c>
      <c r="B205">
        <f t="shared" si="6"/>
        <v>7</v>
      </c>
      <c r="C205">
        <f t="shared" si="7"/>
        <v>1</v>
      </c>
      <c r="D205">
        <f>IF(OR(Table2[[#This Row],[How many colons?]]=8,AND(Table2[[#This Row],[How many colons?]]=7,Table2[[#This Row],[Has CID? (char position)]]=FALSE)),1,0)</f>
        <v>0</v>
      </c>
      <c r="F205" s="2" t="str" cm="1">
        <f t="array" ref="F205">IFERROR(MID(Table2[[#This Row],[Data]:[Data]],SEARCH(F$6,Table2[[#This Row],[Data]:[Data]])+4,SEARCH(" ",Table2[[#This Row],[Data]:[Data]],SEARCH(F$6,Table2[[#This Row],[Data]:[Data]]))-SEARCH(F$6,Table2[[#This Row],[Data]:[Data]])-4),FALSE)</f>
        <v>1959</v>
      </c>
      <c r="G205" s="2" t="b">
        <f>IF(AND(LEN(Table3[[#This Row],[BYR:]])=$G$3,(Table3[[#This Row],[BYR:]]*1)&gt;=$G$4,(Table3[[#This Row],[BYR:]]*1)&lt;=$G$5),TRUE,FALSE)</f>
        <v>1</v>
      </c>
      <c r="H205" s="2" t="str" cm="1">
        <f t="array" ref="H205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205" s="2" t="b">
        <f>IF(AND(LEN(Table3[[#This Row],[IYR:]])=$I$3,(Table3[[#This Row],[IYR:]]*1)&gt;=$I$4,(Table3[[#This Row],[IYR:]]*1)&lt;=$I$5),TRUE,FALSE)</f>
        <v>1</v>
      </c>
      <c r="J205" s="2" t="str" cm="1">
        <f t="array" ref="J205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205" s="2" t="b">
        <f>IF(AND(LEN(Table3[[#This Row],[EYR:]])=$K$3,(Table3[[#This Row],[EYR:]]*1)&gt;=$K$4,(Table3[[#This Row],[EYR:]]*1)&lt;=$K$5),TRUE,FALSE)</f>
        <v>1</v>
      </c>
      <c r="L205" s="2">
        <v>193</v>
      </c>
      <c r="M205" s="2" t="s">
        <v>299</v>
      </c>
      <c r="N20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05" s="2" t="str" cm="1">
        <f t="array" ref="O205">IFERROR(MID(Table2[[#This Row],[Data]:[Data]],SEARCH(O$6,Table2[[#This Row],[Data]:[Data]])+4,SEARCH(" ",Table2[[#This Row],[Data]:[Data]],SEARCH(O$6,Table2[[#This Row],[Data]:[Data]]))-SEARCH(O$6,Table2[[#This Row],[Data]:[Data]])-4),FALSE)</f>
        <v>#602927</v>
      </c>
      <c r="P205" s="2" t="b">
        <f>IF(AND(LEFT(Table3[[#This Row],[HCL:]],1)="#",LEN(Table3[[#This Row],[HCL:]])=$P$3),ISNUMBER(HEX2DEC(RIGHT(Table3[[#This Row],[HCL:]],6))),FALSE)</f>
        <v>1</v>
      </c>
      <c r="Q205" s="2" t="str" cm="1">
        <f t="array" ref="Q205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205" s="2" t="b">
        <f>IFERROR(VLOOKUP(Table3[[#This Row],[ECL:]],Table4[],2,0),FALSE)</f>
        <v>1</v>
      </c>
      <c r="S205" s="2" t="b" cm="1">
        <f t="array" ref="S205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205" s="2" t="b">
        <f>IF(LEN(Table3[[#This Row],[PID:]])=$T$3,TRUE,FALSE)</f>
        <v>0</v>
      </c>
      <c r="U205" s="2" t="str" cm="1">
        <f t="array" ref="U205">MID(Table2[[#This Row],[Data]:[Data]],SEARCH(U$6,Table2[[#This Row],[Data]:[Data]])+4,SEARCH(" ",Table2[[#This Row],[Data]:[Data]],SEARCH(U$6,Table2[[#This Row],[Data]:[Data]]))-SEARCH(U$6,Table2[[#This Row],[Data]:[Data]])-4)</f>
        <v>293</v>
      </c>
      <c r="V205" s="3">
        <f>IF(AND(G205,I205,K205,N205,P205,R205,T205,Table2[[#This Row],[Valid?]]=1),1,0)</f>
        <v>0</v>
      </c>
    </row>
    <row r="206" spans="1:22" x14ac:dyDescent="0.3">
      <c r="A206" t="s">
        <v>210</v>
      </c>
      <c r="B206">
        <f t="shared" si="6"/>
        <v>7</v>
      </c>
      <c r="C206" t="b">
        <f t="shared" si="7"/>
        <v>0</v>
      </c>
      <c r="D206">
        <f>IF(OR(Table2[[#This Row],[How many colons?]]=8,AND(Table2[[#This Row],[How many colons?]]=7,Table2[[#This Row],[Has CID? (char position)]]=FALSE)),1,0)</f>
        <v>1</v>
      </c>
      <c r="F206" s="2" t="str" cm="1">
        <f t="array" ref="F206">IFERROR(MID(Table2[[#This Row],[Data]:[Data]],SEARCH(F$6,Table2[[#This Row],[Data]:[Data]])+4,SEARCH(" ",Table2[[#This Row],[Data]:[Data]],SEARCH(F$6,Table2[[#This Row],[Data]:[Data]]))-SEARCH(F$6,Table2[[#This Row],[Data]:[Data]])-4),FALSE)</f>
        <v>2028</v>
      </c>
      <c r="G206" s="2" t="b">
        <f>IF(AND(LEN(Table3[[#This Row],[BYR:]])=$G$3,(Table3[[#This Row],[BYR:]]*1)&gt;=$G$4,(Table3[[#This Row],[BYR:]]*1)&lt;=$G$5),TRUE,FALSE)</f>
        <v>0</v>
      </c>
      <c r="H206" s="2" t="str" cm="1">
        <f t="array" ref="H206">IFERROR(MID(Table2[[#This Row],[Data]:[Data]],SEARCH(H$6,Table2[[#This Row],[Data]:[Data]])+4,SEARCH(" ",Table2[[#This Row],[Data]:[Data]],SEARCH(H$6,Table2[[#This Row],[Data]:[Data]]))-SEARCH(H$6,Table2[[#This Row],[Data]:[Data]])-4),FALSE)</f>
        <v>1964</v>
      </c>
      <c r="I206" s="2" t="b">
        <f>IF(AND(LEN(Table3[[#This Row],[IYR:]])=$I$3,(Table3[[#This Row],[IYR:]]*1)&gt;=$I$4,(Table3[[#This Row],[IYR:]]*1)&lt;=$I$5),TRUE,FALSE)</f>
        <v>0</v>
      </c>
      <c r="J206" s="2" t="str" cm="1">
        <f t="array" ref="J206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206" s="2" t="b">
        <f>IF(AND(LEN(Table3[[#This Row],[EYR:]])=$K$3,(Table3[[#This Row],[EYR:]]*1)&gt;=$K$4,(Table3[[#This Row],[EYR:]]*1)&lt;=$K$5),TRUE,FALSE)</f>
        <v>1</v>
      </c>
      <c r="L206" s="2">
        <v>190</v>
      </c>
      <c r="M206" s="2" t="s">
        <v>299</v>
      </c>
      <c r="N20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06" s="2" t="str" cm="1">
        <f t="array" ref="O206">IFERROR(MID(Table2[[#This Row],[Data]:[Data]],SEARCH(O$6,Table2[[#This Row],[Data]:[Data]])+4,SEARCH(" ",Table2[[#This Row],[Data]:[Data]],SEARCH(O$6,Table2[[#This Row],[Data]:[Data]]))-SEARCH(O$6,Table2[[#This Row],[Data]:[Data]])-4),FALSE)</f>
        <v>#733820</v>
      </c>
      <c r="P206" s="2" t="b">
        <f>IF(AND(LEFT(Table3[[#This Row],[HCL:]],1)="#",LEN(Table3[[#This Row],[HCL:]])=$P$3),ISNUMBER(HEX2DEC(RIGHT(Table3[[#This Row],[HCL:]],6))),FALSE)</f>
        <v>1</v>
      </c>
      <c r="Q206" s="2" t="str" cm="1">
        <f t="array" ref="Q206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206" s="2" t="b">
        <f>IFERROR(VLOOKUP(Table3[[#This Row],[ECL:]],Table4[],2,0),FALSE)</f>
        <v>1</v>
      </c>
      <c r="S206" s="2" t="str" cm="1">
        <f t="array" ref="S206">IFERROR(MID(Table2[[#This Row],[Data]:[Data]],SEARCH(S$6,Table2[[#This Row],[Data]:[Data]])+4,SEARCH(" ",Table2[[#This Row],[Data]:[Data]],SEARCH(S$6,Table2[[#This Row],[Data]:[Data]]))-SEARCH(S$6,Table2[[#This Row],[Data]:[Data]])-4),FALSE)</f>
        <v>121828083</v>
      </c>
      <c r="T206" s="2" t="b">
        <f>IF(LEN(Table3[[#This Row],[PID:]])=$T$3,TRUE,FALSE)</f>
        <v>1</v>
      </c>
      <c r="U206" s="2" t="e" cm="1">
        <f t="array" ref="U20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06" s="3">
        <f>IF(AND(G206,I206,K206,N206,P206,R206,T206,Table2[[#This Row],[Valid?]]=1),1,0)</f>
        <v>0</v>
      </c>
    </row>
    <row r="207" spans="1:22" x14ac:dyDescent="0.3">
      <c r="A207" t="s">
        <v>211</v>
      </c>
      <c r="B207">
        <f t="shared" si="6"/>
        <v>7</v>
      </c>
      <c r="C207" t="b">
        <f t="shared" si="7"/>
        <v>0</v>
      </c>
      <c r="D207">
        <f>IF(OR(Table2[[#This Row],[How many colons?]]=8,AND(Table2[[#This Row],[How many colons?]]=7,Table2[[#This Row],[Has CID? (char position)]]=FALSE)),1,0)</f>
        <v>1</v>
      </c>
      <c r="F207" s="2" t="str" cm="1">
        <f t="array" ref="F207">IFERROR(MID(Table2[[#This Row],[Data]:[Data]],SEARCH(F$6,Table2[[#This Row],[Data]:[Data]])+4,SEARCH(" ",Table2[[#This Row],[Data]:[Data]],SEARCH(F$6,Table2[[#This Row],[Data]:[Data]]))-SEARCH(F$6,Table2[[#This Row],[Data]:[Data]])-4),FALSE)</f>
        <v>2004</v>
      </c>
      <c r="G207" s="2" t="b">
        <f>IF(AND(LEN(Table3[[#This Row],[BYR:]])=$G$3,(Table3[[#This Row],[BYR:]]*1)&gt;=$G$4,(Table3[[#This Row],[BYR:]]*1)&lt;=$G$5),TRUE,FALSE)</f>
        <v>0</v>
      </c>
      <c r="H207" s="2" t="str" cm="1">
        <f t="array" ref="H207">IFERROR(MID(Table2[[#This Row],[Data]:[Data]],SEARCH(H$6,Table2[[#This Row],[Data]:[Data]])+4,SEARCH(" ",Table2[[#This Row],[Data]:[Data]],SEARCH(H$6,Table2[[#This Row],[Data]:[Data]]))-SEARCH(H$6,Table2[[#This Row],[Data]:[Data]])-4),FALSE)</f>
        <v>2023</v>
      </c>
      <c r="I207" s="2" t="b">
        <f>IF(AND(LEN(Table3[[#This Row],[IYR:]])=$I$3,(Table3[[#This Row],[IYR:]]*1)&gt;=$I$4,(Table3[[#This Row],[IYR:]]*1)&lt;=$I$5),TRUE,FALSE)</f>
        <v>0</v>
      </c>
      <c r="J207" s="2" t="str" cm="1">
        <f t="array" ref="J207">IFERROR(MID(Table2[[#This Row],[Data]:[Data]],SEARCH(J$6,Table2[[#This Row],[Data]:[Data]])+4,SEARCH(" ",Table2[[#This Row],[Data]:[Data]],SEARCH(J$6,Table2[[#This Row],[Data]:[Data]]))-SEARCH(J$6,Table2[[#This Row],[Data]:[Data]])-4),FALSE)</f>
        <v>2038</v>
      </c>
      <c r="K207" s="2" t="b">
        <f>IF(AND(LEN(Table3[[#This Row],[EYR:]])=$K$3,(Table3[[#This Row],[EYR:]]*1)&gt;=$K$4,(Table3[[#This Row],[EYR:]]*1)&lt;=$K$5),TRUE,FALSE)</f>
        <v>0</v>
      </c>
      <c r="L207" s="2">
        <v>152</v>
      </c>
      <c r="M207" s="2" t="s">
        <v>299</v>
      </c>
      <c r="N20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07" s="2" t="str" cm="1">
        <f t="array" ref="O207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207" s="2" t="b">
        <f>IF(AND(LEFT(Table3[[#This Row],[HCL:]],1)="#",LEN(Table3[[#This Row],[HCL:]])=$P$3),ISNUMBER(HEX2DEC(RIGHT(Table3[[#This Row],[HCL:]],6))),FALSE)</f>
        <v>0</v>
      </c>
      <c r="Q207" s="2" t="str" cm="1">
        <f t="array" ref="Q207">IFERROR(MID(Table2[[#This Row],[Data]:[Data]],SEARCH(Q$6,Table2[[#This Row],[Data]:[Data]])+4,SEARCH(" ",Table2[[#This Row],[Data]:[Data]],SEARCH(Q$6,Table2[[#This Row],[Data]:[Data]]))-SEARCH(Q$6,Table2[[#This Row],[Data]:[Data]])-4),FALSE)</f>
        <v>#e92725</v>
      </c>
      <c r="R207" s="2" t="b">
        <f>IFERROR(VLOOKUP(Table3[[#This Row],[ECL:]],Table4[],2,0),FALSE)</f>
        <v>0</v>
      </c>
      <c r="S207" s="2" t="str" cm="1">
        <f t="array" ref="S207">IFERROR(MID(Table2[[#This Row],[Data]:[Data]],SEARCH(S$6,Table2[[#This Row],[Data]:[Data]])+4,SEARCH(" ",Table2[[#This Row],[Data]:[Data]],SEARCH(S$6,Table2[[#This Row],[Data]:[Data]]))-SEARCH(S$6,Table2[[#This Row],[Data]:[Data]])-4),FALSE)</f>
        <v>55783937</v>
      </c>
      <c r="T207" s="2" t="b">
        <f>IF(LEN(Table3[[#This Row],[PID:]])=$T$3,TRUE,FALSE)</f>
        <v>0</v>
      </c>
      <c r="U207" s="2" t="e" cm="1">
        <f t="array" ref="U20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07" s="3">
        <f>IF(AND(G207,I207,K207,N207,P207,R207,T207,Table2[[#This Row],[Valid?]]=1),1,0)</f>
        <v>0</v>
      </c>
    </row>
    <row r="208" spans="1:22" x14ac:dyDescent="0.3">
      <c r="A208" t="s">
        <v>212</v>
      </c>
      <c r="B208">
        <f t="shared" si="6"/>
        <v>7</v>
      </c>
      <c r="C208" t="b">
        <f t="shared" si="7"/>
        <v>0</v>
      </c>
      <c r="D208">
        <f>IF(OR(Table2[[#This Row],[How many colons?]]=8,AND(Table2[[#This Row],[How many colons?]]=7,Table2[[#This Row],[Has CID? (char position)]]=FALSE)),1,0)</f>
        <v>1</v>
      </c>
      <c r="F208" s="2" t="str" cm="1">
        <f t="array" ref="F208">IFERROR(MID(Table2[[#This Row],[Data]:[Data]],SEARCH(F$6,Table2[[#This Row],[Data]:[Data]])+4,SEARCH(" ",Table2[[#This Row],[Data]:[Data]],SEARCH(F$6,Table2[[#This Row],[Data]:[Data]]))-SEARCH(F$6,Table2[[#This Row],[Data]:[Data]])-4),FALSE)</f>
        <v>1940</v>
      </c>
      <c r="G208" s="2" t="b">
        <f>IF(AND(LEN(Table3[[#This Row],[BYR:]])=$G$3,(Table3[[#This Row],[BYR:]]*1)&gt;=$G$4,(Table3[[#This Row],[BYR:]]*1)&lt;=$G$5),TRUE,FALSE)</f>
        <v>1</v>
      </c>
      <c r="H208" s="2" t="str" cm="1">
        <f t="array" ref="H208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208" s="2" t="b">
        <f>IF(AND(LEN(Table3[[#This Row],[IYR:]])=$I$3,(Table3[[#This Row],[IYR:]]*1)&gt;=$I$4,(Table3[[#This Row],[IYR:]]*1)&lt;=$I$5),TRUE,FALSE)</f>
        <v>1</v>
      </c>
      <c r="J208" s="2" t="str" cm="1">
        <f t="array" ref="J208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208" s="2" t="b">
        <f>IF(AND(LEN(Table3[[#This Row],[EYR:]])=$K$3,(Table3[[#This Row],[EYR:]]*1)&gt;=$K$4,(Table3[[#This Row],[EYR:]]*1)&lt;=$K$5),TRUE,FALSE)</f>
        <v>1</v>
      </c>
      <c r="L208" s="2">
        <v>166</v>
      </c>
      <c r="M208" s="2" t="s">
        <v>299</v>
      </c>
      <c r="N20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08" s="2" t="str" cm="1">
        <f t="array" ref="O208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208" s="2" t="b">
        <f>IF(AND(LEFT(Table3[[#This Row],[HCL:]],1)="#",LEN(Table3[[#This Row],[HCL:]])=$P$3),ISNUMBER(HEX2DEC(RIGHT(Table3[[#This Row],[HCL:]],6))),FALSE)</f>
        <v>1</v>
      </c>
      <c r="Q208" s="2" t="str" cm="1">
        <f t="array" ref="Q208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208" s="2" t="b">
        <f>IFERROR(VLOOKUP(Table3[[#This Row],[ECL:]],Table4[],2,0),FALSE)</f>
        <v>1</v>
      </c>
      <c r="S208" s="2" t="str" cm="1">
        <f t="array" ref="S208">IFERROR(MID(Table2[[#This Row],[Data]:[Data]],SEARCH(S$6,Table2[[#This Row],[Data]:[Data]])+4,SEARCH(" ",Table2[[#This Row],[Data]:[Data]],SEARCH(S$6,Table2[[#This Row],[Data]:[Data]]))-SEARCH(S$6,Table2[[#This Row],[Data]:[Data]])-4),FALSE)</f>
        <v>312213917</v>
      </c>
      <c r="T208" s="2" t="b">
        <f>IF(LEN(Table3[[#This Row],[PID:]])=$T$3,TRUE,FALSE)</f>
        <v>1</v>
      </c>
      <c r="U208" s="2" t="e" cm="1">
        <f t="array" ref="U20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08" s="3">
        <f>IF(AND(G208,I208,K208,N208,P208,R208,T208,Table2[[#This Row],[Valid?]]=1),1,0)</f>
        <v>1</v>
      </c>
    </row>
    <row r="209" spans="1:22" x14ac:dyDescent="0.3">
      <c r="A209" t="s">
        <v>213</v>
      </c>
      <c r="B209">
        <f t="shared" si="6"/>
        <v>7</v>
      </c>
      <c r="C209" t="b">
        <f t="shared" si="7"/>
        <v>0</v>
      </c>
      <c r="D209">
        <f>IF(OR(Table2[[#This Row],[How many colons?]]=8,AND(Table2[[#This Row],[How many colons?]]=7,Table2[[#This Row],[Has CID? (char position)]]=FALSE)),1,0)</f>
        <v>1</v>
      </c>
      <c r="F209" s="2" t="str" cm="1">
        <f t="array" ref="F209">IFERROR(MID(Table2[[#This Row],[Data]:[Data]],SEARCH(F$6,Table2[[#This Row],[Data]:[Data]])+4,SEARCH(" ",Table2[[#This Row],[Data]:[Data]],SEARCH(F$6,Table2[[#This Row],[Data]:[Data]]))-SEARCH(F$6,Table2[[#This Row],[Data]:[Data]])-4),FALSE)</f>
        <v>1949</v>
      </c>
      <c r="G209" s="2" t="b">
        <f>IF(AND(LEN(Table3[[#This Row],[BYR:]])=$G$3,(Table3[[#This Row],[BYR:]]*1)&gt;=$G$4,(Table3[[#This Row],[BYR:]]*1)&lt;=$G$5),TRUE,FALSE)</f>
        <v>1</v>
      </c>
      <c r="H209" s="2" t="str" cm="1">
        <f t="array" ref="H209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209" s="2" t="b">
        <f>IF(AND(LEN(Table3[[#This Row],[IYR:]])=$I$3,(Table3[[#This Row],[IYR:]]*1)&gt;=$I$4,(Table3[[#This Row],[IYR:]]*1)&lt;=$I$5),TRUE,FALSE)</f>
        <v>1</v>
      </c>
      <c r="J209" s="2" t="str" cm="1">
        <f t="array" ref="J209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209" s="2" t="b">
        <f>IF(AND(LEN(Table3[[#This Row],[EYR:]])=$K$3,(Table3[[#This Row],[EYR:]]*1)&gt;=$K$4,(Table3[[#This Row],[EYR:]]*1)&lt;=$K$5),TRUE,FALSE)</f>
        <v>1</v>
      </c>
      <c r="L209" s="2">
        <v>60</v>
      </c>
      <c r="M209" s="2" t="s">
        <v>300</v>
      </c>
      <c r="N20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09" s="2" t="str" cm="1">
        <f t="array" ref="O209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209" s="2" t="b">
        <f>IF(AND(LEFT(Table3[[#This Row],[HCL:]],1)="#",LEN(Table3[[#This Row],[HCL:]])=$P$3),ISNUMBER(HEX2DEC(RIGHT(Table3[[#This Row],[HCL:]],6))),FALSE)</f>
        <v>1</v>
      </c>
      <c r="Q209" s="2" t="str" cm="1">
        <f t="array" ref="Q209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209" s="2" t="b">
        <f>IFERROR(VLOOKUP(Table3[[#This Row],[ECL:]],Table4[],2,0),FALSE)</f>
        <v>1</v>
      </c>
      <c r="S209" s="2" t="str" cm="1">
        <f t="array" ref="S209">IFERROR(MID(Table2[[#This Row],[Data]:[Data]],SEARCH(S$6,Table2[[#This Row],[Data]:[Data]])+4,SEARCH(" ",Table2[[#This Row],[Data]:[Data]],SEARCH(S$6,Table2[[#This Row],[Data]:[Data]]))-SEARCH(S$6,Table2[[#This Row],[Data]:[Data]])-4),FALSE)</f>
        <v>293691668</v>
      </c>
      <c r="T209" s="2" t="b">
        <f>IF(LEN(Table3[[#This Row],[PID:]])=$T$3,TRUE,FALSE)</f>
        <v>1</v>
      </c>
      <c r="U209" s="2" t="e" cm="1">
        <f t="array" ref="U209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09" s="3">
        <f>IF(AND(G209,I209,K209,N209,P209,R209,T209,Table2[[#This Row],[Valid?]]=1),1,0)</f>
        <v>1</v>
      </c>
    </row>
    <row r="210" spans="1:22" x14ac:dyDescent="0.3">
      <c r="A210" t="s">
        <v>214</v>
      </c>
      <c r="B210">
        <f t="shared" si="6"/>
        <v>7</v>
      </c>
      <c r="C210">
        <f t="shared" si="7"/>
        <v>63</v>
      </c>
      <c r="D210">
        <f>IF(OR(Table2[[#This Row],[How many colons?]]=8,AND(Table2[[#This Row],[How many colons?]]=7,Table2[[#This Row],[Has CID? (char position)]]=FALSE)),1,0)</f>
        <v>0</v>
      </c>
      <c r="F210" s="2" t="b" cm="1">
        <f t="array" ref="F210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210" s="2" t="b">
        <f>IF(AND(LEN(Table3[[#This Row],[BYR:]])=$G$3,(Table3[[#This Row],[BYR:]]*1)&gt;=$G$4,(Table3[[#This Row],[BYR:]]*1)&lt;=$G$5),TRUE,FALSE)</f>
        <v>0</v>
      </c>
      <c r="H210" s="2" t="str" cm="1">
        <f t="array" ref="H210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210" s="2" t="b">
        <f>IF(AND(LEN(Table3[[#This Row],[IYR:]])=$I$3,(Table3[[#This Row],[IYR:]]*1)&gt;=$I$4,(Table3[[#This Row],[IYR:]]*1)&lt;=$I$5),TRUE,FALSE)</f>
        <v>1</v>
      </c>
      <c r="J210" s="2" t="str" cm="1">
        <f t="array" ref="J210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210" s="2" t="b">
        <f>IF(AND(LEN(Table3[[#This Row],[EYR:]])=$K$3,(Table3[[#This Row],[EYR:]]*1)&gt;=$K$4,(Table3[[#This Row],[EYR:]]*1)&lt;=$K$5),TRUE,FALSE)</f>
        <v>1</v>
      </c>
      <c r="L210" s="2">
        <v>156</v>
      </c>
      <c r="M210" s="2" t="s">
        <v>299</v>
      </c>
      <c r="N21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10" s="2" t="str" cm="1">
        <f t="array" ref="O210">IFERROR(MID(Table2[[#This Row],[Data]:[Data]],SEARCH(O$6,Table2[[#This Row],[Data]:[Data]])+4,SEARCH(" ",Table2[[#This Row],[Data]:[Data]],SEARCH(O$6,Table2[[#This Row],[Data]:[Data]]))-SEARCH(O$6,Table2[[#This Row],[Data]:[Data]])-4),FALSE)</f>
        <v>#ceb3a1</v>
      </c>
      <c r="P210" s="2" t="b">
        <f>IF(AND(LEFT(Table3[[#This Row],[HCL:]],1)="#",LEN(Table3[[#This Row],[HCL:]])=$P$3),ISNUMBER(HEX2DEC(RIGHT(Table3[[#This Row],[HCL:]],6))),FALSE)</f>
        <v>1</v>
      </c>
      <c r="Q210" s="2" t="str" cm="1">
        <f t="array" ref="Q210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210" s="2" t="b">
        <f>IFERROR(VLOOKUP(Table3[[#This Row],[ECL:]],Table4[],2,0),FALSE)</f>
        <v>1</v>
      </c>
      <c r="S210" s="2" t="str" cm="1">
        <f t="array" ref="S210">IFERROR(MID(Table2[[#This Row],[Data]:[Data]],SEARCH(S$6,Table2[[#This Row],[Data]:[Data]])+4,SEARCH(" ",Table2[[#This Row],[Data]:[Data]],SEARCH(S$6,Table2[[#This Row],[Data]:[Data]]))-SEARCH(S$6,Table2[[#This Row],[Data]:[Data]])-4),FALSE)</f>
        <v>622764582</v>
      </c>
      <c r="T210" s="2" t="b">
        <f>IF(LEN(Table3[[#This Row],[PID:]])=$T$3,TRUE,FALSE)</f>
        <v>1</v>
      </c>
      <c r="U210" s="2" t="str" cm="1">
        <f t="array" ref="U210">MID(Table2[[#This Row],[Data]:[Data]],SEARCH(U$6,Table2[[#This Row],[Data]:[Data]])+4,SEARCH(" ",Table2[[#This Row],[Data]:[Data]],SEARCH(U$6,Table2[[#This Row],[Data]:[Data]]))-SEARCH(U$6,Table2[[#This Row],[Data]:[Data]])-4)</f>
        <v>124</v>
      </c>
      <c r="V210" s="3">
        <f>IF(AND(G210,I210,K210,N210,P210,R210,T210,Table2[[#This Row],[Valid?]]=1),1,0)</f>
        <v>0</v>
      </c>
    </row>
    <row r="211" spans="1:22" x14ac:dyDescent="0.3">
      <c r="A211" t="s">
        <v>215</v>
      </c>
      <c r="B211">
        <f t="shared" si="6"/>
        <v>7</v>
      </c>
      <c r="C211" t="b">
        <f t="shared" si="7"/>
        <v>0</v>
      </c>
      <c r="D211">
        <f>IF(OR(Table2[[#This Row],[How many colons?]]=8,AND(Table2[[#This Row],[How many colons?]]=7,Table2[[#This Row],[Has CID? (char position)]]=FALSE)),1,0)</f>
        <v>1</v>
      </c>
      <c r="F211" s="2" t="str" cm="1">
        <f t="array" ref="F211">IFERROR(MID(Table2[[#This Row],[Data]:[Data]],SEARCH(F$6,Table2[[#This Row],[Data]:[Data]])+4,SEARCH(" ",Table2[[#This Row],[Data]:[Data]],SEARCH(F$6,Table2[[#This Row],[Data]:[Data]]))-SEARCH(F$6,Table2[[#This Row],[Data]:[Data]])-4),FALSE)</f>
        <v>1936</v>
      </c>
      <c r="G211" s="2" t="b">
        <f>IF(AND(LEN(Table3[[#This Row],[BYR:]])=$G$3,(Table3[[#This Row],[BYR:]]*1)&gt;=$G$4,(Table3[[#This Row],[BYR:]]*1)&lt;=$G$5),TRUE,FALSE)</f>
        <v>1</v>
      </c>
      <c r="H211" s="2" t="str" cm="1">
        <f t="array" ref="H211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211" s="2" t="b">
        <f>IF(AND(LEN(Table3[[#This Row],[IYR:]])=$I$3,(Table3[[#This Row],[IYR:]]*1)&gt;=$I$4,(Table3[[#This Row],[IYR:]]*1)&lt;=$I$5),TRUE,FALSE)</f>
        <v>1</v>
      </c>
      <c r="J211" s="2" t="str" cm="1">
        <f t="array" ref="J211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211" s="2" t="b">
        <f>IF(AND(LEN(Table3[[#This Row],[EYR:]])=$K$3,(Table3[[#This Row],[EYR:]]*1)&gt;=$K$4,(Table3[[#This Row],[EYR:]]*1)&lt;=$K$5),TRUE,FALSE)</f>
        <v>1</v>
      </c>
      <c r="L211" s="2">
        <v>157</v>
      </c>
      <c r="M211" s="2" t="s">
        <v>299</v>
      </c>
      <c r="N21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11" s="2" t="str" cm="1">
        <f t="array" ref="O211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211" s="2" t="b">
        <f>IF(AND(LEFT(Table3[[#This Row],[HCL:]],1)="#",LEN(Table3[[#This Row],[HCL:]])=$P$3),ISNUMBER(HEX2DEC(RIGHT(Table3[[#This Row],[HCL:]],6))),FALSE)</f>
        <v>1</v>
      </c>
      <c r="Q211" s="2" t="str" cm="1">
        <f t="array" ref="Q211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211" s="2" t="b">
        <f>IFERROR(VLOOKUP(Table3[[#This Row],[ECL:]],Table4[],2,0),FALSE)</f>
        <v>1</v>
      </c>
      <c r="S211" s="2" t="str" cm="1">
        <f t="array" ref="S211">IFERROR(MID(Table2[[#This Row],[Data]:[Data]],SEARCH(S$6,Table2[[#This Row],[Data]:[Data]])+4,SEARCH(" ",Table2[[#This Row],[Data]:[Data]],SEARCH(S$6,Table2[[#This Row],[Data]:[Data]]))-SEARCH(S$6,Table2[[#This Row],[Data]:[Data]])-4),FALSE)</f>
        <v>478341738</v>
      </c>
      <c r="T211" s="2" t="b">
        <f>IF(LEN(Table3[[#This Row],[PID:]])=$T$3,TRUE,FALSE)</f>
        <v>1</v>
      </c>
      <c r="U211" s="2" t="e" cm="1">
        <f t="array" ref="U21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11" s="3">
        <f>IF(AND(G211,I211,K211,N211,P211,R211,T211,Table2[[#This Row],[Valid?]]=1),1,0)</f>
        <v>1</v>
      </c>
    </row>
    <row r="212" spans="1:22" x14ac:dyDescent="0.3">
      <c r="A212" t="s">
        <v>216</v>
      </c>
      <c r="B212">
        <f t="shared" si="6"/>
        <v>7</v>
      </c>
      <c r="C212" t="b">
        <f t="shared" si="7"/>
        <v>0</v>
      </c>
      <c r="D212">
        <f>IF(OR(Table2[[#This Row],[How many colons?]]=8,AND(Table2[[#This Row],[How many colons?]]=7,Table2[[#This Row],[Has CID? (char position)]]=FALSE)),1,0)</f>
        <v>1</v>
      </c>
      <c r="F212" s="2" t="str" cm="1">
        <f t="array" ref="F212">IFERROR(MID(Table2[[#This Row],[Data]:[Data]],SEARCH(F$6,Table2[[#This Row],[Data]:[Data]])+4,SEARCH(" ",Table2[[#This Row],[Data]:[Data]],SEARCH(F$6,Table2[[#This Row],[Data]:[Data]]))-SEARCH(F$6,Table2[[#This Row],[Data]:[Data]])-4),FALSE)</f>
        <v>1991</v>
      </c>
      <c r="G212" s="2" t="b">
        <f>IF(AND(LEN(Table3[[#This Row],[BYR:]])=$G$3,(Table3[[#This Row],[BYR:]]*1)&gt;=$G$4,(Table3[[#This Row],[BYR:]]*1)&lt;=$G$5),TRUE,FALSE)</f>
        <v>1</v>
      </c>
      <c r="H212" s="2" t="str" cm="1">
        <f t="array" ref="H212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212" s="2" t="b">
        <f>IF(AND(LEN(Table3[[#This Row],[IYR:]])=$I$3,(Table3[[#This Row],[IYR:]]*1)&gt;=$I$4,(Table3[[#This Row],[IYR:]]*1)&lt;=$I$5),TRUE,FALSE)</f>
        <v>1</v>
      </c>
      <c r="J212" s="2" t="str" cm="1">
        <f t="array" ref="J212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212" s="2" t="b">
        <f>IF(AND(LEN(Table3[[#This Row],[EYR:]])=$K$3,(Table3[[#This Row],[EYR:]]*1)&gt;=$K$4,(Table3[[#This Row],[EYR:]]*1)&lt;=$K$5),TRUE,FALSE)</f>
        <v>1</v>
      </c>
      <c r="L212" s="2">
        <v>186</v>
      </c>
      <c r="M212" s="2" t="s">
        <v>299</v>
      </c>
      <c r="N21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12" s="2" t="str" cm="1">
        <f t="array" ref="O212">IFERROR(MID(Table2[[#This Row],[Data]:[Data]],SEARCH(O$6,Table2[[#This Row],[Data]:[Data]])+4,SEARCH(" ",Table2[[#This Row],[Data]:[Data]],SEARCH(O$6,Table2[[#This Row],[Data]:[Data]]))-SEARCH(O$6,Table2[[#This Row],[Data]:[Data]])-4),FALSE)</f>
        <v>#623a2f</v>
      </c>
      <c r="P212" s="2" t="b">
        <f>IF(AND(LEFT(Table3[[#This Row],[HCL:]],1)="#",LEN(Table3[[#This Row],[HCL:]])=$P$3),ISNUMBER(HEX2DEC(RIGHT(Table3[[#This Row],[HCL:]],6))),FALSE)</f>
        <v>1</v>
      </c>
      <c r="Q212" s="2" t="str" cm="1">
        <f t="array" ref="Q212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212" s="2" t="b">
        <f>IFERROR(VLOOKUP(Table3[[#This Row],[ECL:]],Table4[],2,0),FALSE)</f>
        <v>1</v>
      </c>
      <c r="S212" s="2" t="str" cm="1">
        <f t="array" ref="S212">IFERROR(MID(Table2[[#This Row],[Data]:[Data]],SEARCH(S$6,Table2[[#This Row],[Data]:[Data]])+4,SEARCH(" ",Table2[[#This Row],[Data]:[Data]],SEARCH(S$6,Table2[[#This Row],[Data]:[Data]]))-SEARCH(S$6,Table2[[#This Row],[Data]:[Data]])-4),FALSE)</f>
        <v>553753060</v>
      </c>
      <c r="T212" s="2" t="b">
        <f>IF(LEN(Table3[[#This Row],[PID:]])=$T$3,TRUE,FALSE)</f>
        <v>1</v>
      </c>
      <c r="U212" s="2" t="e" cm="1">
        <f t="array" ref="U21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12" s="3">
        <f>IF(AND(G212,I212,K212,N212,P212,R212,T212,Table2[[#This Row],[Valid?]]=1),1,0)</f>
        <v>1</v>
      </c>
    </row>
    <row r="213" spans="1:22" x14ac:dyDescent="0.3">
      <c r="A213" t="s">
        <v>217</v>
      </c>
      <c r="B213">
        <f t="shared" si="6"/>
        <v>7</v>
      </c>
      <c r="C213" t="b">
        <f t="shared" si="7"/>
        <v>0</v>
      </c>
      <c r="D213">
        <f>IF(OR(Table2[[#This Row],[How many colons?]]=8,AND(Table2[[#This Row],[How many colons?]]=7,Table2[[#This Row],[Has CID? (char position)]]=FALSE)),1,0)</f>
        <v>1</v>
      </c>
      <c r="F213" s="2" t="str" cm="1">
        <f t="array" ref="F213">IFERROR(MID(Table2[[#This Row],[Data]:[Data]],SEARCH(F$6,Table2[[#This Row],[Data]:[Data]])+4,SEARCH(" ",Table2[[#This Row],[Data]:[Data]],SEARCH(F$6,Table2[[#This Row],[Data]:[Data]]))-SEARCH(F$6,Table2[[#This Row],[Data]:[Data]])-4),FALSE)</f>
        <v>1924</v>
      </c>
      <c r="G213" s="2" t="b">
        <f>IF(AND(LEN(Table3[[#This Row],[BYR:]])=$G$3,(Table3[[#This Row],[BYR:]]*1)&gt;=$G$4,(Table3[[#This Row],[BYR:]]*1)&lt;=$G$5),TRUE,FALSE)</f>
        <v>1</v>
      </c>
      <c r="H213" s="2" t="str" cm="1">
        <f t="array" ref="H213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213" s="2" t="b">
        <f>IF(AND(LEN(Table3[[#This Row],[IYR:]])=$I$3,(Table3[[#This Row],[IYR:]]*1)&gt;=$I$4,(Table3[[#This Row],[IYR:]]*1)&lt;=$I$5),TRUE,FALSE)</f>
        <v>1</v>
      </c>
      <c r="J213" s="2" t="str" cm="1">
        <f t="array" ref="J213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213" s="2" t="b">
        <f>IF(AND(LEN(Table3[[#This Row],[EYR:]])=$K$3,(Table3[[#This Row],[EYR:]]*1)&gt;=$K$4,(Table3[[#This Row],[EYR:]]*1)&lt;=$K$5),TRUE,FALSE)</f>
        <v>1</v>
      </c>
      <c r="L213" s="2">
        <v>162</v>
      </c>
      <c r="M213" s="2" t="s">
        <v>299</v>
      </c>
      <c r="N21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13" s="2" t="str" cm="1">
        <f t="array" ref="O213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213" s="2" t="b">
        <f>IF(AND(LEFT(Table3[[#This Row],[HCL:]],1)="#",LEN(Table3[[#This Row],[HCL:]])=$P$3),ISNUMBER(HEX2DEC(RIGHT(Table3[[#This Row],[HCL:]],6))),FALSE)</f>
        <v>1</v>
      </c>
      <c r="Q213" s="2" t="str" cm="1">
        <f t="array" ref="Q213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213" s="2" t="b">
        <f>IFERROR(VLOOKUP(Table3[[#This Row],[ECL:]],Table4[],2,0),FALSE)</f>
        <v>1</v>
      </c>
      <c r="S213" s="2" t="str" cm="1">
        <f t="array" ref="S213">IFERROR(MID(Table2[[#This Row],[Data]:[Data]],SEARCH(S$6,Table2[[#This Row],[Data]:[Data]])+4,SEARCH(" ",Table2[[#This Row],[Data]:[Data]],SEARCH(S$6,Table2[[#This Row],[Data]:[Data]]))-SEARCH(S$6,Table2[[#This Row],[Data]:[Data]])-4),FALSE)</f>
        <v>721804049</v>
      </c>
      <c r="T213" s="2" t="b">
        <f>IF(LEN(Table3[[#This Row],[PID:]])=$T$3,TRUE,FALSE)</f>
        <v>1</v>
      </c>
      <c r="U213" s="2" t="e" cm="1">
        <f t="array" ref="U21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13" s="3">
        <f>IF(AND(G213,I213,K213,N213,P213,R213,T213,Table2[[#This Row],[Valid?]]=1),1,0)</f>
        <v>1</v>
      </c>
    </row>
    <row r="214" spans="1:22" x14ac:dyDescent="0.3">
      <c r="A214" t="s">
        <v>218</v>
      </c>
      <c r="B214">
        <f t="shared" si="6"/>
        <v>7</v>
      </c>
      <c r="C214" t="b">
        <f t="shared" si="7"/>
        <v>0</v>
      </c>
      <c r="D214">
        <f>IF(OR(Table2[[#This Row],[How many colons?]]=8,AND(Table2[[#This Row],[How many colons?]]=7,Table2[[#This Row],[Has CID? (char position)]]=FALSE)),1,0)</f>
        <v>1</v>
      </c>
      <c r="F214" s="2" t="str" cm="1">
        <f t="array" ref="F214">IFERROR(MID(Table2[[#This Row],[Data]:[Data]],SEARCH(F$6,Table2[[#This Row],[Data]:[Data]])+4,SEARCH(" ",Table2[[#This Row],[Data]:[Data]],SEARCH(F$6,Table2[[#This Row],[Data]:[Data]]))-SEARCH(F$6,Table2[[#This Row],[Data]:[Data]])-4),FALSE)</f>
        <v>1970</v>
      </c>
      <c r="G214" s="2" t="b">
        <f>IF(AND(LEN(Table3[[#This Row],[BYR:]])=$G$3,(Table3[[#This Row],[BYR:]]*1)&gt;=$G$4,(Table3[[#This Row],[BYR:]]*1)&lt;=$G$5),TRUE,FALSE)</f>
        <v>1</v>
      </c>
      <c r="H214" s="2" t="str" cm="1">
        <f t="array" ref="H214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214" s="2" t="b">
        <f>IF(AND(LEN(Table3[[#This Row],[IYR:]])=$I$3,(Table3[[#This Row],[IYR:]]*1)&gt;=$I$4,(Table3[[#This Row],[IYR:]]*1)&lt;=$I$5),TRUE,FALSE)</f>
        <v>1</v>
      </c>
      <c r="J214" s="2" t="str" cm="1">
        <f t="array" ref="J214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214" s="2" t="b">
        <f>IF(AND(LEN(Table3[[#This Row],[EYR:]])=$K$3,(Table3[[#This Row],[EYR:]]*1)&gt;=$K$4,(Table3[[#This Row],[EYR:]]*1)&lt;=$K$5),TRUE,FALSE)</f>
        <v>1</v>
      </c>
      <c r="L214" s="2">
        <v>181</v>
      </c>
      <c r="M214" s="2" t="s">
        <v>299</v>
      </c>
      <c r="N21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14" s="2" t="str" cm="1">
        <f t="array" ref="O214">IFERROR(MID(Table2[[#This Row],[Data]:[Data]],SEARCH(O$6,Table2[[#This Row],[Data]:[Data]])+4,SEARCH(" ",Table2[[#This Row],[Data]:[Data]],SEARCH(O$6,Table2[[#This Row],[Data]:[Data]]))-SEARCH(O$6,Table2[[#This Row],[Data]:[Data]])-4),FALSE)</f>
        <v>#5f4282</v>
      </c>
      <c r="P214" s="2" t="b">
        <f>IF(AND(LEFT(Table3[[#This Row],[HCL:]],1)="#",LEN(Table3[[#This Row],[HCL:]])=$P$3),ISNUMBER(HEX2DEC(RIGHT(Table3[[#This Row],[HCL:]],6))),FALSE)</f>
        <v>1</v>
      </c>
      <c r="Q214" s="2" t="str" cm="1">
        <f t="array" ref="Q214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214" s="2" t="b">
        <f>IFERROR(VLOOKUP(Table3[[#This Row],[ECL:]],Table4[],2,0),FALSE)</f>
        <v>1</v>
      </c>
      <c r="S214" s="2" t="str" cm="1">
        <f t="array" ref="S214">IFERROR(MID(Table2[[#This Row],[Data]:[Data]],SEARCH(S$6,Table2[[#This Row],[Data]:[Data]])+4,SEARCH(" ",Table2[[#This Row],[Data]:[Data]],SEARCH(S$6,Table2[[#This Row],[Data]:[Data]]))-SEARCH(S$6,Table2[[#This Row],[Data]:[Data]])-4),FALSE)</f>
        <v>171cm</v>
      </c>
      <c r="T214" s="2" t="b">
        <f>IF(LEN(Table3[[#This Row],[PID:]])=$T$3,TRUE,FALSE)</f>
        <v>0</v>
      </c>
      <c r="U214" s="2" t="e" cm="1">
        <f t="array" ref="U214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14" s="3">
        <f>IF(AND(G214,I214,K214,N214,P214,R214,T214,Table2[[#This Row],[Valid?]]=1),1,0)</f>
        <v>0</v>
      </c>
    </row>
    <row r="215" spans="1:22" x14ac:dyDescent="0.3">
      <c r="A215" t="s">
        <v>219</v>
      </c>
      <c r="B215">
        <f t="shared" si="6"/>
        <v>7</v>
      </c>
      <c r="C215">
        <f t="shared" si="7"/>
        <v>1</v>
      </c>
      <c r="D215">
        <f>IF(OR(Table2[[#This Row],[How many colons?]]=8,AND(Table2[[#This Row],[How many colons?]]=7,Table2[[#This Row],[Has CID? (char position)]]=FALSE)),1,0)</f>
        <v>0</v>
      </c>
      <c r="F215" s="2" t="str" cm="1">
        <f t="array" ref="F215">IFERROR(MID(Table2[[#This Row],[Data]:[Data]],SEARCH(F$6,Table2[[#This Row],[Data]:[Data]])+4,SEARCH(" ",Table2[[#This Row],[Data]:[Data]],SEARCH(F$6,Table2[[#This Row],[Data]:[Data]]))-SEARCH(F$6,Table2[[#This Row],[Data]:[Data]])-4),FALSE)</f>
        <v>1986</v>
      </c>
      <c r="G215" s="2" t="b">
        <f>IF(AND(LEN(Table3[[#This Row],[BYR:]])=$G$3,(Table3[[#This Row],[BYR:]]*1)&gt;=$G$4,(Table3[[#This Row],[BYR:]]*1)&lt;=$G$5),TRUE,FALSE)</f>
        <v>1</v>
      </c>
      <c r="H215" s="2" t="str" cm="1">
        <f t="array" ref="H215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215" s="2" t="b">
        <f>IF(AND(LEN(Table3[[#This Row],[IYR:]])=$I$3,(Table3[[#This Row],[IYR:]]*1)&gt;=$I$4,(Table3[[#This Row],[IYR:]]*1)&lt;=$I$5),TRUE,FALSE)</f>
        <v>1</v>
      </c>
      <c r="J215" s="2" t="b" cm="1">
        <f t="array" ref="J215">IFERROR(MID(Table2[[#This Row],[Data]:[Data]],SEARCH(J$6,Table2[[#This Row],[Data]:[Data]])+4,SEARCH(" ",Table2[[#This Row],[Data]:[Data]],SEARCH(J$6,Table2[[#This Row],[Data]:[Data]]))-SEARCH(J$6,Table2[[#This Row],[Data]:[Data]])-4),FALSE)</f>
        <v>0</v>
      </c>
      <c r="K215" s="2" t="b">
        <f>IF(AND(LEN(Table3[[#This Row],[EYR:]])=$K$3,(Table3[[#This Row],[EYR:]]*1)&gt;=$K$4,(Table3[[#This Row],[EYR:]]*1)&lt;=$K$5),TRUE,FALSE)</f>
        <v>0</v>
      </c>
      <c r="L215" s="2">
        <v>158</v>
      </c>
      <c r="M215" s="2" t="s">
        <v>299</v>
      </c>
      <c r="N21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15" s="2" t="str" cm="1">
        <f t="array" ref="O215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215" s="2" t="b">
        <f>IF(AND(LEFT(Table3[[#This Row],[HCL:]],1)="#",LEN(Table3[[#This Row],[HCL:]])=$P$3),ISNUMBER(HEX2DEC(RIGHT(Table3[[#This Row],[HCL:]],6))),FALSE)</f>
        <v>1</v>
      </c>
      <c r="Q215" s="2" t="str" cm="1">
        <f t="array" ref="Q215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215" s="2" t="b">
        <f>IFERROR(VLOOKUP(Table3[[#This Row],[ECL:]],Table4[],2,0),FALSE)</f>
        <v>1</v>
      </c>
      <c r="S215" s="2" t="str" cm="1">
        <f t="array" ref="S215">IFERROR(MID(Table2[[#This Row],[Data]:[Data]],SEARCH(S$6,Table2[[#This Row],[Data]:[Data]])+4,SEARCH(" ",Table2[[#This Row],[Data]:[Data]],SEARCH(S$6,Table2[[#This Row],[Data]:[Data]]))-SEARCH(S$6,Table2[[#This Row],[Data]:[Data]])-4),FALSE)</f>
        <v>027908077</v>
      </c>
      <c r="T215" s="2" t="b">
        <f>IF(LEN(Table3[[#This Row],[PID:]])=$T$3,TRUE,FALSE)</f>
        <v>1</v>
      </c>
      <c r="U215" s="2" t="str" cm="1">
        <f t="array" ref="U215">MID(Table2[[#This Row],[Data]:[Data]],SEARCH(U$6,Table2[[#This Row],[Data]:[Data]])+4,SEARCH(" ",Table2[[#This Row],[Data]:[Data]],SEARCH(U$6,Table2[[#This Row],[Data]:[Data]]))-SEARCH(U$6,Table2[[#This Row],[Data]:[Data]])-4)</f>
        <v>52</v>
      </c>
      <c r="V215" s="3">
        <f>IF(AND(G215,I215,K215,N215,P215,R215,T215,Table2[[#This Row],[Valid?]]=1),1,0)</f>
        <v>0</v>
      </c>
    </row>
    <row r="216" spans="1:22" x14ac:dyDescent="0.3">
      <c r="A216" t="s">
        <v>220</v>
      </c>
      <c r="B216">
        <f t="shared" si="6"/>
        <v>7</v>
      </c>
      <c r="C216" t="b">
        <f t="shared" si="7"/>
        <v>0</v>
      </c>
      <c r="D216">
        <f>IF(OR(Table2[[#This Row],[How many colons?]]=8,AND(Table2[[#This Row],[How many colons?]]=7,Table2[[#This Row],[Has CID? (char position)]]=FALSE)),1,0)</f>
        <v>1</v>
      </c>
      <c r="F216" s="2" t="str" cm="1">
        <f t="array" ref="F216">IFERROR(MID(Table2[[#This Row],[Data]:[Data]],SEARCH(F$6,Table2[[#This Row],[Data]:[Data]])+4,SEARCH(" ",Table2[[#This Row],[Data]:[Data]],SEARCH(F$6,Table2[[#This Row],[Data]:[Data]]))-SEARCH(F$6,Table2[[#This Row],[Data]:[Data]])-4),FALSE)</f>
        <v>2021</v>
      </c>
      <c r="G216" s="2" t="b">
        <f>IF(AND(LEN(Table3[[#This Row],[BYR:]])=$G$3,(Table3[[#This Row],[BYR:]]*1)&gt;=$G$4,(Table3[[#This Row],[BYR:]]*1)&lt;=$G$5),TRUE,FALSE)</f>
        <v>0</v>
      </c>
      <c r="H216" s="2" t="str" cm="1">
        <f t="array" ref="H216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216" s="2" t="b">
        <f>IF(AND(LEN(Table3[[#This Row],[IYR:]])=$I$3,(Table3[[#This Row],[IYR:]]*1)&gt;=$I$4,(Table3[[#This Row],[IYR:]]*1)&lt;=$I$5),TRUE,FALSE)</f>
        <v>1</v>
      </c>
      <c r="J216" s="2" t="str" cm="1">
        <f t="array" ref="J216">IFERROR(MID(Table2[[#This Row],[Data]:[Data]],SEARCH(J$6,Table2[[#This Row],[Data]:[Data]])+4,SEARCH(" ",Table2[[#This Row],[Data]:[Data]],SEARCH(J$6,Table2[[#This Row],[Data]:[Data]]))-SEARCH(J$6,Table2[[#This Row],[Data]:[Data]])-4),FALSE)</f>
        <v>2034</v>
      </c>
      <c r="K216" s="2" t="b">
        <f>IF(AND(LEN(Table3[[#This Row],[EYR:]])=$K$3,(Table3[[#This Row],[EYR:]]*1)&gt;=$K$4,(Table3[[#This Row],[EYR:]]*1)&lt;=$K$5),TRUE,FALSE)</f>
        <v>0</v>
      </c>
      <c r="L216" s="2">
        <v>175</v>
      </c>
      <c r="M216" s="2" t="s">
        <v>300</v>
      </c>
      <c r="N21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16" s="2" t="str" cm="1">
        <f t="array" ref="O216">IFERROR(MID(Table2[[#This Row],[Data]:[Data]],SEARCH(O$6,Table2[[#This Row],[Data]:[Data]])+4,SEARCH(" ",Table2[[#This Row],[Data]:[Data]],SEARCH(O$6,Table2[[#This Row],[Data]:[Data]]))-SEARCH(O$6,Table2[[#This Row],[Data]:[Data]])-4),FALSE)</f>
        <v>91324c</v>
      </c>
      <c r="P216" s="2" t="b">
        <f>IF(AND(LEFT(Table3[[#This Row],[HCL:]],1)="#",LEN(Table3[[#This Row],[HCL:]])=$P$3),ISNUMBER(HEX2DEC(RIGHT(Table3[[#This Row],[HCL:]],6))),FALSE)</f>
        <v>0</v>
      </c>
      <c r="Q216" s="2" t="str" cm="1">
        <f t="array" ref="Q216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216" s="2" t="b">
        <f>IFERROR(VLOOKUP(Table3[[#This Row],[ECL:]],Table4[],2,0),FALSE)</f>
        <v>1</v>
      </c>
      <c r="S216" s="2" t="str" cm="1">
        <f t="array" ref="S216">IFERROR(MID(Table2[[#This Row],[Data]:[Data]],SEARCH(S$6,Table2[[#This Row],[Data]:[Data]])+4,SEARCH(" ",Table2[[#This Row],[Data]:[Data]],SEARCH(S$6,Table2[[#This Row],[Data]:[Data]]))-SEARCH(S$6,Table2[[#This Row],[Data]:[Data]])-4),FALSE)</f>
        <v>160cm</v>
      </c>
      <c r="T216" s="2" t="b">
        <f>IF(LEN(Table3[[#This Row],[PID:]])=$T$3,TRUE,FALSE)</f>
        <v>0</v>
      </c>
      <c r="U216" s="2" t="e" cm="1">
        <f t="array" ref="U21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16" s="3">
        <f>IF(AND(G216,I216,K216,N216,P216,R216,T216,Table2[[#This Row],[Valid?]]=1),1,0)</f>
        <v>0</v>
      </c>
    </row>
    <row r="217" spans="1:22" x14ac:dyDescent="0.3">
      <c r="A217" t="s">
        <v>221</v>
      </c>
      <c r="B217">
        <f t="shared" si="6"/>
        <v>7</v>
      </c>
      <c r="C217" t="b">
        <f t="shared" si="7"/>
        <v>0</v>
      </c>
      <c r="D217">
        <f>IF(OR(Table2[[#This Row],[How many colons?]]=8,AND(Table2[[#This Row],[How many colons?]]=7,Table2[[#This Row],[Has CID? (char position)]]=FALSE)),1,0)</f>
        <v>1</v>
      </c>
      <c r="F217" s="2" t="str" cm="1">
        <f t="array" ref="F217">IFERROR(MID(Table2[[#This Row],[Data]:[Data]],SEARCH(F$6,Table2[[#This Row],[Data]:[Data]])+4,SEARCH(" ",Table2[[#This Row],[Data]:[Data]],SEARCH(F$6,Table2[[#This Row],[Data]:[Data]]))-SEARCH(F$6,Table2[[#This Row],[Data]:[Data]])-4),FALSE)</f>
        <v>1951</v>
      </c>
      <c r="G217" s="2" t="b">
        <f>IF(AND(LEN(Table3[[#This Row],[BYR:]])=$G$3,(Table3[[#This Row],[BYR:]]*1)&gt;=$G$4,(Table3[[#This Row],[BYR:]]*1)&lt;=$G$5),TRUE,FALSE)</f>
        <v>1</v>
      </c>
      <c r="H217" s="2" t="str" cm="1">
        <f t="array" ref="H217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217" s="2" t="b">
        <f>IF(AND(LEN(Table3[[#This Row],[IYR:]])=$I$3,(Table3[[#This Row],[IYR:]]*1)&gt;=$I$4,(Table3[[#This Row],[IYR:]]*1)&lt;=$I$5),TRUE,FALSE)</f>
        <v>1</v>
      </c>
      <c r="J217" s="2" t="str" cm="1">
        <f t="array" ref="J217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217" s="2" t="b">
        <f>IF(AND(LEN(Table3[[#This Row],[EYR:]])=$K$3,(Table3[[#This Row],[EYR:]]*1)&gt;=$K$4,(Table3[[#This Row],[EYR:]]*1)&lt;=$K$5),TRUE,FALSE)</f>
        <v>1</v>
      </c>
      <c r="L217" s="2">
        <v>157</v>
      </c>
      <c r="M217" s="2" t="s">
        <v>299</v>
      </c>
      <c r="N21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17" s="2" t="str" cm="1">
        <f t="array" ref="O217">IFERROR(MID(Table2[[#This Row],[Data]:[Data]],SEARCH(O$6,Table2[[#This Row],[Data]:[Data]])+4,SEARCH(" ",Table2[[#This Row],[Data]:[Data]],SEARCH(O$6,Table2[[#This Row],[Data]:[Data]]))-SEARCH(O$6,Table2[[#This Row],[Data]:[Data]])-4),FALSE)</f>
        <v>#fffffd</v>
      </c>
      <c r="P217" s="2" t="b">
        <f>IF(AND(LEFT(Table3[[#This Row],[HCL:]],1)="#",LEN(Table3[[#This Row],[HCL:]])=$P$3),ISNUMBER(HEX2DEC(RIGHT(Table3[[#This Row],[HCL:]],6))),FALSE)</f>
        <v>1</v>
      </c>
      <c r="Q217" s="2" t="str" cm="1">
        <f t="array" ref="Q217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217" s="2" t="b">
        <f>IFERROR(VLOOKUP(Table3[[#This Row],[ECL:]],Table4[],2,0),FALSE)</f>
        <v>1</v>
      </c>
      <c r="S217" s="2" t="str" cm="1">
        <f t="array" ref="S217">IFERROR(MID(Table2[[#This Row],[Data]:[Data]],SEARCH(S$6,Table2[[#This Row],[Data]:[Data]])+4,SEARCH(" ",Table2[[#This Row],[Data]:[Data]],SEARCH(S$6,Table2[[#This Row],[Data]:[Data]]))-SEARCH(S$6,Table2[[#This Row],[Data]:[Data]])-4),FALSE)</f>
        <v>456803587</v>
      </c>
      <c r="T217" s="2" t="b">
        <f>IF(LEN(Table3[[#This Row],[PID:]])=$T$3,TRUE,FALSE)</f>
        <v>1</v>
      </c>
      <c r="U217" s="2" t="e" cm="1">
        <f t="array" ref="U21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17" s="3">
        <f>IF(AND(G217,I217,K217,N217,P217,R217,T217,Table2[[#This Row],[Valid?]]=1),1,0)</f>
        <v>1</v>
      </c>
    </row>
    <row r="218" spans="1:22" x14ac:dyDescent="0.3">
      <c r="A218" t="s">
        <v>222</v>
      </c>
      <c r="B218">
        <f t="shared" si="6"/>
        <v>7</v>
      </c>
      <c r="C218" t="b">
        <f t="shared" si="7"/>
        <v>0</v>
      </c>
      <c r="D218">
        <f>IF(OR(Table2[[#This Row],[How many colons?]]=8,AND(Table2[[#This Row],[How many colons?]]=7,Table2[[#This Row],[Has CID? (char position)]]=FALSE)),1,0)</f>
        <v>1</v>
      </c>
      <c r="F218" s="2" t="str" cm="1">
        <f t="array" ref="F218">IFERROR(MID(Table2[[#This Row],[Data]:[Data]],SEARCH(F$6,Table2[[#This Row],[Data]:[Data]])+4,SEARCH(" ",Table2[[#This Row],[Data]:[Data]],SEARCH(F$6,Table2[[#This Row],[Data]:[Data]]))-SEARCH(F$6,Table2[[#This Row],[Data]:[Data]])-4),FALSE)</f>
        <v>1993</v>
      </c>
      <c r="G218" s="2" t="b">
        <f>IF(AND(LEN(Table3[[#This Row],[BYR:]])=$G$3,(Table3[[#This Row],[BYR:]]*1)&gt;=$G$4,(Table3[[#This Row],[BYR:]]*1)&lt;=$G$5),TRUE,FALSE)</f>
        <v>1</v>
      </c>
      <c r="H218" s="2" t="str" cm="1">
        <f t="array" ref="H218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218" s="2" t="b">
        <f>IF(AND(LEN(Table3[[#This Row],[IYR:]])=$I$3,(Table3[[#This Row],[IYR:]]*1)&gt;=$I$4,(Table3[[#This Row],[IYR:]]*1)&lt;=$I$5),TRUE,FALSE)</f>
        <v>1</v>
      </c>
      <c r="J218" s="2" t="str" cm="1">
        <f t="array" ref="J218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218" s="2" t="b">
        <f>IF(AND(LEN(Table3[[#This Row],[EYR:]])=$K$3,(Table3[[#This Row],[EYR:]]*1)&gt;=$K$4,(Table3[[#This Row],[EYR:]]*1)&lt;=$K$5),TRUE,FALSE)</f>
        <v>1</v>
      </c>
      <c r="L218" s="2">
        <v>167</v>
      </c>
      <c r="M218" s="2" t="s">
        <v>299</v>
      </c>
      <c r="N21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18" s="2" t="str" cm="1">
        <f t="array" ref="O218">IFERROR(MID(Table2[[#This Row],[Data]:[Data]],SEARCH(O$6,Table2[[#This Row],[Data]:[Data]])+4,SEARCH(" ",Table2[[#This Row],[Data]:[Data]],SEARCH(O$6,Table2[[#This Row],[Data]:[Data]]))-SEARCH(O$6,Table2[[#This Row],[Data]:[Data]])-4),FALSE)</f>
        <v>#3da943</v>
      </c>
      <c r="P218" s="2" t="b">
        <f>IF(AND(LEFT(Table3[[#This Row],[HCL:]],1)="#",LEN(Table3[[#This Row],[HCL:]])=$P$3),ISNUMBER(HEX2DEC(RIGHT(Table3[[#This Row],[HCL:]],6))),FALSE)</f>
        <v>1</v>
      </c>
      <c r="Q218" s="2" t="str" cm="1">
        <f t="array" ref="Q218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218" s="2" t="b">
        <f>IFERROR(VLOOKUP(Table3[[#This Row],[ECL:]],Table4[],2,0),FALSE)</f>
        <v>1</v>
      </c>
      <c r="S218" s="2" t="str" cm="1">
        <f t="array" ref="S218">IFERROR(MID(Table2[[#This Row],[Data]:[Data]],SEARCH(S$6,Table2[[#This Row],[Data]:[Data]])+4,SEARCH(" ",Table2[[#This Row],[Data]:[Data]],SEARCH(S$6,Table2[[#This Row],[Data]:[Data]]))-SEARCH(S$6,Table2[[#This Row],[Data]:[Data]])-4),FALSE)</f>
        <v>340209998</v>
      </c>
      <c r="T218" s="2" t="b">
        <f>IF(LEN(Table3[[#This Row],[PID:]])=$T$3,TRUE,FALSE)</f>
        <v>1</v>
      </c>
      <c r="U218" s="2" t="e" cm="1">
        <f t="array" ref="U21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18" s="3">
        <f>IF(AND(G218,I218,K218,N218,P218,R218,T218,Table2[[#This Row],[Valid?]]=1),1,0)</f>
        <v>1</v>
      </c>
    </row>
    <row r="219" spans="1:22" x14ac:dyDescent="0.3">
      <c r="A219" t="s">
        <v>223</v>
      </c>
      <c r="B219">
        <f t="shared" si="6"/>
        <v>7</v>
      </c>
      <c r="C219" t="b">
        <f t="shared" si="7"/>
        <v>0</v>
      </c>
      <c r="D219">
        <f>IF(OR(Table2[[#This Row],[How many colons?]]=8,AND(Table2[[#This Row],[How many colons?]]=7,Table2[[#This Row],[Has CID? (char position)]]=FALSE)),1,0)</f>
        <v>1</v>
      </c>
      <c r="F219" s="2" t="str" cm="1">
        <f t="array" ref="F219">IFERROR(MID(Table2[[#This Row],[Data]:[Data]],SEARCH(F$6,Table2[[#This Row],[Data]:[Data]])+4,SEARCH(" ",Table2[[#This Row],[Data]:[Data]],SEARCH(F$6,Table2[[#This Row],[Data]:[Data]]))-SEARCH(F$6,Table2[[#This Row],[Data]:[Data]])-4),FALSE)</f>
        <v>1968</v>
      </c>
      <c r="G219" s="2" t="b">
        <f>IF(AND(LEN(Table3[[#This Row],[BYR:]])=$G$3,(Table3[[#This Row],[BYR:]]*1)&gt;=$G$4,(Table3[[#This Row],[BYR:]]*1)&lt;=$G$5),TRUE,FALSE)</f>
        <v>1</v>
      </c>
      <c r="H219" s="2" t="str" cm="1">
        <f t="array" ref="H219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219" s="2" t="b">
        <f>IF(AND(LEN(Table3[[#This Row],[IYR:]])=$I$3,(Table3[[#This Row],[IYR:]]*1)&gt;=$I$4,(Table3[[#This Row],[IYR:]]*1)&lt;=$I$5),TRUE,FALSE)</f>
        <v>1</v>
      </c>
      <c r="J219" s="2" t="str" cm="1">
        <f t="array" ref="J219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219" s="2" t="b">
        <f>IF(AND(LEN(Table3[[#This Row],[EYR:]])=$K$3,(Table3[[#This Row],[EYR:]]*1)&gt;=$K$4,(Table3[[#This Row],[EYR:]]*1)&lt;=$K$5),TRUE,FALSE)</f>
        <v>1</v>
      </c>
      <c r="L219" s="2">
        <v>176</v>
      </c>
      <c r="M219" s="2" t="s">
        <v>299</v>
      </c>
      <c r="N21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19" s="2" t="str" cm="1">
        <f t="array" ref="O219">IFERROR(MID(Table2[[#This Row],[Data]:[Data]],SEARCH(O$6,Table2[[#This Row],[Data]:[Data]])+4,SEARCH(" ",Table2[[#This Row],[Data]:[Data]],SEARCH(O$6,Table2[[#This Row],[Data]:[Data]]))-SEARCH(O$6,Table2[[#This Row],[Data]:[Data]])-4),FALSE)</f>
        <v>#84a907</v>
      </c>
      <c r="P219" s="2" t="b">
        <f>IF(AND(LEFT(Table3[[#This Row],[HCL:]],1)="#",LEN(Table3[[#This Row],[HCL:]])=$P$3),ISNUMBER(HEX2DEC(RIGHT(Table3[[#This Row],[HCL:]],6))),FALSE)</f>
        <v>1</v>
      </c>
      <c r="Q219" s="2" t="str" cm="1">
        <f t="array" ref="Q219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219" s="2" t="b">
        <f>IFERROR(VLOOKUP(Table3[[#This Row],[ECL:]],Table4[],2,0),FALSE)</f>
        <v>1</v>
      </c>
      <c r="S219" s="2" t="str" cm="1">
        <f t="array" ref="S219">IFERROR(MID(Table2[[#This Row],[Data]:[Data]],SEARCH(S$6,Table2[[#This Row],[Data]:[Data]])+4,SEARCH(" ",Table2[[#This Row],[Data]:[Data]],SEARCH(S$6,Table2[[#This Row],[Data]:[Data]]))-SEARCH(S$6,Table2[[#This Row],[Data]:[Data]])-4),FALSE)</f>
        <v>915482982</v>
      </c>
      <c r="T219" s="2" t="b">
        <f>IF(LEN(Table3[[#This Row],[PID:]])=$T$3,TRUE,FALSE)</f>
        <v>1</v>
      </c>
      <c r="U219" s="2" t="e" cm="1">
        <f t="array" ref="U219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19" s="3">
        <f>IF(AND(G219,I219,K219,N219,P219,R219,T219,Table2[[#This Row],[Valid?]]=1),1,0)</f>
        <v>1</v>
      </c>
    </row>
    <row r="220" spans="1:22" x14ac:dyDescent="0.3">
      <c r="A220" t="s">
        <v>224</v>
      </c>
      <c r="B220">
        <f t="shared" si="6"/>
        <v>7</v>
      </c>
      <c r="C220">
        <f t="shared" si="7"/>
        <v>62</v>
      </c>
      <c r="D220">
        <f>IF(OR(Table2[[#This Row],[How many colons?]]=8,AND(Table2[[#This Row],[How many colons?]]=7,Table2[[#This Row],[Has CID? (char position)]]=FALSE)),1,0)</f>
        <v>0</v>
      </c>
      <c r="F220" s="2" t="str" cm="1">
        <f t="array" ref="F220">IFERROR(MID(Table2[[#This Row],[Data]:[Data]],SEARCH(F$6,Table2[[#This Row],[Data]:[Data]])+4,SEARCH(" ",Table2[[#This Row],[Data]:[Data]],SEARCH(F$6,Table2[[#This Row],[Data]:[Data]]))-SEARCH(F$6,Table2[[#This Row],[Data]:[Data]])-4),FALSE)</f>
        <v>2023</v>
      </c>
      <c r="G220" s="2" t="b">
        <f>IF(AND(LEN(Table3[[#This Row],[BYR:]])=$G$3,(Table3[[#This Row],[BYR:]]*1)&gt;=$G$4,(Table3[[#This Row],[BYR:]]*1)&lt;=$G$5),TRUE,FALSE)</f>
        <v>0</v>
      </c>
      <c r="H220" s="2" t="str" cm="1">
        <f t="array" ref="H220">IFERROR(MID(Table2[[#This Row],[Data]:[Data]],SEARCH(H$6,Table2[[#This Row],[Data]:[Data]])+4,SEARCH(" ",Table2[[#This Row],[Data]:[Data]],SEARCH(H$6,Table2[[#This Row],[Data]:[Data]]))-SEARCH(H$6,Table2[[#This Row],[Data]:[Data]])-4),FALSE)</f>
        <v>2028</v>
      </c>
      <c r="I220" s="2" t="b">
        <f>IF(AND(LEN(Table3[[#This Row],[IYR:]])=$I$3,(Table3[[#This Row],[IYR:]]*1)&gt;=$I$4,(Table3[[#This Row],[IYR:]]*1)&lt;=$I$5),TRUE,FALSE)</f>
        <v>0</v>
      </c>
      <c r="J220" s="2" t="b" cm="1">
        <f t="array" ref="J220">IFERROR(MID(Table2[[#This Row],[Data]:[Data]],SEARCH(J$6,Table2[[#This Row],[Data]:[Data]])+4,SEARCH(" ",Table2[[#This Row],[Data]:[Data]],SEARCH(J$6,Table2[[#This Row],[Data]:[Data]]))-SEARCH(J$6,Table2[[#This Row],[Data]:[Data]])-4),FALSE)</f>
        <v>0</v>
      </c>
      <c r="K220" s="2" t="b">
        <f>IF(AND(LEN(Table3[[#This Row],[EYR:]])=$K$3,(Table3[[#This Row],[EYR:]]*1)&gt;=$K$4,(Table3[[#This Row],[EYR:]]*1)&lt;=$K$5),TRUE,FALSE)</f>
        <v>0</v>
      </c>
      <c r="L220" s="2">
        <v>190</v>
      </c>
      <c r="M220" s="2"/>
      <c r="N22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20" s="2" t="str" cm="1">
        <f t="array" ref="O220">IFERROR(MID(Table2[[#This Row],[Data]:[Data]],SEARCH(O$6,Table2[[#This Row],[Data]:[Data]])+4,SEARCH(" ",Table2[[#This Row],[Data]:[Data]],SEARCH(O$6,Table2[[#This Row],[Data]:[Data]]))-SEARCH(O$6,Table2[[#This Row],[Data]:[Data]])-4),FALSE)</f>
        <v>#6b5442</v>
      </c>
      <c r="P220" s="2" t="b">
        <f>IF(AND(LEFT(Table3[[#This Row],[HCL:]],1)="#",LEN(Table3[[#This Row],[HCL:]])=$P$3),ISNUMBER(HEX2DEC(RIGHT(Table3[[#This Row],[HCL:]],6))),FALSE)</f>
        <v>1</v>
      </c>
      <c r="Q220" s="2" t="str" cm="1">
        <f t="array" ref="Q220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220" s="2" t="b">
        <f>IFERROR(VLOOKUP(Table3[[#This Row],[ECL:]],Table4[],2,0),FALSE)</f>
        <v>1</v>
      </c>
      <c r="S220" s="2" t="str" cm="1">
        <f t="array" ref="S220">IFERROR(MID(Table2[[#This Row],[Data]:[Data]],SEARCH(S$6,Table2[[#This Row],[Data]:[Data]])+4,SEARCH(" ",Table2[[#This Row],[Data]:[Data]],SEARCH(S$6,Table2[[#This Row],[Data]:[Data]]))-SEARCH(S$6,Table2[[#This Row],[Data]:[Data]])-4),FALSE)</f>
        <v>5211866539</v>
      </c>
      <c r="T220" s="2" t="b">
        <f>IF(LEN(Table3[[#This Row],[PID:]])=$T$3,TRUE,FALSE)</f>
        <v>0</v>
      </c>
      <c r="U220" s="2" t="str" cm="1">
        <f t="array" ref="U220">MID(Table2[[#This Row],[Data]:[Data]],SEARCH(U$6,Table2[[#This Row],[Data]:[Data]])+4,SEARCH(" ",Table2[[#This Row],[Data]:[Data]],SEARCH(U$6,Table2[[#This Row],[Data]:[Data]]))-SEARCH(U$6,Table2[[#This Row],[Data]:[Data]])-4)</f>
        <v>276</v>
      </c>
      <c r="V220" s="3">
        <f>IF(AND(G220,I220,K220,N220,P220,R220,T220,Table2[[#This Row],[Valid?]]=1),1,0)</f>
        <v>0</v>
      </c>
    </row>
    <row r="221" spans="1:22" x14ac:dyDescent="0.3">
      <c r="A221" t="s">
        <v>225</v>
      </c>
      <c r="B221">
        <f t="shared" si="6"/>
        <v>7</v>
      </c>
      <c r="C221" t="b">
        <f t="shared" si="7"/>
        <v>0</v>
      </c>
      <c r="D221">
        <f>IF(OR(Table2[[#This Row],[How many colons?]]=8,AND(Table2[[#This Row],[How many colons?]]=7,Table2[[#This Row],[Has CID? (char position)]]=FALSE)),1,0)</f>
        <v>1</v>
      </c>
      <c r="F221" s="2" t="str" cm="1">
        <f t="array" ref="F221">IFERROR(MID(Table2[[#This Row],[Data]:[Data]],SEARCH(F$6,Table2[[#This Row],[Data]:[Data]])+4,SEARCH(" ",Table2[[#This Row],[Data]:[Data]],SEARCH(F$6,Table2[[#This Row],[Data]:[Data]]))-SEARCH(F$6,Table2[[#This Row],[Data]:[Data]])-4),FALSE)</f>
        <v>1966</v>
      </c>
      <c r="G221" s="2" t="b">
        <f>IF(AND(LEN(Table3[[#This Row],[BYR:]])=$G$3,(Table3[[#This Row],[BYR:]]*1)&gt;=$G$4,(Table3[[#This Row],[BYR:]]*1)&lt;=$G$5),TRUE,FALSE)</f>
        <v>1</v>
      </c>
      <c r="H221" s="2" t="str" cm="1">
        <f t="array" ref="H221">IFERROR(MID(Table2[[#This Row],[Data]:[Data]],SEARCH(H$6,Table2[[#This Row],[Data]:[Data]])+4,SEARCH(" ",Table2[[#This Row],[Data]:[Data]],SEARCH(H$6,Table2[[#This Row],[Data]:[Data]]))-SEARCH(H$6,Table2[[#This Row],[Data]:[Data]])-4),FALSE)</f>
        <v>2002</v>
      </c>
      <c r="I221" s="2" t="b">
        <f>IF(AND(LEN(Table3[[#This Row],[IYR:]])=$I$3,(Table3[[#This Row],[IYR:]]*1)&gt;=$I$4,(Table3[[#This Row],[IYR:]]*1)&lt;=$I$5),TRUE,FALSE)</f>
        <v>0</v>
      </c>
      <c r="J221" s="2" t="str" cm="1">
        <f t="array" ref="J221">IFERROR(MID(Table2[[#This Row],[Data]:[Data]],SEARCH(J$6,Table2[[#This Row],[Data]:[Data]])+4,SEARCH(" ",Table2[[#This Row],[Data]:[Data]],SEARCH(J$6,Table2[[#This Row],[Data]:[Data]]))-SEARCH(J$6,Table2[[#This Row],[Data]:[Data]])-4),FALSE)</f>
        <v>1958</v>
      </c>
      <c r="K221" s="2" t="b">
        <f>IF(AND(LEN(Table3[[#This Row],[EYR:]])=$K$3,(Table3[[#This Row],[EYR:]]*1)&gt;=$K$4,(Table3[[#This Row],[EYR:]]*1)&lt;=$K$5),TRUE,FALSE)</f>
        <v>0</v>
      </c>
      <c r="L221" s="2">
        <v>177</v>
      </c>
      <c r="M221" s="2" t="s">
        <v>299</v>
      </c>
      <c r="N22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21" s="2" t="str" cm="1">
        <f t="array" ref="O221">IFERROR(MID(Table2[[#This Row],[Data]:[Data]],SEARCH(O$6,Table2[[#This Row],[Data]:[Data]])+4,SEARCH(" ",Table2[[#This Row],[Data]:[Data]],SEARCH(O$6,Table2[[#This Row],[Data]:[Data]]))-SEARCH(O$6,Table2[[#This Row],[Data]:[Data]])-4),FALSE)</f>
        <v>#ceb3a1</v>
      </c>
      <c r="P221" s="2" t="b">
        <f>IF(AND(LEFT(Table3[[#This Row],[HCL:]],1)="#",LEN(Table3[[#This Row],[HCL:]])=$P$3),ISNUMBER(HEX2DEC(RIGHT(Table3[[#This Row],[HCL:]],6))),FALSE)</f>
        <v>1</v>
      </c>
      <c r="Q221" s="2" t="str" cm="1">
        <f t="array" ref="Q221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221" s="2" t="b">
        <f>IFERROR(VLOOKUP(Table3[[#This Row],[ECL:]],Table4[],2,0),FALSE)</f>
        <v>1</v>
      </c>
      <c r="S221" s="2" t="str" cm="1">
        <f t="array" ref="S221">IFERROR(MID(Table2[[#This Row],[Data]:[Data]],SEARCH(S$6,Table2[[#This Row],[Data]:[Data]])+4,SEARCH(" ",Table2[[#This Row],[Data]:[Data]],SEARCH(S$6,Table2[[#This Row],[Data]:[Data]]))-SEARCH(S$6,Table2[[#This Row],[Data]:[Data]])-4),FALSE)</f>
        <v>#9f5b93</v>
      </c>
      <c r="T221" s="2" t="b">
        <f>IF(LEN(Table3[[#This Row],[PID:]])=$T$3,TRUE,FALSE)</f>
        <v>0</v>
      </c>
      <c r="U221" s="2" t="e" cm="1">
        <f t="array" ref="U22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21" s="3">
        <f>IF(AND(G221,I221,K221,N221,P221,R221,T221,Table2[[#This Row],[Valid?]]=1),1,0)</f>
        <v>0</v>
      </c>
    </row>
    <row r="222" spans="1:22" x14ac:dyDescent="0.3">
      <c r="A222" t="s">
        <v>226</v>
      </c>
      <c r="B222">
        <f t="shared" si="6"/>
        <v>7</v>
      </c>
      <c r="C222" t="b">
        <f t="shared" si="7"/>
        <v>0</v>
      </c>
      <c r="D222">
        <f>IF(OR(Table2[[#This Row],[How many colons?]]=8,AND(Table2[[#This Row],[How many colons?]]=7,Table2[[#This Row],[Has CID? (char position)]]=FALSE)),1,0)</f>
        <v>1</v>
      </c>
      <c r="F222" s="2" t="str" cm="1">
        <f t="array" ref="F222">IFERROR(MID(Table2[[#This Row],[Data]:[Data]],SEARCH(F$6,Table2[[#This Row],[Data]:[Data]])+4,SEARCH(" ",Table2[[#This Row],[Data]:[Data]],SEARCH(F$6,Table2[[#This Row],[Data]:[Data]]))-SEARCH(F$6,Table2[[#This Row],[Data]:[Data]])-4),FALSE)</f>
        <v>1989</v>
      </c>
      <c r="G222" s="2" t="b">
        <f>IF(AND(LEN(Table3[[#This Row],[BYR:]])=$G$3,(Table3[[#This Row],[BYR:]]*1)&gt;=$G$4,(Table3[[#This Row],[BYR:]]*1)&lt;=$G$5),TRUE,FALSE)</f>
        <v>1</v>
      </c>
      <c r="H222" s="2" t="str" cm="1">
        <f t="array" ref="H222">IFERROR(MID(Table2[[#This Row],[Data]:[Data]],SEARCH(H$6,Table2[[#This Row],[Data]:[Data]])+4,SEARCH(" ",Table2[[#This Row],[Data]:[Data]],SEARCH(H$6,Table2[[#This Row],[Data]:[Data]]))-SEARCH(H$6,Table2[[#This Row],[Data]:[Data]])-4),FALSE)</f>
        <v>2009</v>
      </c>
      <c r="I222" s="2" t="b">
        <f>IF(AND(LEN(Table3[[#This Row],[IYR:]])=$I$3,(Table3[[#This Row],[IYR:]]*1)&gt;=$I$4,(Table3[[#This Row],[IYR:]]*1)&lt;=$I$5),TRUE,FALSE)</f>
        <v>0</v>
      </c>
      <c r="J222" s="2" t="str" cm="1">
        <f t="array" ref="J222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222" s="2" t="b">
        <f>IF(AND(LEN(Table3[[#This Row],[EYR:]])=$K$3,(Table3[[#This Row],[EYR:]]*1)&gt;=$K$4,(Table3[[#This Row],[EYR:]]*1)&lt;=$K$5),TRUE,FALSE)</f>
        <v>1</v>
      </c>
      <c r="L222" s="2">
        <v>167</v>
      </c>
      <c r="M222" s="2" t="s">
        <v>299</v>
      </c>
      <c r="N22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22" s="2" t="str" cm="1">
        <f t="array" ref="O222">IFERROR(MID(Table2[[#This Row],[Data]:[Data]],SEARCH(O$6,Table2[[#This Row],[Data]:[Data]])+4,SEARCH(" ",Table2[[#This Row],[Data]:[Data]],SEARCH(O$6,Table2[[#This Row],[Data]:[Data]]))-SEARCH(O$6,Table2[[#This Row],[Data]:[Data]])-4),FALSE)</f>
        <v>#23ef8c</v>
      </c>
      <c r="P222" s="2" t="b">
        <f>IF(AND(LEFT(Table3[[#This Row],[HCL:]],1)="#",LEN(Table3[[#This Row],[HCL:]])=$P$3),ISNUMBER(HEX2DEC(RIGHT(Table3[[#This Row],[HCL:]],6))),FALSE)</f>
        <v>1</v>
      </c>
      <c r="Q222" s="2" t="str" cm="1">
        <f t="array" ref="Q222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222" s="2" t="b">
        <f>IFERROR(VLOOKUP(Table3[[#This Row],[ECL:]],Table4[],2,0),FALSE)</f>
        <v>1</v>
      </c>
      <c r="S222" s="2" t="str" cm="1">
        <f t="array" ref="S222">IFERROR(MID(Table2[[#This Row],[Data]:[Data]],SEARCH(S$6,Table2[[#This Row],[Data]:[Data]])+4,SEARCH(" ",Table2[[#This Row],[Data]:[Data]],SEARCH(S$6,Table2[[#This Row],[Data]:[Data]]))-SEARCH(S$6,Table2[[#This Row],[Data]:[Data]])-4),FALSE)</f>
        <v>618443261</v>
      </c>
      <c r="T222" s="2" t="b">
        <f>IF(LEN(Table3[[#This Row],[PID:]])=$T$3,TRUE,FALSE)</f>
        <v>1</v>
      </c>
      <c r="U222" s="2" t="e" cm="1">
        <f t="array" ref="U22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22" s="3">
        <f>IF(AND(G222,I222,K222,N222,P222,R222,T222,Table2[[#This Row],[Valid?]]=1),1,0)</f>
        <v>0</v>
      </c>
    </row>
    <row r="223" spans="1:22" x14ac:dyDescent="0.3">
      <c r="A223" t="s">
        <v>227</v>
      </c>
      <c r="B223">
        <f t="shared" si="6"/>
        <v>7</v>
      </c>
      <c r="C223" t="b">
        <f t="shared" si="7"/>
        <v>0</v>
      </c>
      <c r="D223">
        <f>IF(OR(Table2[[#This Row],[How many colons?]]=8,AND(Table2[[#This Row],[How many colons?]]=7,Table2[[#This Row],[Has CID? (char position)]]=FALSE)),1,0)</f>
        <v>1</v>
      </c>
      <c r="F223" s="2" t="str" cm="1">
        <f t="array" ref="F223">IFERROR(MID(Table2[[#This Row],[Data]:[Data]],SEARCH(F$6,Table2[[#This Row],[Data]:[Data]])+4,SEARCH(" ",Table2[[#This Row],[Data]:[Data]],SEARCH(F$6,Table2[[#This Row],[Data]:[Data]]))-SEARCH(F$6,Table2[[#This Row],[Data]:[Data]])-4),FALSE)</f>
        <v>1921</v>
      </c>
      <c r="G223" s="2" t="b">
        <f>IF(AND(LEN(Table3[[#This Row],[BYR:]])=$G$3,(Table3[[#This Row],[BYR:]]*1)&gt;=$G$4,(Table3[[#This Row],[BYR:]]*1)&lt;=$G$5),TRUE,FALSE)</f>
        <v>1</v>
      </c>
      <c r="H223" s="2" t="str" cm="1">
        <f t="array" ref="H223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223" s="2" t="b">
        <f>IF(AND(LEN(Table3[[#This Row],[IYR:]])=$I$3,(Table3[[#This Row],[IYR:]]*1)&gt;=$I$4,(Table3[[#This Row],[IYR:]]*1)&lt;=$I$5),TRUE,FALSE)</f>
        <v>1</v>
      </c>
      <c r="J223" s="2" t="str" cm="1">
        <f t="array" ref="J223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223" s="2" t="b">
        <f>IF(AND(LEN(Table3[[#This Row],[EYR:]])=$K$3,(Table3[[#This Row],[EYR:]]*1)&gt;=$K$4,(Table3[[#This Row],[EYR:]]*1)&lt;=$K$5),TRUE,FALSE)</f>
        <v>1</v>
      </c>
      <c r="L223" s="2">
        <v>165</v>
      </c>
      <c r="M223" s="2" t="s">
        <v>299</v>
      </c>
      <c r="N22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23" s="2" t="str" cm="1">
        <f t="array" ref="O223">IFERROR(MID(Table2[[#This Row],[Data]:[Data]],SEARCH(O$6,Table2[[#This Row],[Data]:[Data]])+4,SEARCH(" ",Table2[[#This Row],[Data]:[Data]],SEARCH(O$6,Table2[[#This Row],[Data]:[Data]]))-SEARCH(O$6,Table2[[#This Row],[Data]:[Data]])-4),FALSE)</f>
        <v>#c0946f</v>
      </c>
      <c r="P223" s="2" t="b">
        <f>IF(AND(LEFT(Table3[[#This Row],[HCL:]],1)="#",LEN(Table3[[#This Row],[HCL:]])=$P$3),ISNUMBER(HEX2DEC(RIGHT(Table3[[#This Row],[HCL:]],6))),FALSE)</f>
        <v>1</v>
      </c>
      <c r="Q223" s="2" t="str" cm="1">
        <f t="array" ref="Q223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223" s="2" t="b">
        <f>IFERROR(VLOOKUP(Table3[[#This Row],[ECL:]],Table4[],2,0),FALSE)</f>
        <v>1</v>
      </c>
      <c r="S223" s="2" t="str" cm="1">
        <f t="array" ref="S223">IFERROR(MID(Table2[[#This Row],[Data]:[Data]],SEARCH(S$6,Table2[[#This Row],[Data]:[Data]])+4,SEARCH(" ",Table2[[#This Row],[Data]:[Data]],SEARCH(S$6,Table2[[#This Row],[Data]:[Data]]))-SEARCH(S$6,Table2[[#This Row],[Data]:[Data]])-4),FALSE)</f>
        <v>490419824</v>
      </c>
      <c r="T223" s="2" t="b">
        <f>IF(LEN(Table3[[#This Row],[PID:]])=$T$3,TRUE,FALSE)</f>
        <v>1</v>
      </c>
      <c r="U223" s="2" t="e" cm="1">
        <f t="array" ref="U22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23" s="3">
        <f>IF(AND(G223,I223,K223,N223,P223,R223,T223,Table2[[#This Row],[Valid?]]=1),1,0)</f>
        <v>1</v>
      </c>
    </row>
    <row r="224" spans="1:22" x14ac:dyDescent="0.3">
      <c r="A224" t="s">
        <v>228</v>
      </c>
      <c r="B224">
        <f t="shared" si="6"/>
        <v>7</v>
      </c>
      <c r="C224" t="b">
        <f t="shared" si="7"/>
        <v>0</v>
      </c>
      <c r="D224">
        <f>IF(OR(Table2[[#This Row],[How many colons?]]=8,AND(Table2[[#This Row],[How many colons?]]=7,Table2[[#This Row],[Has CID? (char position)]]=FALSE)),1,0)</f>
        <v>1</v>
      </c>
      <c r="F224" s="2" t="str" cm="1">
        <f t="array" ref="F224">IFERROR(MID(Table2[[#This Row],[Data]:[Data]],SEARCH(F$6,Table2[[#This Row],[Data]:[Data]])+4,SEARCH(" ",Table2[[#This Row],[Data]:[Data]],SEARCH(F$6,Table2[[#This Row],[Data]:[Data]]))-SEARCH(F$6,Table2[[#This Row],[Data]:[Data]])-4),FALSE)</f>
        <v>1937</v>
      </c>
      <c r="G224" s="2" t="b">
        <f>IF(AND(LEN(Table3[[#This Row],[BYR:]])=$G$3,(Table3[[#This Row],[BYR:]]*1)&gt;=$G$4,(Table3[[#This Row],[BYR:]]*1)&lt;=$G$5),TRUE,FALSE)</f>
        <v>1</v>
      </c>
      <c r="H224" s="2" t="str" cm="1">
        <f t="array" ref="H224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224" s="2" t="b">
        <f>IF(AND(LEN(Table3[[#This Row],[IYR:]])=$I$3,(Table3[[#This Row],[IYR:]]*1)&gt;=$I$4,(Table3[[#This Row],[IYR:]]*1)&lt;=$I$5),TRUE,FALSE)</f>
        <v>1</v>
      </c>
      <c r="J224" s="2" t="str" cm="1">
        <f t="array" ref="J224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224" s="2" t="b">
        <f>IF(AND(LEN(Table3[[#This Row],[EYR:]])=$K$3,(Table3[[#This Row],[EYR:]]*1)&gt;=$K$4,(Table3[[#This Row],[EYR:]]*1)&lt;=$K$5),TRUE,FALSE)</f>
        <v>1</v>
      </c>
      <c r="L224" s="2">
        <v>150</v>
      </c>
      <c r="M224" s="2" t="s">
        <v>299</v>
      </c>
      <c r="N22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24" s="2" t="str" cm="1">
        <f t="array" ref="O224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224" s="2" t="b">
        <f>IF(AND(LEFT(Table3[[#This Row],[HCL:]],1)="#",LEN(Table3[[#This Row],[HCL:]])=$P$3),ISNUMBER(HEX2DEC(RIGHT(Table3[[#This Row],[HCL:]],6))),FALSE)</f>
        <v>1</v>
      </c>
      <c r="Q224" s="2" t="str" cm="1">
        <f t="array" ref="Q224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224" s="2" t="b">
        <f>IFERROR(VLOOKUP(Table3[[#This Row],[ECL:]],Table4[],2,0),FALSE)</f>
        <v>1</v>
      </c>
      <c r="S224" s="2" t="str" cm="1">
        <f t="array" ref="S224">IFERROR(MID(Table2[[#This Row],[Data]:[Data]],SEARCH(S$6,Table2[[#This Row],[Data]:[Data]])+4,SEARCH(" ",Table2[[#This Row],[Data]:[Data]],SEARCH(S$6,Table2[[#This Row],[Data]:[Data]]))-SEARCH(S$6,Table2[[#This Row],[Data]:[Data]])-4),FALSE)</f>
        <v>824096447</v>
      </c>
      <c r="T224" s="2" t="b">
        <f>IF(LEN(Table3[[#This Row],[PID:]])=$T$3,TRUE,FALSE)</f>
        <v>1</v>
      </c>
      <c r="U224" s="2" t="e" cm="1">
        <f t="array" ref="U224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24" s="3">
        <f>IF(AND(G224,I224,K224,N224,P224,R224,T224,Table2[[#This Row],[Valid?]]=1),1,0)</f>
        <v>1</v>
      </c>
    </row>
    <row r="225" spans="1:22" x14ac:dyDescent="0.3">
      <c r="A225" t="s">
        <v>229</v>
      </c>
      <c r="B225">
        <f t="shared" si="6"/>
        <v>7</v>
      </c>
      <c r="C225">
        <f t="shared" si="7"/>
        <v>18</v>
      </c>
      <c r="D225">
        <f>IF(OR(Table2[[#This Row],[How many colons?]]=8,AND(Table2[[#This Row],[How many colons?]]=7,Table2[[#This Row],[Has CID? (char position)]]=FALSE)),1,0)</f>
        <v>0</v>
      </c>
      <c r="F225" s="2" t="str" cm="1">
        <f t="array" ref="F225">IFERROR(MID(Table2[[#This Row],[Data]:[Data]],SEARCH(F$6,Table2[[#This Row],[Data]:[Data]])+4,SEARCH(" ",Table2[[#This Row],[Data]:[Data]],SEARCH(F$6,Table2[[#This Row],[Data]:[Data]]))-SEARCH(F$6,Table2[[#This Row],[Data]:[Data]])-4),FALSE)</f>
        <v>1942</v>
      </c>
      <c r="G225" s="2" t="b">
        <f>IF(AND(LEN(Table3[[#This Row],[BYR:]])=$G$3,(Table3[[#This Row],[BYR:]]*1)&gt;=$G$4,(Table3[[#This Row],[BYR:]]*1)&lt;=$G$5),TRUE,FALSE)</f>
        <v>1</v>
      </c>
      <c r="H225" s="2" t="b" cm="1">
        <f t="array" ref="H225">IFERROR(MID(Table2[[#This Row],[Data]:[Data]],SEARCH(H$6,Table2[[#This Row],[Data]:[Data]])+4,SEARCH(" ",Table2[[#This Row],[Data]:[Data]],SEARCH(H$6,Table2[[#This Row],[Data]:[Data]]))-SEARCH(H$6,Table2[[#This Row],[Data]:[Data]])-4),FALSE)</f>
        <v>0</v>
      </c>
      <c r="I225" s="2" t="b">
        <f>IF(AND(LEN(Table3[[#This Row],[IYR:]])=$I$3,(Table3[[#This Row],[IYR:]]*1)&gt;=$I$4,(Table3[[#This Row],[IYR:]]*1)&lt;=$I$5),TRUE,FALSE)</f>
        <v>0</v>
      </c>
      <c r="J225" s="2" t="str" cm="1">
        <f t="array" ref="J225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225" s="2" t="b">
        <f>IF(AND(LEN(Table3[[#This Row],[EYR:]])=$K$3,(Table3[[#This Row],[EYR:]]*1)&gt;=$K$4,(Table3[[#This Row],[EYR:]]*1)&lt;=$K$5),TRUE,FALSE)</f>
        <v>1</v>
      </c>
      <c r="L225" s="2">
        <v>191</v>
      </c>
      <c r="M225" s="2" t="s">
        <v>299</v>
      </c>
      <c r="N22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25" s="2" t="str" cm="1">
        <f t="array" ref="O225">IFERROR(MID(Table2[[#This Row],[Data]:[Data]],SEARCH(O$6,Table2[[#This Row],[Data]:[Data]])+4,SEARCH(" ",Table2[[#This Row],[Data]:[Data]],SEARCH(O$6,Table2[[#This Row],[Data]:[Data]]))-SEARCH(O$6,Table2[[#This Row],[Data]:[Data]])-4),FALSE)</f>
        <v>#623a2f</v>
      </c>
      <c r="P225" s="2" t="b">
        <f>IF(AND(LEFT(Table3[[#This Row],[HCL:]],1)="#",LEN(Table3[[#This Row],[HCL:]])=$P$3),ISNUMBER(HEX2DEC(RIGHT(Table3[[#This Row],[HCL:]],6))),FALSE)</f>
        <v>1</v>
      </c>
      <c r="Q225" s="2" t="str" cm="1">
        <f t="array" ref="Q225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225" s="2" t="b">
        <f>IFERROR(VLOOKUP(Table3[[#This Row],[ECL:]],Table4[],2,0),FALSE)</f>
        <v>1</v>
      </c>
      <c r="S225" s="2" t="str" cm="1">
        <f t="array" ref="S225">IFERROR(MID(Table2[[#This Row],[Data]:[Data]],SEARCH(S$6,Table2[[#This Row],[Data]:[Data]])+4,SEARCH(" ",Table2[[#This Row],[Data]:[Data]],SEARCH(S$6,Table2[[#This Row],[Data]:[Data]]))-SEARCH(S$6,Table2[[#This Row],[Data]:[Data]])-4),FALSE)</f>
        <v>768437232</v>
      </c>
      <c r="T225" s="2" t="b">
        <f>IF(LEN(Table3[[#This Row],[PID:]])=$T$3,TRUE,FALSE)</f>
        <v>1</v>
      </c>
      <c r="U225" s="2" t="str" cm="1">
        <f t="array" ref="U225">MID(Table2[[#This Row],[Data]:[Data]],SEARCH(U$6,Table2[[#This Row],[Data]:[Data]])+4,SEARCH(" ",Table2[[#This Row],[Data]:[Data]],SEARCH(U$6,Table2[[#This Row],[Data]:[Data]]))-SEARCH(U$6,Table2[[#This Row],[Data]:[Data]])-4)</f>
        <v>294</v>
      </c>
      <c r="V225" s="3">
        <f>IF(AND(G225,I225,K225,N225,P225,R225,T225,Table2[[#This Row],[Valid?]]=1),1,0)</f>
        <v>0</v>
      </c>
    </row>
    <row r="226" spans="1:22" x14ac:dyDescent="0.3">
      <c r="A226" t="s">
        <v>230</v>
      </c>
      <c r="B226">
        <f t="shared" si="6"/>
        <v>7</v>
      </c>
      <c r="C226" t="b">
        <f t="shared" si="7"/>
        <v>0</v>
      </c>
      <c r="D226">
        <f>IF(OR(Table2[[#This Row],[How many colons?]]=8,AND(Table2[[#This Row],[How many colons?]]=7,Table2[[#This Row],[Has CID? (char position)]]=FALSE)),1,0)</f>
        <v>1</v>
      </c>
      <c r="F226" s="2" t="str" cm="1">
        <f t="array" ref="F226">IFERROR(MID(Table2[[#This Row],[Data]:[Data]],SEARCH(F$6,Table2[[#This Row],[Data]:[Data]])+4,SEARCH(" ",Table2[[#This Row],[Data]:[Data]],SEARCH(F$6,Table2[[#This Row],[Data]:[Data]]))-SEARCH(F$6,Table2[[#This Row],[Data]:[Data]])-4),FALSE)</f>
        <v>1982</v>
      </c>
      <c r="G226" s="2" t="b">
        <f>IF(AND(LEN(Table3[[#This Row],[BYR:]])=$G$3,(Table3[[#This Row],[BYR:]]*1)&gt;=$G$4,(Table3[[#This Row],[BYR:]]*1)&lt;=$G$5),TRUE,FALSE)</f>
        <v>1</v>
      </c>
      <c r="H226" s="2" t="str" cm="1">
        <f t="array" ref="H226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226" s="2" t="b">
        <f>IF(AND(LEN(Table3[[#This Row],[IYR:]])=$I$3,(Table3[[#This Row],[IYR:]]*1)&gt;=$I$4,(Table3[[#This Row],[IYR:]]*1)&lt;=$I$5),TRUE,FALSE)</f>
        <v>1</v>
      </c>
      <c r="J226" s="2" t="str" cm="1">
        <f t="array" ref="J226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226" s="2" t="b">
        <f>IF(AND(LEN(Table3[[#This Row],[EYR:]])=$K$3,(Table3[[#This Row],[EYR:]]*1)&gt;=$K$4,(Table3[[#This Row],[EYR:]]*1)&lt;=$K$5),TRUE,FALSE)</f>
        <v>1</v>
      </c>
      <c r="L226" s="2">
        <v>175</v>
      </c>
      <c r="M226" s="2" t="s">
        <v>299</v>
      </c>
      <c r="N22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26" s="2" t="str" cm="1">
        <f t="array" ref="O226">IFERROR(MID(Table2[[#This Row],[Data]:[Data]],SEARCH(O$6,Table2[[#This Row],[Data]:[Data]])+4,SEARCH(" ",Table2[[#This Row],[Data]:[Data]],SEARCH(O$6,Table2[[#This Row],[Data]:[Data]]))-SEARCH(O$6,Table2[[#This Row],[Data]:[Data]])-4),FALSE)</f>
        <v>#c0946f</v>
      </c>
      <c r="P226" s="2" t="b">
        <f>IF(AND(LEFT(Table3[[#This Row],[HCL:]],1)="#",LEN(Table3[[#This Row],[HCL:]])=$P$3),ISNUMBER(HEX2DEC(RIGHT(Table3[[#This Row],[HCL:]],6))),FALSE)</f>
        <v>1</v>
      </c>
      <c r="Q226" s="2" t="str" cm="1">
        <f t="array" ref="Q226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226" s="2" t="b">
        <f>IFERROR(VLOOKUP(Table3[[#This Row],[ECL:]],Table4[],2,0),FALSE)</f>
        <v>1</v>
      </c>
      <c r="S226" s="2" t="str" cm="1">
        <f t="array" ref="S226">IFERROR(MID(Table2[[#This Row],[Data]:[Data]],SEARCH(S$6,Table2[[#This Row],[Data]:[Data]])+4,SEARCH(" ",Table2[[#This Row],[Data]:[Data]],SEARCH(S$6,Table2[[#This Row],[Data]:[Data]]))-SEARCH(S$6,Table2[[#This Row],[Data]:[Data]])-4),FALSE)</f>
        <v>548668762</v>
      </c>
      <c r="T226" s="2" t="b">
        <f>IF(LEN(Table3[[#This Row],[PID:]])=$T$3,TRUE,FALSE)</f>
        <v>1</v>
      </c>
      <c r="U226" s="2" t="e" cm="1">
        <f t="array" ref="U22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26" s="3">
        <f>IF(AND(G226,I226,K226,N226,P226,R226,T226,Table2[[#This Row],[Valid?]]=1),1,0)</f>
        <v>1</v>
      </c>
    </row>
    <row r="227" spans="1:22" x14ac:dyDescent="0.3">
      <c r="A227" t="s">
        <v>231</v>
      </c>
      <c r="B227">
        <f t="shared" si="6"/>
        <v>7</v>
      </c>
      <c r="C227" t="b">
        <f t="shared" si="7"/>
        <v>0</v>
      </c>
      <c r="D227">
        <f>IF(OR(Table2[[#This Row],[How many colons?]]=8,AND(Table2[[#This Row],[How many colons?]]=7,Table2[[#This Row],[Has CID? (char position)]]=FALSE)),1,0)</f>
        <v>1</v>
      </c>
      <c r="F227" s="2" t="str" cm="1">
        <f t="array" ref="F227">IFERROR(MID(Table2[[#This Row],[Data]:[Data]],SEARCH(F$6,Table2[[#This Row],[Data]:[Data]])+4,SEARCH(" ",Table2[[#This Row],[Data]:[Data]],SEARCH(F$6,Table2[[#This Row],[Data]:[Data]]))-SEARCH(F$6,Table2[[#This Row],[Data]:[Data]])-4),FALSE)</f>
        <v>2021</v>
      </c>
      <c r="G227" s="2" t="b">
        <f>IF(AND(LEN(Table3[[#This Row],[BYR:]])=$G$3,(Table3[[#This Row],[BYR:]]*1)&gt;=$G$4,(Table3[[#This Row],[BYR:]]*1)&lt;=$G$5),TRUE,FALSE)</f>
        <v>0</v>
      </c>
      <c r="H227" s="2" t="str" cm="1">
        <f t="array" ref="H227">IFERROR(MID(Table2[[#This Row],[Data]:[Data]],SEARCH(H$6,Table2[[#This Row],[Data]:[Data]])+4,SEARCH(" ",Table2[[#This Row],[Data]:[Data]],SEARCH(H$6,Table2[[#This Row],[Data]:[Data]]))-SEARCH(H$6,Table2[[#This Row],[Data]:[Data]])-4),FALSE)</f>
        <v>1978</v>
      </c>
      <c r="I227" s="2" t="b">
        <f>IF(AND(LEN(Table3[[#This Row],[IYR:]])=$I$3,(Table3[[#This Row],[IYR:]]*1)&gt;=$I$4,(Table3[[#This Row],[IYR:]]*1)&lt;=$I$5),TRUE,FALSE)</f>
        <v>0</v>
      </c>
      <c r="J227" s="2" t="str" cm="1">
        <f t="array" ref="J227">IFERROR(MID(Table2[[#This Row],[Data]:[Data]],SEARCH(J$6,Table2[[#This Row],[Data]:[Data]])+4,SEARCH(" ",Table2[[#This Row],[Data]:[Data]],SEARCH(J$6,Table2[[#This Row],[Data]:[Data]]))-SEARCH(J$6,Table2[[#This Row],[Data]:[Data]])-4),FALSE)</f>
        <v>2031</v>
      </c>
      <c r="K227" s="2" t="b">
        <f>IF(AND(LEN(Table3[[#This Row],[EYR:]])=$K$3,(Table3[[#This Row],[EYR:]]*1)&gt;=$K$4,(Table3[[#This Row],[EYR:]]*1)&lt;=$K$5),TRUE,FALSE)</f>
        <v>0</v>
      </c>
      <c r="L227" s="2">
        <v>166</v>
      </c>
      <c r="M227" s="2"/>
      <c r="N22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27" s="2" t="str" cm="1">
        <f t="array" ref="O227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227" s="2" t="b">
        <f>IF(AND(LEFT(Table3[[#This Row],[HCL:]],1)="#",LEN(Table3[[#This Row],[HCL:]])=$P$3),ISNUMBER(HEX2DEC(RIGHT(Table3[[#This Row],[HCL:]],6))),FALSE)</f>
        <v>1</v>
      </c>
      <c r="Q227" s="2" t="str" cm="1">
        <f t="array" ref="Q227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27" s="2" t="b">
        <f>IFERROR(VLOOKUP(Table3[[#This Row],[ECL:]],Table4[],2,0),FALSE)</f>
        <v>1</v>
      </c>
      <c r="S227" s="2" t="str" cm="1">
        <f t="array" ref="S227">IFERROR(MID(Table2[[#This Row],[Data]:[Data]],SEARCH(S$6,Table2[[#This Row],[Data]:[Data]])+4,SEARCH(" ",Table2[[#This Row],[Data]:[Data]],SEARCH(S$6,Table2[[#This Row],[Data]:[Data]]))-SEARCH(S$6,Table2[[#This Row],[Data]:[Data]])-4),FALSE)</f>
        <v>#3f6172</v>
      </c>
      <c r="T227" s="2" t="b">
        <f>IF(LEN(Table3[[#This Row],[PID:]])=$T$3,TRUE,FALSE)</f>
        <v>0</v>
      </c>
      <c r="U227" s="2" t="e" cm="1">
        <f t="array" ref="U22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27" s="3">
        <f>IF(AND(G227,I227,K227,N227,P227,R227,T227,Table2[[#This Row],[Valid?]]=1),1,0)</f>
        <v>0</v>
      </c>
    </row>
    <row r="228" spans="1:22" x14ac:dyDescent="0.3">
      <c r="A228" t="s">
        <v>232</v>
      </c>
      <c r="B228">
        <f t="shared" si="6"/>
        <v>7</v>
      </c>
      <c r="C228" t="b">
        <f t="shared" si="7"/>
        <v>0</v>
      </c>
      <c r="D228">
        <f>IF(OR(Table2[[#This Row],[How many colons?]]=8,AND(Table2[[#This Row],[How many colons?]]=7,Table2[[#This Row],[Has CID? (char position)]]=FALSE)),1,0)</f>
        <v>1</v>
      </c>
      <c r="F228" s="2" t="str" cm="1">
        <f t="array" ref="F228">IFERROR(MID(Table2[[#This Row],[Data]:[Data]],SEARCH(F$6,Table2[[#This Row],[Data]:[Data]])+4,SEARCH(" ",Table2[[#This Row],[Data]:[Data]],SEARCH(F$6,Table2[[#This Row],[Data]:[Data]]))-SEARCH(F$6,Table2[[#This Row],[Data]:[Data]])-4),FALSE)</f>
        <v>1933</v>
      </c>
      <c r="G228" s="2" t="b">
        <f>IF(AND(LEN(Table3[[#This Row],[BYR:]])=$G$3,(Table3[[#This Row],[BYR:]]*1)&gt;=$G$4,(Table3[[#This Row],[BYR:]]*1)&lt;=$G$5),TRUE,FALSE)</f>
        <v>1</v>
      </c>
      <c r="H228" s="2" t="str" cm="1">
        <f t="array" ref="H228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228" s="2" t="b">
        <f>IF(AND(LEN(Table3[[#This Row],[IYR:]])=$I$3,(Table3[[#This Row],[IYR:]]*1)&gt;=$I$4,(Table3[[#This Row],[IYR:]]*1)&lt;=$I$5),TRUE,FALSE)</f>
        <v>1</v>
      </c>
      <c r="J228" s="2" t="str" cm="1">
        <f t="array" ref="J228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228" s="2" t="b">
        <f>IF(AND(LEN(Table3[[#This Row],[EYR:]])=$K$3,(Table3[[#This Row],[EYR:]]*1)&gt;=$K$4,(Table3[[#This Row],[EYR:]]*1)&lt;=$K$5),TRUE,FALSE)</f>
        <v>1</v>
      </c>
      <c r="L228" s="2">
        <v>167</v>
      </c>
      <c r="M228" s="2" t="s">
        <v>299</v>
      </c>
      <c r="N22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28" s="2" t="str" cm="1">
        <f t="array" ref="O228">IFERROR(MID(Table2[[#This Row],[Data]:[Data]],SEARCH(O$6,Table2[[#This Row],[Data]:[Data]])+4,SEARCH(" ",Table2[[#This Row],[Data]:[Data]],SEARCH(O$6,Table2[[#This Row],[Data]:[Data]]))-SEARCH(O$6,Table2[[#This Row],[Data]:[Data]])-4),FALSE)</f>
        <v>#c0946f</v>
      </c>
      <c r="P228" s="2" t="b">
        <f>IF(AND(LEFT(Table3[[#This Row],[HCL:]],1)="#",LEN(Table3[[#This Row],[HCL:]])=$P$3),ISNUMBER(HEX2DEC(RIGHT(Table3[[#This Row],[HCL:]],6))),FALSE)</f>
        <v>1</v>
      </c>
      <c r="Q228" s="2" t="str" cm="1">
        <f t="array" ref="Q228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28" s="2" t="b">
        <f>IFERROR(VLOOKUP(Table3[[#This Row],[ECL:]],Table4[],2,0),FALSE)</f>
        <v>1</v>
      </c>
      <c r="S228" s="2" t="str" cm="1">
        <f t="array" ref="S228">IFERROR(MID(Table2[[#This Row],[Data]:[Data]],SEARCH(S$6,Table2[[#This Row],[Data]:[Data]])+4,SEARCH(" ",Table2[[#This Row],[Data]:[Data]],SEARCH(S$6,Table2[[#This Row],[Data]:[Data]]))-SEARCH(S$6,Table2[[#This Row],[Data]:[Data]])-4),FALSE)</f>
        <v>594772420</v>
      </c>
      <c r="T228" s="2" t="b">
        <f>IF(LEN(Table3[[#This Row],[PID:]])=$T$3,TRUE,FALSE)</f>
        <v>1</v>
      </c>
      <c r="U228" s="2" t="e" cm="1">
        <f t="array" ref="U22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28" s="3">
        <f>IF(AND(G228,I228,K228,N228,P228,R228,T228,Table2[[#This Row],[Valid?]]=1),1,0)</f>
        <v>1</v>
      </c>
    </row>
    <row r="229" spans="1:22" x14ac:dyDescent="0.3">
      <c r="A229" t="s">
        <v>233</v>
      </c>
      <c r="B229">
        <f t="shared" si="6"/>
        <v>7</v>
      </c>
      <c r="C229">
        <f t="shared" si="7"/>
        <v>1</v>
      </c>
      <c r="D229">
        <f>IF(OR(Table2[[#This Row],[How many colons?]]=8,AND(Table2[[#This Row],[How many colons?]]=7,Table2[[#This Row],[Has CID? (char position)]]=FALSE)),1,0)</f>
        <v>0</v>
      </c>
      <c r="F229" s="2" t="str" cm="1">
        <f t="array" ref="F229">IFERROR(MID(Table2[[#This Row],[Data]:[Data]],SEARCH(F$6,Table2[[#This Row],[Data]:[Data]])+4,SEARCH(" ",Table2[[#This Row],[Data]:[Data]],SEARCH(F$6,Table2[[#This Row],[Data]:[Data]]))-SEARCH(F$6,Table2[[#This Row],[Data]:[Data]])-4),FALSE)</f>
        <v>1971</v>
      </c>
      <c r="G229" s="2" t="b">
        <f>IF(AND(LEN(Table3[[#This Row],[BYR:]])=$G$3,(Table3[[#This Row],[BYR:]]*1)&gt;=$G$4,(Table3[[#This Row],[BYR:]]*1)&lt;=$G$5),TRUE,FALSE)</f>
        <v>1</v>
      </c>
      <c r="H229" s="2" t="str" cm="1">
        <f t="array" ref="H229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229" s="2" t="b">
        <f>IF(AND(LEN(Table3[[#This Row],[IYR:]])=$I$3,(Table3[[#This Row],[IYR:]]*1)&gt;=$I$4,(Table3[[#This Row],[IYR:]]*1)&lt;=$I$5),TRUE,FALSE)</f>
        <v>1</v>
      </c>
      <c r="J229" s="2" t="str" cm="1">
        <f t="array" ref="J229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229" s="2" t="b">
        <f>IF(AND(LEN(Table3[[#This Row],[EYR:]])=$K$3,(Table3[[#This Row],[EYR:]]*1)&gt;=$K$4,(Table3[[#This Row],[EYR:]]*1)&lt;=$K$5),TRUE,FALSE)</f>
        <v>1</v>
      </c>
      <c r="L229" s="2" t="b">
        <v>0</v>
      </c>
      <c r="M229" s="2"/>
      <c r="N22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29" s="2" t="str" cm="1">
        <f t="array" ref="O229">IFERROR(MID(Table2[[#This Row],[Data]:[Data]],SEARCH(O$6,Table2[[#This Row],[Data]:[Data]])+4,SEARCH(" ",Table2[[#This Row],[Data]:[Data]],SEARCH(O$6,Table2[[#This Row],[Data]:[Data]]))-SEARCH(O$6,Table2[[#This Row],[Data]:[Data]])-4),FALSE)</f>
        <v>#623a2f</v>
      </c>
      <c r="P229" s="2" t="b">
        <f>IF(AND(LEFT(Table3[[#This Row],[HCL:]],1)="#",LEN(Table3[[#This Row],[HCL:]])=$P$3),ISNUMBER(HEX2DEC(RIGHT(Table3[[#This Row],[HCL:]],6))),FALSE)</f>
        <v>1</v>
      </c>
      <c r="Q229" s="2" t="str" cm="1">
        <f t="array" ref="Q229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29" s="2" t="b">
        <f>IFERROR(VLOOKUP(Table3[[#This Row],[ECL:]],Table4[],2,0),FALSE)</f>
        <v>1</v>
      </c>
      <c r="S229" s="2" t="str" cm="1">
        <f t="array" ref="S229">IFERROR(MID(Table2[[#This Row],[Data]:[Data]],SEARCH(S$6,Table2[[#This Row],[Data]:[Data]])+4,SEARCH(" ",Table2[[#This Row],[Data]:[Data]],SEARCH(S$6,Table2[[#This Row],[Data]:[Data]]))-SEARCH(S$6,Table2[[#This Row],[Data]:[Data]])-4),FALSE)</f>
        <v>706055429</v>
      </c>
      <c r="T229" s="2" t="b">
        <f>IF(LEN(Table3[[#This Row],[PID:]])=$T$3,TRUE,FALSE)</f>
        <v>1</v>
      </c>
      <c r="U229" s="2" t="str" cm="1">
        <f t="array" ref="U229">MID(Table2[[#This Row],[Data]:[Data]],SEARCH(U$6,Table2[[#This Row],[Data]:[Data]])+4,SEARCH(" ",Table2[[#This Row],[Data]:[Data]],SEARCH(U$6,Table2[[#This Row],[Data]:[Data]]))-SEARCH(U$6,Table2[[#This Row],[Data]:[Data]])-4)</f>
        <v>332</v>
      </c>
      <c r="V229" s="3">
        <f>IF(AND(G229,I229,K229,N229,P229,R229,T229,Table2[[#This Row],[Valid?]]=1),1,0)</f>
        <v>0</v>
      </c>
    </row>
    <row r="230" spans="1:22" x14ac:dyDescent="0.3">
      <c r="A230" t="s">
        <v>234</v>
      </c>
      <c r="B230">
        <f t="shared" si="6"/>
        <v>7</v>
      </c>
      <c r="C230" t="b">
        <f t="shared" si="7"/>
        <v>0</v>
      </c>
      <c r="D230">
        <f>IF(OR(Table2[[#This Row],[How many colons?]]=8,AND(Table2[[#This Row],[How many colons?]]=7,Table2[[#This Row],[Has CID? (char position)]]=FALSE)),1,0)</f>
        <v>1</v>
      </c>
      <c r="F230" s="2" t="str" cm="1">
        <f t="array" ref="F230">IFERROR(MID(Table2[[#This Row],[Data]:[Data]],SEARCH(F$6,Table2[[#This Row],[Data]:[Data]])+4,SEARCH(" ",Table2[[#This Row],[Data]:[Data]],SEARCH(F$6,Table2[[#This Row],[Data]:[Data]]))-SEARCH(F$6,Table2[[#This Row],[Data]:[Data]])-4),FALSE)</f>
        <v>1991</v>
      </c>
      <c r="G230" s="2" t="b">
        <f>IF(AND(LEN(Table3[[#This Row],[BYR:]])=$G$3,(Table3[[#This Row],[BYR:]]*1)&gt;=$G$4,(Table3[[#This Row],[BYR:]]*1)&lt;=$G$5),TRUE,FALSE)</f>
        <v>1</v>
      </c>
      <c r="H230" s="2" t="str" cm="1">
        <f t="array" ref="H230">IFERROR(MID(Table2[[#This Row],[Data]:[Data]],SEARCH(H$6,Table2[[#This Row],[Data]:[Data]])+4,SEARCH(" ",Table2[[#This Row],[Data]:[Data]],SEARCH(H$6,Table2[[#This Row],[Data]:[Data]]))-SEARCH(H$6,Table2[[#This Row],[Data]:[Data]])-4),FALSE)</f>
        <v>2012</v>
      </c>
      <c r="I230" s="2" t="b">
        <f>IF(AND(LEN(Table3[[#This Row],[IYR:]])=$I$3,(Table3[[#This Row],[IYR:]]*1)&gt;=$I$4,(Table3[[#This Row],[IYR:]]*1)&lt;=$I$5),TRUE,FALSE)</f>
        <v>1</v>
      </c>
      <c r="J230" s="2" t="str" cm="1">
        <f t="array" ref="J230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230" s="2" t="b">
        <f>IF(AND(LEN(Table3[[#This Row],[EYR:]])=$K$3,(Table3[[#This Row],[EYR:]]*1)&gt;=$K$4,(Table3[[#This Row],[EYR:]]*1)&lt;=$K$5),TRUE,FALSE)</f>
        <v>1</v>
      </c>
      <c r="L230" s="2">
        <v>187</v>
      </c>
      <c r="M230" s="2" t="s">
        <v>299</v>
      </c>
      <c r="N23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30" s="2" t="str" cm="1">
        <f t="array" ref="O230">IFERROR(MID(Table2[[#This Row],[Data]:[Data]],SEARCH(O$6,Table2[[#This Row],[Data]:[Data]])+4,SEARCH(" ",Table2[[#This Row],[Data]:[Data]],SEARCH(O$6,Table2[[#This Row],[Data]:[Data]]))-SEARCH(O$6,Table2[[#This Row],[Data]:[Data]])-4),FALSE)</f>
        <v>#888785</v>
      </c>
      <c r="P230" s="2" t="b">
        <f>IF(AND(LEFT(Table3[[#This Row],[HCL:]],1)="#",LEN(Table3[[#This Row],[HCL:]])=$P$3),ISNUMBER(HEX2DEC(RIGHT(Table3[[#This Row],[HCL:]],6))),FALSE)</f>
        <v>1</v>
      </c>
      <c r="Q230" s="2" t="str" cm="1">
        <f t="array" ref="Q230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230" s="2" t="b">
        <f>IFERROR(VLOOKUP(Table3[[#This Row],[ECL:]],Table4[],2,0),FALSE)</f>
        <v>1</v>
      </c>
      <c r="S230" s="2" t="str" cm="1">
        <f t="array" ref="S230">IFERROR(MID(Table2[[#This Row],[Data]:[Data]],SEARCH(S$6,Table2[[#This Row],[Data]:[Data]])+4,SEARCH(" ",Table2[[#This Row],[Data]:[Data]],SEARCH(S$6,Table2[[#This Row],[Data]:[Data]]))-SEARCH(S$6,Table2[[#This Row],[Data]:[Data]])-4),FALSE)</f>
        <v>224041851</v>
      </c>
      <c r="T230" s="2" t="b">
        <f>IF(LEN(Table3[[#This Row],[PID:]])=$T$3,TRUE,FALSE)</f>
        <v>1</v>
      </c>
      <c r="U230" s="2" t="e" cm="1">
        <f t="array" ref="U23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30" s="3">
        <f>IF(AND(G230,I230,K230,N230,P230,R230,T230,Table2[[#This Row],[Valid?]]=1),1,0)</f>
        <v>1</v>
      </c>
    </row>
    <row r="231" spans="1:22" x14ac:dyDescent="0.3">
      <c r="A231" t="s">
        <v>235</v>
      </c>
      <c r="B231">
        <f t="shared" si="6"/>
        <v>7</v>
      </c>
      <c r="C231" t="b">
        <f t="shared" si="7"/>
        <v>0</v>
      </c>
      <c r="D231">
        <f>IF(OR(Table2[[#This Row],[How many colons?]]=8,AND(Table2[[#This Row],[How many colons?]]=7,Table2[[#This Row],[Has CID? (char position)]]=FALSE)),1,0)</f>
        <v>1</v>
      </c>
      <c r="F231" s="2" t="str" cm="1">
        <f t="array" ref="F231">IFERROR(MID(Table2[[#This Row],[Data]:[Data]],SEARCH(F$6,Table2[[#This Row],[Data]:[Data]])+4,SEARCH(" ",Table2[[#This Row],[Data]:[Data]],SEARCH(F$6,Table2[[#This Row],[Data]:[Data]]))-SEARCH(F$6,Table2[[#This Row],[Data]:[Data]])-4),FALSE)</f>
        <v>1953</v>
      </c>
      <c r="G231" s="2" t="b">
        <f>IF(AND(LEN(Table3[[#This Row],[BYR:]])=$G$3,(Table3[[#This Row],[BYR:]]*1)&gt;=$G$4,(Table3[[#This Row],[BYR:]]*1)&lt;=$G$5),TRUE,FALSE)</f>
        <v>1</v>
      </c>
      <c r="H231" s="2" t="str" cm="1">
        <f t="array" ref="H231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231" s="2" t="b">
        <f>IF(AND(LEN(Table3[[#This Row],[IYR:]])=$I$3,(Table3[[#This Row],[IYR:]]*1)&gt;=$I$4,(Table3[[#This Row],[IYR:]]*1)&lt;=$I$5),TRUE,FALSE)</f>
        <v>1</v>
      </c>
      <c r="J231" s="2" t="str" cm="1">
        <f t="array" ref="J231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231" s="2" t="b">
        <f>IF(AND(LEN(Table3[[#This Row],[EYR:]])=$K$3,(Table3[[#This Row],[EYR:]]*1)&gt;=$K$4,(Table3[[#This Row],[EYR:]]*1)&lt;=$K$5),TRUE,FALSE)</f>
        <v>1</v>
      </c>
      <c r="L231" s="2">
        <v>158</v>
      </c>
      <c r="M231" s="2" t="s">
        <v>299</v>
      </c>
      <c r="N23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31" s="2" t="str" cm="1">
        <f t="array" ref="O231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231" s="2" t="b">
        <f>IF(AND(LEFT(Table3[[#This Row],[HCL:]],1)="#",LEN(Table3[[#This Row],[HCL:]])=$P$3),ISNUMBER(HEX2DEC(RIGHT(Table3[[#This Row],[HCL:]],6))),FALSE)</f>
        <v>1</v>
      </c>
      <c r="Q231" s="2" t="str" cm="1">
        <f t="array" ref="Q231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31" s="2" t="b">
        <f>IFERROR(VLOOKUP(Table3[[#This Row],[ECL:]],Table4[],2,0),FALSE)</f>
        <v>1</v>
      </c>
      <c r="S231" s="2" t="str" cm="1">
        <f t="array" ref="S231">IFERROR(MID(Table2[[#This Row],[Data]:[Data]],SEARCH(S$6,Table2[[#This Row],[Data]:[Data]])+4,SEARCH(" ",Table2[[#This Row],[Data]:[Data]],SEARCH(S$6,Table2[[#This Row],[Data]:[Data]]))-SEARCH(S$6,Table2[[#This Row],[Data]:[Data]])-4),FALSE)</f>
        <v>652638412</v>
      </c>
      <c r="T231" s="2" t="b">
        <f>IF(LEN(Table3[[#This Row],[PID:]])=$T$3,TRUE,FALSE)</f>
        <v>1</v>
      </c>
      <c r="U231" s="2" t="e" cm="1">
        <f t="array" ref="U23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31" s="3">
        <f>IF(AND(G231,I231,K231,N231,P231,R231,T231,Table2[[#This Row],[Valid?]]=1),1,0)</f>
        <v>1</v>
      </c>
    </row>
    <row r="232" spans="1:22" x14ac:dyDescent="0.3">
      <c r="A232" t="s">
        <v>236</v>
      </c>
      <c r="B232">
        <f t="shared" si="6"/>
        <v>7</v>
      </c>
      <c r="C232" t="b">
        <f t="shared" si="7"/>
        <v>0</v>
      </c>
      <c r="D232">
        <f>IF(OR(Table2[[#This Row],[How many colons?]]=8,AND(Table2[[#This Row],[How many colons?]]=7,Table2[[#This Row],[Has CID? (char position)]]=FALSE)),1,0)</f>
        <v>1</v>
      </c>
      <c r="F232" s="2" t="str" cm="1">
        <f t="array" ref="F232">IFERROR(MID(Table2[[#This Row],[Data]:[Data]],SEARCH(F$6,Table2[[#This Row],[Data]:[Data]])+4,SEARCH(" ",Table2[[#This Row],[Data]:[Data]],SEARCH(F$6,Table2[[#This Row],[Data]:[Data]]))-SEARCH(F$6,Table2[[#This Row],[Data]:[Data]])-4),FALSE)</f>
        <v>1980</v>
      </c>
      <c r="G232" s="2" t="b">
        <f>IF(AND(LEN(Table3[[#This Row],[BYR:]])=$G$3,(Table3[[#This Row],[BYR:]]*1)&gt;=$G$4,(Table3[[#This Row],[BYR:]]*1)&lt;=$G$5),TRUE,FALSE)</f>
        <v>1</v>
      </c>
      <c r="H232" s="2" t="str" cm="1">
        <f t="array" ref="H232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232" s="2" t="b">
        <f>IF(AND(LEN(Table3[[#This Row],[IYR:]])=$I$3,(Table3[[#This Row],[IYR:]]*1)&gt;=$I$4,(Table3[[#This Row],[IYR:]]*1)&lt;=$I$5),TRUE,FALSE)</f>
        <v>1</v>
      </c>
      <c r="J232" s="2" t="str" cm="1">
        <f t="array" ref="J232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232" s="2" t="b">
        <f>IF(AND(LEN(Table3[[#This Row],[EYR:]])=$K$3,(Table3[[#This Row],[EYR:]]*1)&gt;=$K$4,(Table3[[#This Row],[EYR:]]*1)&lt;=$K$5),TRUE,FALSE)</f>
        <v>1</v>
      </c>
      <c r="L232" s="2">
        <v>189</v>
      </c>
      <c r="M232" s="2" t="s">
        <v>299</v>
      </c>
      <c r="N23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32" s="2" t="str" cm="1">
        <f t="array" ref="O232">IFERROR(MID(Table2[[#This Row],[Data]:[Data]],SEARCH(O$6,Table2[[#This Row],[Data]:[Data]])+4,SEARCH(" ",Table2[[#This Row],[Data]:[Data]],SEARCH(O$6,Table2[[#This Row],[Data]:[Data]]))-SEARCH(O$6,Table2[[#This Row],[Data]:[Data]])-4),FALSE)</f>
        <v>#97fd64</v>
      </c>
      <c r="P232" s="2" t="b">
        <f>IF(AND(LEFT(Table3[[#This Row],[HCL:]],1)="#",LEN(Table3[[#This Row],[HCL:]])=$P$3),ISNUMBER(HEX2DEC(RIGHT(Table3[[#This Row],[HCL:]],6))),FALSE)</f>
        <v>1</v>
      </c>
      <c r="Q232" s="2" t="str" cm="1">
        <f t="array" ref="Q232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232" s="2" t="b">
        <f>IFERROR(VLOOKUP(Table3[[#This Row],[ECL:]],Table4[],2,0),FALSE)</f>
        <v>1</v>
      </c>
      <c r="S232" s="2" t="str" cm="1">
        <f t="array" ref="S232">IFERROR(MID(Table2[[#This Row],[Data]:[Data]],SEARCH(S$6,Table2[[#This Row],[Data]:[Data]])+4,SEARCH(" ",Table2[[#This Row],[Data]:[Data]],SEARCH(S$6,Table2[[#This Row],[Data]:[Data]]))-SEARCH(S$6,Table2[[#This Row],[Data]:[Data]])-4),FALSE)</f>
        <v>181599378</v>
      </c>
      <c r="T232" s="2" t="b">
        <f>IF(LEN(Table3[[#This Row],[PID:]])=$T$3,TRUE,FALSE)</f>
        <v>1</v>
      </c>
      <c r="U232" s="2" t="e" cm="1">
        <f t="array" ref="U23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32" s="3">
        <f>IF(AND(G232,I232,K232,N232,P232,R232,T232,Table2[[#This Row],[Valid?]]=1),1,0)</f>
        <v>1</v>
      </c>
    </row>
    <row r="233" spans="1:22" x14ac:dyDescent="0.3">
      <c r="A233" t="s">
        <v>237</v>
      </c>
      <c r="B233">
        <f t="shared" si="6"/>
        <v>7</v>
      </c>
      <c r="C233" t="b">
        <f t="shared" si="7"/>
        <v>0</v>
      </c>
      <c r="D233">
        <f>IF(OR(Table2[[#This Row],[How many colons?]]=8,AND(Table2[[#This Row],[How many colons?]]=7,Table2[[#This Row],[Has CID? (char position)]]=FALSE)),1,0)</f>
        <v>1</v>
      </c>
      <c r="F233" s="2" t="str" cm="1">
        <f t="array" ref="F233">IFERROR(MID(Table2[[#This Row],[Data]:[Data]],SEARCH(F$6,Table2[[#This Row],[Data]:[Data]])+4,SEARCH(" ",Table2[[#This Row],[Data]:[Data]],SEARCH(F$6,Table2[[#This Row],[Data]:[Data]]))-SEARCH(F$6,Table2[[#This Row],[Data]:[Data]])-4),FALSE)</f>
        <v>2014</v>
      </c>
      <c r="G233" s="2" t="b">
        <f>IF(AND(LEN(Table3[[#This Row],[BYR:]])=$G$3,(Table3[[#This Row],[BYR:]]*1)&gt;=$G$4,(Table3[[#This Row],[BYR:]]*1)&lt;=$G$5),TRUE,FALSE)</f>
        <v>0</v>
      </c>
      <c r="H233" s="2" t="str" cm="1">
        <f t="array" ref="H233">IFERROR(MID(Table2[[#This Row],[Data]:[Data]],SEARCH(H$6,Table2[[#This Row],[Data]:[Data]])+4,SEARCH(" ",Table2[[#This Row],[Data]:[Data]],SEARCH(H$6,Table2[[#This Row],[Data]:[Data]]))-SEARCH(H$6,Table2[[#This Row],[Data]:[Data]])-4),FALSE)</f>
        <v>1930</v>
      </c>
      <c r="I233" s="2" t="b">
        <f>IF(AND(LEN(Table3[[#This Row],[IYR:]])=$I$3,(Table3[[#This Row],[IYR:]]*1)&gt;=$I$4,(Table3[[#This Row],[IYR:]]*1)&lt;=$I$5),TRUE,FALSE)</f>
        <v>0</v>
      </c>
      <c r="J233" s="2" t="str" cm="1">
        <f t="array" ref="J233">IFERROR(MID(Table2[[#This Row],[Data]:[Data]],SEARCH(J$6,Table2[[#This Row],[Data]:[Data]])+4,SEARCH(" ",Table2[[#This Row],[Data]:[Data]],SEARCH(J$6,Table2[[#This Row],[Data]:[Data]]))-SEARCH(J$6,Table2[[#This Row],[Data]:[Data]])-4),FALSE)</f>
        <v>2039</v>
      </c>
      <c r="K233" s="2" t="b">
        <f>IF(AND(LEN(Table3[[#This Row],[EYR:]])=$K$3,(Table3[[#This Row],[EYR:]]*1)&gt;=$K$4,(Table3[[#This Row],[EYR:]]*1)&lt;=$K$5),TRUE,FALSE)</f>
        <v>0</v>
      </c>
      <c r="L233" s="2">
        <v>62</v>
      </c>
      <c r="M233" s="2" t="s">
        <v>299</v>
      </c>
      <c r="N23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33" s="2" t="str" cm="1">
        <f t="array" ref="O233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233" s="2" t="b">
        <f>IF(AND(LEFT(Table3[[#This Row],[HCL:]],1)="#",LEN(Table3[[#This Row],[HCL:]])=$P$3),ISNUMBER(HEX2DEC(RIGHT(Table3[[#This Row],[HCL:]],6))),FALSE)</f>
        <v>0</v>
      </c>
      <c r="Q233" s="2" t="str" cm="1">
        <f t="array" ref="Q233">IFERROR(MID(Table2[[#This Row],[Data]:[Data]],SEARCH(Q$6,Table2[[#This Row],[Data]:[Data]])+4,SEARCH(" ",Table2[[#This Row],[Data]:[Data]],SEARCH(Q$6,Table2[[#This Row],[Data]:[Data]]))-SEARCH(Q$6,Table2[[#This Row],[Data]:[Data]])-4),FALSE)</f>
        <v>grt</v>
      </c>
      <c r="R233" s="2" t="b">
        <f>IFERROR(VLOOKUP(Table3[[#This Row],[ECL:]],Table4[],2,0),FALSE)</f>
        <v>0</v>
      </c>
      <c r="S233" s="2" t="str" cm="1">
        <f t="array" ref="S233">IFERROR(MID(Table2[[#This Row],[Data]:[Data]],SEARCH(S$6,Table2[[#This Row],[Data]:[Data]])+4,SEARCH(" ",Table2[[#This Row],[Data]:[Data]],SEARCH(S$6,Table2[[#This Row],[Data]:[Data]]))-SEARCH(S$6,Table2[[#This Row],[Data]:[Data]])-4),FALSE)</f>
        <v>2407695078</v>
      </c>
      <c r="T233" s="2" t="b">
        <f>IF(LEN(Table3[[#This Row],[PID:]])=$T$3,TRUE,FALSE)</f>
        <v>0</v>
      </c>
      <c r="U233" s="2" t="e" cm="1">
        <f t="array" ref="U23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33" s="3">
        <f>IF(AND(G233,I233,K233,N233,P233,R233,T233,Table2[[#This Row],[Valid?]]=1),1,0)</f>
        <v>0</v>
      </c>
    </row>
    <row r="234" spans="1:22" x14ac:dyDescent="0.3">
      <c r="A234" t="s">
        <v>238</v>
      </c>
      <c r="B234">
        <f t="shared" si="6"/>
        <v>7</v>
      </c>
      <c r="C234">
        <f t="shared" si="7"/>
        <v>42</v>
      </c>
      <c r="D234">
        <f>IF(OR(Table2[[#This Row],[How many colons?]]=8,AND(Table2[[#This Row],[How many colons?]]=7,Table2[[#This Row],[Has CID? (char position)]]=FALSE)),1,0)</f>
        <v>0</v>
      </c>
      <c r="F234" s="2" t="str" cm="1">
        <f t="array" ref="F234">IFERROR(MID(Table2[[#This Row],[Data]:[Data]],SEARCH(F$6,Table2[[#This Row],[Data]:[Data]])+4,SEARCH(" ",Table2[[#This Row],[Data]:[Data]],SEARCH(F$6,Table2[[#This Row],[Data]:[Data]]))-SEARCH(F$6,Table2[[#This Row],[Data]:[Data]])-4),FALSE)</f>
        <v>1994</v>
      </c>
      <c r="G234" s="2" t="b">
        <f>IF(AND(LEN(Table3[[#This Row],[BYR:]])=$G$3,(Table3[[#This Row],[BYR:]]*1)&gt;=$G$4,(Table3[[#This Row],[BYR:]]*1)&lt;=$G$5),TRUE,FALSE)</f>
        <v>1</v>
      </c>
      <c r="H234" s="2" t="b" cm="1">
        <f t="array" ref="H234">IFERROR(MID(Table2[[#This Row],[Data]:[Data]],SEARCH(H$6,Table2[[#This Row],[Data]:[Data]])+4,SEARCH(" ",Table2[[#This Row],[Data]:[Data]],SEARCH(H$6,Table2[[#This Row],[Data]:[Data]]))-SEARCH(H$6,Table2[[#This Row],[Data]:[Data]])-4),FALSE)</f>
        <v>0</v>
      </c>
      <c r="I234" s="2" t="b">
        <f>IF(AND(LEN(Table3[[#This Row],[IYR:]])=$I$3,(Table3[[#This Row],[IYR:]]*1)&gt;=$I$4,(Table3[[#This Row],[IYR:]]*1)&lt;=$I$5),TRUE,FALSE)</f>
        <v>0</v>
      </c>
      <c r="J234" s="2" t="str" cm="1">
        <f t="array" ref="J234">IFERROR(MID(Table2[[#This Row],[Data]:[Data]],SEARCH(J$6,Table2[[#This Row],[Data]:[Data]])+4,SEARCH(" ",Table2[[#This Row],[Data]:[Data]],SEARCH(J$6,Table2[[#This Row],[Data]:[Data]]))-SEARCH(J$6,Table2[[#This Row],[Data]:[Data]])-4),FALSE)</f>
        <v>2004</v>
      </c>
      <c r="K234" s="2" t="b">
        <f>IF(AND(LEN(Table3[[#This Row],[EYR:]])=$K$3,(Table3[[#This Row],[EYR:]]*1)&gt;=$K$4,(Table3[[#This Row],[EYR:]]*1)&lt;=$K$5),TRUE,FALSE)</f>
        <v>0</v>
      </c>
      <c r="L234" s="2">
        <v>65</v>
      </c>
      <c r="M234" s="2" t="s">
        <v>299</v>
      </c>
      <c r="N23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34" s="2" t="str" cm="1">
        <f t="array" ref="O234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234" s="2" t="b">
        <f>IF(AND(LEFT(Table3[[#This Row],[HCL:]],1)="#",LEN(Table3[[#This Row],[HCL:]])=$P$3),ISNUMBER(HEX2DEC(RIGHT(Table3[[#This Row],[HCL:]],6))),FALSE)</f>
        <v>0</v>
      </c>
      <c r="Q234" s="2" t="str" cm="1">
        <f t="array" ref="Q234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234" s="2" t="b">
        <f>IFERROR(VLOOKUP(Table3[[#This Row],[ECL:]],Table4[],2,0),FALSE)</f>
        <v>1</v>
      </c>
      <c r="S234" s="2" t="str" cm="1">
        <f t="array" ref="S234">IFERROR(MID(Table2[[#This Row],[Data]:[Data]],SEARCH(S$6,Table2[[#This Row],[Data]:[Data]])+4,SEARCH(" ",Table2[[#This Row],[Data]:[Data]],SEARCH(S$6,Table2[[#This Row],[Data]:[Data]]))-SEARCH(S$6,Table2[[#This Row],[Data]:[Data]])-4),FALSE)</f>
        <v>863191800</v>
      </c>
      <c r="T234" s="2" t="b">
        <f>IF(LEN(Table3[[#This Row],[PID:]])=$T$3,TRUE,FALSE)</f>
        <v>1</v>
      </c>
      <c r="U234" s="2" t="str" cm="1">
        <f t="array" ref="U234">MID(Table2[[#This Row],[Data]:[Data]],SEARCH(U$6,Table2[[#This Row],[Data]:[Data]])+4,SEARCH(" ",Table2[[#This Row],[Data]:[Data]],SEARCH(U$6,Table2[[#This Row],[Data]:[Data]]))-SEARCH(U$6,Table2[[#This Row],[Data]:[Data]])-4)</f>
        <v>130</v>
      </c>
      <c r="V234" s="3">
        <f>IF(AND(G234,I234,K234,N234,P234,R234,T234,Table2[[#This Row],[Valid?]]=1),1,0)</f>
        <v>0</v>
      </c>
    </row>
    <row r="235" spans="1:22" x14ac:dyDescent="0.3">
      <c r="A235" t="s">
        <v>239</v>
      </c>
      <c r="B235">
        <f t="shared" si="6"/>
        <v>7</v>
      </c>
      <c r="C235">
        <f t="shared" si="7"/>
        <v>50</v>
      </c>
      <c r="D235">
        <f>IF(OR(Table2[[#This Row],[How many colons?]]=8,AND(Table2[[#This Row],[How many colons?]]=7,Table2[[#This Row],[Has CID? (char position)]]=FALSE)),1,0)</f>
        <v>0</v>
      </c>
      <c r="F235" s="2" t="str" cm="1">
        <f t="array" ref="F235">IFERROR(MID(Table2[[#This Row],[Data]:[Data]],SEARCH(F$6,Table2[[#This Row],[Data]:[Data]])+4,SEARCH(" ",Table2[[#This Row],[Data]:[Data]],SEARCH(F$6,Table2[[#This Row],[Data]:[Data]]))-SEARCH(F$6,Table2[[#This Row],[Data]:[Data]])-4),FALSE)</f>
        <v>1961</v>
      </c>
      <c r="G235" s="2" t="b">
        <f>IF(AND(LEN(Table3[[#This Row],[BYR:]])=$G$3,(Table3[[#This Row],[BYR:]]*1)&gt;=$G$4,(Table3[[#This Row],[BYR:]]*1)&lt;=$G$5),TRUE,FALSE)</f>
        <v>1</v>
      </c>
      <c r="H235" s="2" t="str" cm="1">
        <f t="array" ref="H235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235" s="2" t="b">
        <f>IF(AND(LEN(Table3[[#This Row],[IYR:]])=$I$3,(Table3[[#This Row],[IYR:]]*1)&gt;=$I$4,(Table3[[#This Row],[IYR:]]*1)&lt;=$I$5),TRUE,FALSE)</f>
        <v>1</v>
      </c>
      <c r="J235" s="2" t="str" cm="1">
        <f t="array" ref="J235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235" s="2" t="b">
        <f>IF(AND(LEN(Table3[[#This Row],[EYR:]])=$K$3,(Table3[[#This Row],[EYR:]]*1)&gt;=$K$4,(Table3[[#This Row],[EYR:]]*1)&lt;=$K$5),TRUE,FALSE)</f>
        <v>1</v>
      </c>
      <c r="L235" s="2" t="b">
        <v>0</v>
      </c>
      <c r="M235" s="2"/>
      <c r="N23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35" s="2" t="str" cm="1">
        <f t="array" ref="O235">IFERROR(MID(Table2[[#This Row],[Data]:[Data]],SEARCH(O$6,Table2[[#This Row],[Data]:[Data]])+4,SEARCH(" ",Table2[[#This Row],[Data]:[Data]],SEARCH(O$6,Table2[[#This Row],[Data]:[Data]]))-SEARCH(O$6,Table2[[#This Row],[Data]:[Data]])-4),FALSE)</f>
        <v>#341e13</v>
      </c>
      <c r="P235" s="2" t="b">
        <f>IF(AND(LEFT(Table3[[#This Row],[HCL:]],1)="#",LEN(Table3[[#This Row],[HCL:]])=$P$3),ISNUMBER(HEX2DEC(RIGHT(Table3[[#This Row],[HCL:]],6))),FALSE)</f>
        <v>1</v>
      </c>
      <c r="Q235" s="2" t="str" cm="1">
        <f t="array" ref="Q235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35" s="2" t="b">
        <f>IFERROR(VLOOKUP(Table3[[#This Row],[ECL:]],Table4[],2,0),FALSE)</f>
        <v>1</v>
      </c>
      <c r="S235" s="2" t="str" cm="1">
        <f t="array" ref="S235">IFERROR(MID(Table2[[#This Row],[Data]:[Data]],SEARCH(S$6,Table2[[#This Row],[Data]:[Data]])+4,SEARCH(" ",Table2[[#This Row],[Data]:[Data]],SEARCH(S$6,Table2[[#This Row],[Data]:[Data]]))-SEARCH(S$6,Table2[[#This Row],[Data]:[Data]])-4),FALSE)</f>
        <v>591409441</v>
      </c>
      <c r="T235" s="2" t="b">
        <f>IF(LEN(Table3[[#This Row],[PID:]])=$T$3,TRUE,FALSE)</f>
        <v>1</v>
      </c>
      <c r="U235" s="2" t="str" cm="1">
        <f t="array" ref="U235">MID(Table2[[#This Row],[Data]:[Data]],SEARCH(U$6,Table2[[#This Row],[Data]:[Data]])+4,SEARCH(" ",Table2[[#This Row],[Data]:[Data]],SEARCH(U$6,Table2[[#This Row],[Data]:[Data]]))-SEARCH(U$6,Table2[[#This Row],[Data]:[Data]])-4)</f>
        <v>314</v>
      </c>
      <c r="V235" s="3">
        <f>IF(AND(G235,I235,K235,N235,P235,R235,T235,Table2[[#This Row],[Valid?]]=1),1,0)</f>
        <v>0</v>
      </c>
    </row>
    <row r="236" spans="1:22" x14ac:dyDescent="0.3">
      <c r="A236" t="s">
        <v>240</v>
      </c>
      <c r="B236">
        <f t="shared" si="6"/>
        <v>7</v>
      </c>
      <c r="C236" t="b">
        <f t="shared" si="7"/>
        <v>0</v>
      </c>
      <c r="D236">
        <f>IF(OR(Table2[[#This Row],[How many colons?]]=8,AND(Table2[[#This Row],[How many colons?]]=7,Table2[[#This Row],[Has CID? (char position)]]=FALSE)),1,0)</f>
        <v>1</v>
      </c>
      <c r="F236" s="2" t="str" cm="1">
        <f t="array" ref="F236">IFERROR(MID(Table2[[#This Row],[Data]:[Data]],SEARCH(F$6,Table2[[#This Row],[Data]:[Data]])+4,SEARCH(" ",Table2[[#This Row],[Data]:[Data]],SEARCH(F$6,Table2[[#This Row],[Data]:[Data]]))-SEARCH(F$6,Table2[[#This Row],[Data]:[Data]])-4),FALSE)</f>
        <v>1947</v>
      </c>
      <c r="G236" s="2" t="b">
        <f>IF(AND(LEN(Table3[[#This Row],[BYR:]])=$G$3,(Table3[[#This Row],[BYR:]]*1)&gt;=$G$4,(Table3[[#This Row],[BYR:]]*1)&lt;=$G$5),TRUE,FALSE)</f>
        <v>1</v>
      </c>
      <c r="H236" s="2" t="str" cm="1">
        <f t="array" ref="H236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236" s="2" t="b">
        <f>IF(AND(LEN(Table3[[#This Row],[IYR:]])=$I$3,(Table3[[#This Row],[IYR:]]*1)&gt;=$I$4,(Table3[[#This Row],[IYR:]]*1)&lt;=$I$5),TRUE,FALSE)</f>
        <v>1</v>
      </c>
      <c r="J236" s="2" t="str" cm="1">
        <f t="array" ref="J236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236" s="2" t="b">
        <f>IF(AND(LEN(Table3[[#This Row],[EYR:]])=$K$3,(Table3[[#This Row],[EYR:]]*1)&gt;=$K$4,(Table3[[#This Row],[EYR:]]*1)&lt;=$K$5),TRUE,FALSE)</f>
        <v>1</v>
      </c>
      <c r="L236" s="2">
        <v>191</v>
      </c>
      <c r="M236" s="2" t="s">
        <v>299</v>
      </c>
      <c r="N23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36" s="2" t="str" cm="1">
        <f t="array" ref="O236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236" s="2" t="b">
        <f>IF(AND(LEFT(Table3[[#This Row],[HCL:]],1)="#",LEN(Table3[[#This Row],[HCL:]])=$P$3),ISNUMBER(HEX2DEC(RIGHT(Table3[[#This Row],[HCL:]],6))),FALSE)</f>
        <v>1</v>
      </c>
      <c r="Q236" s="2" t="str" cm="1">
        <f t="array" ref="Q236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236" s="2" t="b">
        <f>IFERROR(VLOOKUP(Table3[[#This Row],[ECL:]],Table4[],2,0),FALSE)</f>
        <v>1</v>
      </c>
      <c r="S236" s="2" t="str" cm="1">
        <f t="array" ref="S236">IFERROR(MID(Table2[[#This Row],[Data]:[Data]],SEARCH(S$6,Table2[[#This Row],[Data]:[Data]])+4,SEARCH(" ",Table2[[#This Row],[Data]:[Data]],SEARCH(S$6,Table2[[#This Row],[Data]:[Data]]))-SEARCH(S$6,Table2[[#This Row],[Data]:[Data]])-4),FALSE)</f>
        <v>532607157</v>
      </c>
      <c r="T236" s="2" t="b">
        <f>IF(LEN(Table3[[#This Row],[PID:]])=$T$3,TRUE,FALSE)</f>
        <v>1</v>
      </c>
      <c r="U236" s="2" t="e" cm="1">
        <f t="array" ref="U23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36" s="3">
        <f>IF(AND(G236,I236,K236,N236,P236,R236,T236,Table2[[#This Row],[Valid?]]=1),1,0)</f>
        <v>1</v>
      </c>
    </row>
    <row r="237" spans="1:22" x14ac:dyDescent="0.3">
      <c r="A237" t="s">
        <v>241</v>
      </c>
      <c r="B237">
        <f t="shared" si="6"/>
        <v>7</v>
      </c>
      <c r="C237">
        <f t="shared" si="7"/>
        <v>22</v>
      </c>
      <c r="D237">
        <f>IF(OR(Table2[[#This Row],[How many colons?]]=8,AND(Table2[[#This Row],[How many colons?]]=7,Table2[[#This Row],[Has CID? (char position)]]=FALSE)),1,0)</f>
        <v>0</v>
      </c>
      <c r="F237" s="2" t="b" cm="1">
        <f t="array" ref="F237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237" s="2" t="b">
        <f>IF(AND(LEN(Table3[[#This Row],[BYR:]])=$G$3,(Table3[[#This Row],[BYR:]]*1)&gt;=$G$4,(Table3[[#This Row],[BYR:]]*1)&lt;=$G$5),TRUE,FALSE)</f>
        <v>0</v>
      </c>
      <c r="H237" s="2" t="str" cm="1">
        <f t="array" ref="H237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237" s="2" t="b">
        <f>IF(AND(LEN(Table3[[#This Row],[IYR:]])=$I$3,(Table3[[#This Row],[IYR:]]*1)&gt;=$I$4,(Table3[[#This Row],[IYR:]]*1)&lt;=$I$5),TRUE,FALSE)</f>
        <v>1</v>
      </c>
      <c r="J237" s="2" t="str" cm="1">
        <f t="array" ref="J237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237" s="2" t="b">
        <f>IF(AND(LEN(Table3[[#This Row],[EYR:]])=$K$3,(Table3[[#This Row],[EYR:]]*1)&gt;=$K$4,(Table3[[#This Row],[EYR:]]*1)&lt;=$K$5),TRUE,FALSE)</f>
        <v>1</v>
      </c>
      <c r="L237" s="2">
        <v>179</v>
      </c>
      <c r="M237" s="2" t="s">
        <v>299</v>
      </c>
      <c r="N23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37" s="2" t="str" cm="1">
        <f t="array" ref="O237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237" s="2" t="b">
        <f>IF(AND(LEFT(Table3[[#This Row],[HCL:]],1)="#",LEN(Table3[[#This Row],[HCL:]])=$P$3),ISNUMBER(HEX2DEC(RIGHT(Table3[[#This Row],[HCL:]],6))),FALSE)</f>
        <v>1</v>
      </c>
      <c r="Q237" s="2" t="str" cm="1">
        <f t="array" ref="Q237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37" s="2" t="b">
        <f>IFERROR(VLOOKUP(Table3[[#This Row],[ECL:]],Table4[],2,0),FALSE)</f>
        <v>1</v>
      </c>
      <c r="S237" s="2" t="str" cm="1">
        <f t="array" ref="S237">IFERROR(MID(Table2[[#This Row],[Data]:[Data]],SEARCH(S$6,Table2[[#This Row],[Data]:[Data]])+4,SEARCH(" ",Table2[[#This Row],[Data]:[Data]],SEARCH(S$6,Table2[[#This Row],[Data]:[Data]]))-SEARCH(S$6,Table2[[#This Row],[Data]:[Data]])-4),FALSE)</f>
        <v>319840760</v>
      </c>
      <c r="T237" s="2" t="b">
        <f>IF(LEN(Table3[[#This Row],[PID:]])=$T$3,TRUE,FALSE)</f>
        <v>1</v>
      </c>
      <c r="U237" s="2" t="str" cm="1">
        <f t="array" ref="U237">MID(Table2[[#This Row],[Data]:[Data]],SEARCH(U$6,Table2[[#This Row],[Data]:[Data]])+4,SEARCH(" ",Table2[[#This Row],[Data]:[Data]],SEARCH(U$6,Table2[[#This Row],[Data]:[Data]]))-SEARCH(U$6,Table2[[#This Row],[Data]:[Data]])-4)</f>
        <v>287</v>
      </c>
      <c r="V237" s="3">
        <f>IF(AND(G237,I237,K237,N237,P237,R237,T237,Table2[[#This Row],[Valid?]]=1),1,0)</f>
        <v>0</v>
      </c>
    </row>
    <row r="238" spans="1:22" x14ac:dyDescent="0.3">
      <c r="A238" t="s">
        <v>242</v>
      </c>
      <c r="B238">
        <f t="shared" si="6"/>
        <v>7</v>
      </c>
      <c r="C238" t="b">
        <f t="shared" si="7"/>
        <v>0</v>
      </c>
      <c r="D238">
        <f>IF(OR(Table2[[#This Row],[How many colons?]]=8,AND(Table2[[#This Row],[How many colons?]]=7,Table2[[#This Row],[Has CID? (char position)]]=FALSE)),1,0)</f>
        <v>1</v>
      </c>
      <c r="F238" s="2" t="str" cm="1">
        <f t="array" ref="F238">IFERROR(MID(Table2[[#This Row],[Data]:[Data]],SEARCH(F$6,Table2[[#This Row],[Data]:[Data]])+4,SEARCH(" ",Table2[[#This Row],[Data]:[Data]],SEARCH(F$6,Table2[[#This Row],[Data]:[Data]]))-SEARCH(F$6,Table2[[#This Row],[Data]:[Data]])-4),FALSE)</f>
        <v>1983</v>
      </c>
      <c r="G238" s="2" t="b">
        <f>IF(AND(LEN(Table3[[#This Row],[BYR:]])=$G$3,(Table3[[#This Row],[BYR:]]*1)&gt;=$G$4,(Table3[[#This Row],[BYR:]]*1)&lt;=$G$5),TRUE,FALSE)</f>
        <v>1</v>
      </c>
      <c r="H238" s="2" t="str" cm="1">
        <f t="array" ref="H238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238" s="2" t="b">
        <f>IF(AND(LEN(Table3[[#This Row],[IYR:]])=$I$3,(Table3[[#This Row],[IYR:]]*1)&gt;=$I$4,(Table3[[#This Row],[IYR:]]*1)&lt;=$I$5),TRUE,FALSE)</f>
        <v>1</v>
      </c>
      <c r="J238" s="2" t="str" cm="1">
        <f t="array" ref="J238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238" s="2" t="b">
        <f>IF(AND(LEN(Table3[[#This Row],[EYR:]])=$K$3,(Table3[[#This Row],[EYR:]]*1)&gt;=$K$4,(Table3[[#This Row],[EYR:]]*1)&lt;=$K$5),TRUE,FALSE)</f>
        <v>1</v>
      </c>
      <c r="L238" s="2">
        <v>173</v>
      </c>
      <c r="M238" s="2" t="s">
        <v>299</v>
      </c>
      <c r="N23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38" s="2" t="str" cm="1">
        <f t="array" ref="O238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238" s="2" t="b">
        <f>IF(AND(LEFT(Table3[[#This Row],[HCL:]],1)="#",LEN(Table3[[#This Row],[HCL:]])=$P$3),ISNUMBER(HEX2DEC(RIGHT(Table3[[#This Row],[HCL:]],6))),FALSE)</f>
        <v>1</v>
      </c>
      <c r="Q238" s="2" t="str" cm="1">
        <f t="array" ref="Q238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238" s="2" t="b">
        <f>IFERROR(VLOOKUP(Table3[[#This Row],[ECL:]],Table4[],2,0),FALSE)</f>
        <v>1</v>
      </c>
      <c r="S238" s="2" t="str" cm="1">
        <f t="array" ref="S238">IFERROR(MID(Table2[[#This Row],[Data]:[Data]],SEARCH(S$6,Table2[[#This Row],[Data]:[Data]])+4,SEARCH(" ",Table2[[#This Row],[Data]:[Data]],SEARCH(S$6,Table2[[#This Row],[Data]:[Data]]))-SEARCH(S$6,Table2[[#This Row],[Data]:[Data]])-4),FALSE)</f>
        <v>500176757</v>
      </c>
      <c r="T238" s="2" t="b">
        <f>IF(LEN(Table3[[#This Row],[PID:]])=$T$3,TRUE,FALSE)</f>
        <v>1</v>
      </c>
      <c r="U238" s="2" t="e" cm="1">
        <f t="array" ref="U23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38" s="3">
        <f>IF(AND(G238,I238,K238,N238,P238,R238,T238,Table2[[#This Row],[Valid?]]=1),1,0)</f>
        <v>1</v>
      </c>
    </row>
    <row r="239" spans="1:22" x14ac:dyDescent="0.3">
      <c r="A239" t="s">
        <v>243</v>
      </c>
      <c r="B239">
        <f t="shared" si="6"/>
        <v>7</v>
      </c>
      <c r="C239" t="b">
        <f t="shared" si="7"/>
        <v>0</v>
      </c>
      <c r="D239">
        <f>IF(OR(Table2[[#This Row],[How many colons?]]=8,AND(Table2[[#This Row],[How many colons?]]=7,Table2[[#This Row],[Has CID? (char position)]]=FALSE)),1,0)</f>
        <v>1</v>
      </c>
      <c r="F239" s="2" t="str" cm="1">
        <f t="array" ref="F239">IFERROR(MID(Table2[[#This Row],[Data]:[Data]],SEARCH(F$6,Table2[[#This Row],[Data]:[Data]])+4,SEARCH(" ",Table2[[#This Row],[Data]:[Data]],SEARCH(F$6,Table2[[#This Row],[Data]:[Data]]))-SEARCH(F$6,Table2[[#This Row],[Data]:[Data]])-4),FALSE)</f>
        <v>1982</v>
      </c>
      <c r="G239" s="2" t="b">
        <f>IF(AND(LEN(Table3[[#This Row],[BYR:]])=$G$3,(Table3[[#This Row],[BYR:]]*1)&gt;=$G$4,(Table3[[#This Row],[BYR:]]*1)&lt;=$G$5),TRUE,FALSE)</f>
        <v>1</v>
      </c>
      <c r="H239" s="2" t="str" cm="1">
        <f t="array" ref="H239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239" s="2" t="b">
        <f>IF(AND(LEN(Table3[[#This Row],[IYR:]])=$I$3,(Table3[[#This Row],[IYR:]]*1)&gt;=$I$4,(Table3[[#This Row],[IYR:]]*1)&lt;=$I$5),TRUE,FALSE)</f>
        <v>1</v>
      </c>
      <c r="J239" s="2" t="str" cm="1">
        <f t="array" ref="J239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239" s="2" t="b">
        <f>IF(AND(LEN(Table3[[#This Row],[EYR:]])=$K$3,(Table3[[#This Row],[EYR:]]*1)&gt;=$K$4,(Table3[[#This Row],[EYR:]]*1)&lt;=$K$5),TRUE,FALSE)</f>
        <v>1</v>
      </c>
      <c r="L239" s="2">
        <v>163</v>
      </c>
      <c r="M239" s="2" t="s">
        <v>299</v>
      </c>
      <c r="N23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39" s="2" t="str" cm="1">
        <f t="array" ref="O239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239" s="2" t="b">
        <f>IF(AND(LEFT(Table3[[#This Row],[HCL:]],1)="#",LEN(Table3[[#This Row],[HCL:]])=$P$3),ISNUMBER(HEX2DEC(RIGHT(Table3[[#This Row],[HCL:]],6))),FALSE)</f>
        <v>1</v>
      </c>
      <c r="Q239" s="2" t="str" cm="1">
        <f t="array" ref="Q239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239" s="2" t="b">
        <f>IFERROR(VLOOKUP(Table3[[#This Row],[ECL:]],Table4[],2,0),FALSE)</f>
        <v>1</v>
      </c>
      <c r="S239" s="2" t="str" cm="1">
        <f t="array" ref="S239">IFERROR(MID(Table2[[#This Row],[Data]:[Data]],SEARCH(S$6,Table2[[#This Row],[Data]:[Data]])+4,SEARCH(" ",Table2[[#This Row],[Data]:[Data]],SEARCH(S$6,Table2[[#This Row],[Data]:[Data]]))-SEARCH(S$6,Table2[[#This Row],[Data]:[Data]])-4),FALSE)</f>
        <v>044482202</v>
      </c>
      <c r="T239" s="2" t="b">
        <f>IF(LEN(Table3[[#This Row],[PID:]])=$T$3,TRUE,FALSE)</f>
        <v>1</v>
      </c>
      <c r="U239" s="2" t="e" cm="1">
        <f t="array" ref="U239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39" s="3">
        <f>IF(AND(G239,I239,K239,N239,P239,R239,T239,Table2[[#This Row],[Valid?]]=1),1,0)</f>
        <v>1</v>
      </c>
    </row>
    <row r="240" spans="1:22" x14ac:dyDescent="0.3">
      <c r="A240" t="s">
        <v>244</v>
      </c>
      <c r="B240">
        <f t="shared" si="6"/>
        <v>7</v>
      </c>
      <c r="C240">
        <f t="shared" si="7"/>
        <v>22</v>
      </c>
      <c r="D240">
        <f>IF(OR(Table2[[#This Row],[How many colons?]]=8,AND(Table2[[#This Row],[How many colons?]]=7,Table2[[#This Row],[Has CID? (char position)]]=FALSE)),1,0)</f>
        <v>0</v>
      </c>
      <c r="F240" s="2" t="str" cm="1">
        <f t="array" ref="F240">IFERROR(MID(Table2[[#This Row],[Data]:[Data]],SEARCH(F$6,Table2[[#This Row],[Data]:[Data]])+4,SEARCH(" ",Table2[[#This Row],[Data]:[Data]],SEARCH(F$6,Table2[[#This Row],[Data]:[Data]]))-SEARCH(F$6,Table2[[#This Row],[Data]:[Data]])-4),FALSE)</f>
        <v>2009</v>
      </c>
      <c r="G240" s="2" t="b">
        <f>IF(AND(LEN(Table3[[#This Row],[BYR:]])=$G$3,(Table3[[#This Row],[BYR:]]*1)&gt;=$G$4,(Table3[[#This Row],[BYR:]]*1)&lt;=$G$5),TRUE,FALSE)</f>
        <v>0</v>
      </c>
      <c r="H240" s="2" t="str" cm="1">
        <f t="array" ref="H240">IFERROR(MID(Table2[[#This Row],[Data]:[Data]],SEARCH(H$6,Table2[[#This Row],[Data]:[Data]])+4,SEARCH(" ",Table2[[#This Row],[Data]:[Data]],SEARCH(H$6,Table2[[#This Row],[Data]:[Data]]))-SEARCH(H$6,Table2[[#This Row],[Data]:[Data]])-4),FALSE)</f>
        <v>2028</v>
      </c>
      <c r="I240" s="2" t="b">
        <f>IF(AND(LEN(Table3[[#This Row],[IYR:]])=$I$3,(Table3[[#This Row],[IYR:]]*1)&gt;=$I$4,(Table3[[#This Row],[IYR:]]*1)&lt;=$I$5),TRUE,FALSE)</f>
        <v>0</v>
      </c>
      <c r="J240" s="2" t="str" cm="1">
        <f t="array" ref="J240">IFERROR(MID(Table2[[#This Row],[Data]:[Data]],SEARCH(J$6,Table2[[#This Row],[Data]:[Data]])+4,SEARCH(" ",Table2[[#This Row],[Data]:[Data]],SEARCH(J$6,Table2[[#This Row],[Data]:[Data]]))-SEARCH(J$6,Table2[[#This Row],[Data]:[Data]])-4),FALSE)</f>
        <v>2035</v>
      </c>
      <c r="K240" s="2" t="b">
        <f>IF(AND(LEN(Table3[[#This Row],[EYR:]])=$K$3,(Table3[[#This Row],[EYR:]]*1)&gt;=$K$4,(Table3[[#This Row],[EYR:]]*1)&lt;=$K$5),TRUE,FALSE)</f>
        <v>0</v>
      </c>
      <c r="L240" s="2" t="b">
        <v>0</v>
      </c>
      <c r="M240" s="2"/>
      <c r="N24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40" s="2" t="str" cm="1">
        <f t="array" ref="O240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240" s="2" t="b">
        <f>IF(AND(LEFT(Table3[[#This Row],[HCL:]],1)="#",LEN(Table3[[#This Row],[HCL:]])=$P$3),ISNUMBER(HEX2DEC(RIGHT(Table3[[#This Row],[HCL:]],6))),FALSE)</f>
        <v>1</v>
      </c>
      <c r="Q240" s="2" t="str" cm="1">
        <f t="array" ref="Q240">IFERROR(MID(Table2[[#This Row],[Data]:[Data]],SEARCH(Q$6,Table2[[#This Row],[Data]:[Data]])+4,SEARCH(" ",Table2[[#This Row],[Data]:[Data]],SEARCH(Q$6,Table2[[#This Row],[Data]:[Data]]))-SEARCH(Q$6,Table2[[#This Row],[Data]:[Data]])-4),FALSE)</f>
        <v>#5525a9</v>
      </c>
      <c r="R240" s="2" t="b">
        <f>IFERROR(VLOOKUP(Table3[[#This Row],[ECL:]],Table4[],2,0),FALSE)</f>
        <v>0</v>
      </c>
      <c r="S240" s="2" t="str" cm="1">
        <f t="array" ref="S240">IFERROR(MID(Table2[[#This Row],[Data]:[Data]],SEARCH(S$6,Table2[[#This Row],[Data]:[Data]])+4,SEARCH(" ",Table2[[#This Row],[Data]:[Data]],SEARCH(S$6,Table2[[#This Row],[Data]:[Data]]))-SEARCH(S$6,Table2[[#This Row],[Data]:[Data]])-4),FALSE)</f>
        <v>15381071</v>
      </c>
      <c r="T240" s="2" t="b">
        <f>IF(LEN(Table3[[#This Row],[PID:]])=$T$3,TRUE,FALSE)</f>
        <v>0</v>
      </c>
      <c r="U240" s="2" t="str" cm="1">
        <f t="array" ref="U240">MID(Table2[[#This Row],[Data]:[Data]],SEARCH(U$6,Table2[[#This Row],[Data]:[Data]])+4,SEARCH(" ",Table2[[#This Row],[Data]:[Data]],SEARCH(U$6,Table2[[#This Row],[Data]:[Data]]))-SEARCH(U$6,Table2[[#This Row],[Data]:[Data]])-4)</f>
        <v>123</v>
      </c>
      <c r="V240" s="3">
        <f>IF(AND(G240,I240,K240,N240,P240,R240,T240,Table2[[#This Row],[Valid?]]=1),1,0)</f>
        <v>0</v>
      </c>
    </row>
    <row r="241" spans="1:22" x14ac:dyDescent="0.3">
      <c r="A241" t="s">
        <v>245</v>
      </c>
      <c r="B241">
        <f t="shared" si="6"/>
        <v>7</v>
      </c>
      <c r="C241" t="b">
        <f t="shared" si="7"/>
        <v>0</v>
      </c>
      <c r="D241">
        <f>IF(OR(Table2[[#This Row],[How many colons?]]=8,AND(Table2[[#This Row],[How many colons?]]=7,Table2[[#This Row],[Has CID? (char position)]]=FALSE)),1,0)</f>
        <v>1</v>
      </c>
      <c r="F241" s="2" t="str" cm="1">
        <f t="array" ref="F241">IFERROR(MID(Table2[[#This Row],[Data]:[Data]],SEARCH(F$6,Table2[[#This Row],[Data]:[Data]])+4,SEARCH(" ",Table2[[#This Row],[Data]:[Data]],SEARCH(F$6,Table2[[#This Row],[Data]:[Data]]))-SEARCH(F$6,Table2[[#This Row],[Data]:[Data]])-4),FALSE)</f>
        <v>1923</v>
      </c>
      <c r="G241" s="2" t="b">
        <f>IF(AND(LEN(Table3[[#This Row],[BYR:]])=$G$3,(Table3[[#This Row],[BYR:]]*1)&gt;=$G$4,(Table3[[#This Row],[BYR:]]*1)&lt;=$G$5),TRUE,FALSE)</f>
        <v>1</v>
      </c>
      <c r="H241" s="2" t="str" cm="1">
        <f t="array" ref="H241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241" s="2" t="b">
        <f>IF(AND(LEN(Table3[[#This Row],[IYR:]])=$I$3,(Table3[[#This Row],[IYR:]]*1)&gt;=$I$4,(Table3[[#This Row],[IYR:]]*1)&lt;=$I$5),TRUE,FALSE)</f>
        <v>1</v>
      </c>
      <c r="J241" s="2" t="str" cm="1">
        <f t="array" ref="J241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241" s="2" t="b">
        <f>IF(AND(LEN(Table3[[#This Row],[EYR:]])=$K$3,(Table3[[#This Row],[EYR:]]*1)&gt;=$K$4,(Table3[[#This Row],[EYR:]]*1)&lt;=$K$5),TRUE,FALSE)</f>
        <v>1</v>
      </c>
      <c r="L241" s="2">
        <v>178</v>
      </c>
      <c r="M241" s="2" t="s">
        <v>299</v>
      </c>
      <c r="N24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41" s="2" t="str" cm="1">
        <f t="array" ref="O241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241" s="2" t="b">
        <f>IF(AND(LEFT(Table3[[#This Row],[HCL:]],1)="#",LEN(Table3[[#This Row],[HCL:]])=$P$3),ISNUMBER(HEX2DEC(RIGHT(Table3[[#This Row],[HCL:]],6))),FALSE)</f>
        <v>1</v>
      </c>
      <c r="Q241" s="2" t="str" cm="1">
        <f t="array" ref="Q241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41" s="2" t="b">
        <f>IFERROR(VLOOKUP(Table3[[#This Row],[ECL:]],Table4[],2,0),FALSE)</f>
        <v>1</v>
      </c>
      <c r="S241" s="2" t="str" cm="1">
        <f t="array" ref="S241">IFERROR(MID(Table2[[#This Row],[Data]:[Data]],SEARCH(S$6,Table2[[#This Row],[Data]:[Data]])+4,SEARCH(" ",Table2[[#This Row],[Data]:[Data]],SEARCH(S$6,Table2[[#This Row],[Data]:[Data]]))-SEARCH(S$6,Table2[[#This Row],[Data]:[Data]])-4),FALSE)</f>
        <v>960277768</v>
      </c>
      <c r="T241" s="2" t="b">
        <f>IF(LEN(Table3[[#This Row],[PID:]])=$T$3,TRUE,FALSE)</f>
        <v>1</v>
      </c>
      <c r="U241" s="2" t="e" cm="1">
        <f t="array" ref="U24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41" s="3">
        <f>IF(AND(G241,I241,K241,N241,P241,R241,T241,Table2[[#This Row],[Valid?]]=1),1,0)</f>
        <v>1</v>
      </c>
    </row>
    <row r="242" spans="1:22" x14ac:dyDescent="0.3">
      <c r="A242" t="s">
        <v>246</v>
      </c>
      <c r="B242">
        <f t="shared" si="6"/>
        <v>7</v>
      </c>
      <c r="C242" t="b">
        <f t="shared" si="7"/>
        <v>0</v>
      </c>
      <c r="D242">
        <f>IF(OR(Table2[[#This Row],[How many colons?]]=8,AND(Table2[[#This Row],[How many colons?]]=7,Table2[[#This Row],[Has CID? (char position)]]=FALSE)),1,0)</f>
        <v>1</v>
      </c>
      <c r="F242" s="2" t="str" cm="1">
        <f t="array" ref="F242">IFERROR(MID(Table2[[#This Row],[Data]:[Data]],SEARCH(F$6,Table2[[#This Row],[Data]:[Data]])+4,SEARCH(" ",Table2[[#This Row],[Data]:[Data]],SEARCH(F$6,Table2[[#This Row],[Data]:[Data]]))-SEARCH(F$6,Table2[[#This Row],[Data]:[Data]])-4),FALSE)</f>
        <v>1955</v>
      </c>
      <c r="G242" s="2" t="b">
        <f>IF(AND(LEN(Table3[[#This Row],[BYR:]])=$G$3,(Table3[[#This Row],[BYR:]]*1)&gt;=$G$4,(Table3[[#This Row],[BYR:]]*1)&lt;=$G$5),TRUE,FALSE)</f>
        <v>1</v>
      </c>
      <c r="H242" s="2" t="str" cm="1">
        <f t="array" ref="H242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242" s="2" t="b">
        <f>IF(AND(LEN(Table3[[#This Row],[IYR:]])=$I$3,(Table3[[#This Row],[IYR:]]*1)&gt;=$I$4,(Table3[[#This Row],[IYR:]]*1)&lt;=$I$5),TRUE,FALSE)</f>
        <v>1</v>
      </c>
      <c r="J242" s="2" t="str" cm="1">
        <f t="array" ref="J242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242" s="2" t="b">
        <f>IF(AND(LEN(Table3[[#This Row],[EYR:]])=$K$3,(Table3[[#This Row],[EYR:]]*1)&gt;=$K$4,(Table3[[#This Row],[EYR:]]*1)&lt;=$K$5),TRUE,FALSE)</f>
        <v>1</v>
      </c>
      <c r="L242" s="2">
        <v>183</v>
      </c>
      <c r="M242" s="2" t="s">
        <v>299</v>
      </c>
      <c r="N24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42" s="2" t="str" cm="1">
        <f t="array" ref="O242">IFERROR(MID(Table2[[#This Row],[Data]:[Data]],SEARCH(O$6,Table2[[#This Row],[Data]:[Data]])+4,SEARCH(" ",Table2[[#This Row],[Data]:[Data]],SEARCH(O$6,Table2[[#This Row],[Data]:[Data]]))-SEARCH(O$6,Table2[[#This Row],[Data]:[Data]])-4),FALSE)</f>
        <v>#a97842</v>
      </c>
      <c r="P242" s="2" t="b">
        <f>IF(AND(LEFT(Table3[[#This Row],[HCL:]],1)="#",LEN(Table3[[#This Row],[HCL:]])=$P$3),ISNUMBER(HEX2DEC(RIGHT(Table3[[#This Row],[HCL:]],6))),FALSE)</f>
        <v>1</v>
      </c>
      <c r="Q242" s="2" t="str" cm="1">
        <f t="array" ref="Q242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242" s="2" t="b">
        <f>IFERROR(VLOOKUP(Table3[[#This Row],[ECL:]],Table4[],2,0),FALSE)</f>
        <v>1</v>
      </c>
      <c r="S242" s="2" t="str" cm="1">
        <f t="array" ref="S242">IFERROR(MID(Table2[[#This Row],[Data]:[Data]],SEARCH(S$6,Table2[[#This Row],[Data]:[Data]])+4,SEARCH(" ",Table2[[#This Row],[Data]:[Data]],SEARCH(S$6,Table2[[#This Row],[Data]:[Data]]))-SEARCH(S$6,Table2[[#This Row],[Data]:[Data]])-4),FALSE)</f>
        <v>619005249</v>
      </c>
      <c r="T242" s="2" t="b">
        <f>IF(LEN(Table3[[#This Row],[PID:]])=$T$3,TRUE,FALSE)</f>
        <v>1</v>
      </c>
      <c r="U242" s="2" t="e" cm="1">
        <f t="array" ref="U24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42" s="3">
        <f>IF(AND(G242,I242,K242,N242,P242,R242,T242,Table2[[#This Row],[Valid?]]=1),1,0)</f>
        <v>1</v>
      </c>
    </row>
    <row r="243" spans="1:22" x14ac:dyDescent="0.3">
      <c r="A243" t="s">
        <v>247</v>
      </c>
      <c r="B243">
        <f t="shared" si="6"/>
        <v>7</v>
      </c>
      <c r="C243" t="b">
        <f t="shared" si="7"/>
        <v>0</v>
      </c>
      <c r="D243">
        <f>IF(OR(Table2[[#This Row],[How many colons?]]=8,AND(Table2[[#This Row],[How many colons?]]=7,Table2[[#This Row],[Has CID? (char position)]]=FALSE)),1,0)</f>
        <v>1</v>
      </c>
      <c r="F243" s="2" t="str" cm="1">
        <f t="array" ref="F243">IFERROR(MID(Table2[[#This Row],[Data]:[Data]],SEARCH(F$6,Table2[[#This Row],[Data]:[Data]])+4,SEARCH(" ",Table2[[#This Row],[Data]:[Data]],SEARCH(F$6,Table2[[#This Row],[Data]:[Data]]))-SEARCH(F$6,Table2[[#This Row],[Data]:[Data]])-4),FALSE)</f>
        <v>1972</v>
      </c>
      <c r="G243" s="2" t="b">
        <f>IF(AND(LEN(Table3[[#This Row],[BYR:]])=$G$3,(Table3[[#This Row],[BYR:]]*1)&gt;=$G$4,(Table3[[#This Row],[BYR:]]*1)&lt;=$G$5),TRUE,FALSE)</f>
        <v>1</v>
      </c>
      <c r="H243" s="2" t="str" cm="1">
        <f t="array" ref="H243">IFERROR(MID(Table2[[#This Row],[Data]:[Data]],SEARCH(H$6,Table2[[#This Row],[Data]:[Data]])+4,SEARCH(" ",Table2[[#This Row],[Data]:[Data]],SEARCH(H$6,Table2[[#This Row],[Data]:[Data]]))-SEARCH(H$6,Table2[[#This Row],[Data]:[Data]])-4),FALSE)</f>
        <v>2022</v>
      </c>
      <c r="I243" s="2" t="b">
        <f>IF(AND(LEN(Table3[[#This Row],[IYR:]])=$I$3,(Table3[[#This Row],[IYR:]]*1)&gt;=$I$4,(Table3[[#This Row],[IYR:]]*1)&lt;=$I$5),TRUE,FALSE)</f>
        <v>0</v>
      </c>
      <c r="J243" s="2" t="str" cm="1">
        <f t="array" ref="J243">IFERROR(MID(Table2[[#This Row],[Data]:[Data]],SEARCH(J$6,Table2[[#This Row],[Data]:[Data]])+4,SEARCH(" ",Table2[[#This Row],[Data]:[Data]],SEARCH(J$6,Table2[[#This Row],[Data]:[Data]]))-SEARCH(J$6,Table2[[#This Row],[Data]:[Data]])-4),FALSE)</f>
        <v>1985</v>
      </c>
      <c r="K243" s="2" t="b">
        <f>IF(AND(LEN(Table3[[#This Row],[EYR:]])=$K$3,(Table3[[#This Row],[EYR:]]*1)&gt;=$K$4,(Table3[[#This Row],[EYR:]]*1)&lt;=$K$5),TRUE,FALSE)</f>
        <v>0</v>
      </c>
      <c r="L243" s="2">
        <v>62</v>
      </c>
      <c r="M243" s="2" t="s">
        <v>299</v>
      </c>
      <c r="N24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43" s="2" t="str" cm="1">
        <f t="array" ref="O243">IFERROR(MID(Table2[[#This Row],[Data]:[Data]],SEARCH(O$6,Table2[[#This Row],[Data]:[Data]])+4,SEARCH(" ",Table2[[#This Row],[Data]:[Data]],SEARCH(O$6,Table2[[#This Row],[Data]:[Data]]))-SEARCH(O$6,Table2[[#This Row],[Data]:[Data]])-4),FALSE)</f>
        <v>ff4451</v>
      </c>
      <c r="P243" s="2" t="b">
        <f>IF(AND(LEFT(Table3[[#This Row],[HCL:]],1)="#",LEN(Table3[[#This Row],[HCL:]])=$P$3),ISNUMBER(HEX2DEC(RIGHT(Table3[[#This Row],[HCL:]],6))),FALSE)</f>
        <v>0</v>
      </c>
      <c r="Q243" s="2" t="str" cm="1">
        <f t="array" ref="Q243">IFERROR(MID(Table2[[#This Row],[Data]:[Data]],SEARCH(Q$6,Table2[[#This Row],[Data]:[Data]])+4,SEARCH(" ",Table2[[#This Row],[Data]:[Data]],SEARCH(Q$6,Table2[[#This Row],[Data]:[Data]]))-SEARCH(Q$6,Table2[[#This Row],[Data]:[Data]])-4),FALSE)</f>
        <v>#86cbc5</v>
      </c>
      <c r="R243" s="2" t="b">
        <f>IFERROR(VLOOKUP(Table3[[#This Row],[ECL:]],Table4[],2,0),FALSE)</f>
        <v>0</v>
      </c>
      <c r="S243" s="2" t="str" cm="1">
        <f t="array" ref="S243">IFERROR(MID(Table2[[#This Row],[Data]:[Data]],SEARCH(S$6,Table2[[#This Row],[Data]:[Data]])+4,SEARCH(" ",Table2[[#This Row],[Data]:[Data]],SEARCH(S$6,Table2[[#This Row],[Data]:[Data]]))-SEARCH(S$6,Table2[[#This Row],[Data]:[Data]])-4),FALSE)</f>
        <v>29044223</v>
      </c>
      <c r="T243" s="2" t="b">
        <f>IF(LEN(Table3[[#This Row],[PID:]])=$T$3,TRUE,FALSE)</f>
        <v>0</v>
      </c>
      <c r="U243" s="2" t="e" cm="1">
        <f t="array" ref="U24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43" s="3">
        <f>IF(AND(G243,I243,K243,N243,P243,R243,T243,Table2[[#This Row],[Valid?]]=1),1,0)</f>
        <v>0</v>
      </c>
    </row>
    <row r="244" spans="1:22" x14ac:dyDescent="0.3">
      <c r="A244" t="s">
        <v>248</v>
      </c>
      <c r="B244">
        <f t="shared" si="6"/>
        <v>7</v>
      </c>
      <c r="C244">
        <f t="shared" si="7"/>
        <v>58</v>
      </c>
      <c r="D244">
        <f>IF(OR(Table2[[#This Row],[How many colons?]]=8,AND(Table2[[#This Row],[How many colons?]]=7,Table2[[#This Row],[Has CID? (char position)]]=FALSE)),1,0)</f>
        <v>0</v>
      </c>
      <c r="F244" s="2" t="str" cm="1">
        <f t="array" ref="F244">IFERROR(MID(Table2[[#This Row],[Data]:[Data]],SEARCH(F$6,Table2[[#This Row],[Data]:[Data]])+4,SEARCH(" ",Table2[[#This Row],[Data]:[Data]],SEARCH(F$6,Table2[[#This Row],[Data]:[Data]]))-SEARCH(F$6,Table2[[#This Row],[Data]:[Data]])-4),FALSE)</f>
        <v>1998</v>
      </c>
      <c r="G244" s="2" t="b">
        <f>IF(AND(LEN(Table3[[#This Row],[BYR:]])=$G$3,(Table3[[#This Row],[BYR:]]*1)&gt;=$G$4,(Table3[[#This Row],[BYR:]]*1)&lt;=$G$5),TRUE,FALSE)</f>
        <v>1</v>
      </c>
      <c r="H244" s="2" t="str" cm="1">
        <f t="array" ref="H244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244" s="2" t="b">
        <f>IF(AND(LEN(Table3[[#This Row],[IYR:]])=$I$3,(Table3[[#This Row],[IYR:]]*1)&gt;=$I$4,(Table3[[#This Row],[IYR:]]*1)&lt;=$I$5),TRUE,FALSE)</f>
        <v>1</v>
      </c>
      <c r="J244" s="2" t="str" cm="1">
        <f t="array" ref="J244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244" s="2" t="b">
        <f>IF(AND(LEN(Table3[[#This Row],[EYR:]])=$K$3,(Table3[[#This Row],[EYR:]]*1)&gt;=$K$4,(Table3[[#This Row],[EYR:]]*1)&lt;=$K$5),TRUE,FALSE)</f>
        <v>1</v>
      </c>
      <c r="L244" s="2">
        <v>159</v>
      </c>
      <c r="M244" s="2" t="s">
        <v>299</v>
      </c>
      <c r="N24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44" s="2" t="str" cm="1">
        <f t="array" ref="O244">IFERROR(MID(Table2[[#This Row],[Data]:[Data]],SEARCH(O$6,Table2[[#This Row],[Data]:[Data]])+4,SEARCH(" ",Table2[[#This Row],[Data]:[Data]],SEARCH(O$6,Table2[[#This Row],[Data]:[Data]]))-SEARCH(O$6,Table2[[#This Row],[Data]:[Data]])-4),FALSE)</f>
        <v>#a97842</v>
      </c>
      <c r="P244" s="2" t="b">
        <f>IF(AND(LEFT(Table3[[#This Row],[HCL:]],1)="#",LEN(Table3[[#This Row],[HCL:]])=$P$3),ISNUMBER(HEX2DEC(RIGHT(Table3[[#This Row],[HCL:]],6))),FALSE)</f>
        <v>1</v>
      </c>
      <c r="Q244" s="2" t="str" cm="1">
        <f t="array" ref="Q244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244" s="2" t="b">
        <f>IFERROR(VLOOKUP(Table3[[#This Row],[ECL:]],Table4[],2,0),FALSE)</f>
        <v>1</v>
      </c>
      <c r="S244" s="2" t="b" cm="1">
        <f t="array" ref="S244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244" s="2" t="b">
        <f>IF(LEN(Table3[[#This Row],[PID:]])=$T$3,TRUE,FALSE)</f>
        <v>0</v>
      </c>
      <c r="U244" s="2" t="str" cm="1">
        <f t="array" ref="U244">MID(Table2[[#This Row],[Data]:[Data]],SEARCH(U$6,Table2[[#This Row],[Data]:[Data]])+4,SEARCH(" ",Table2[[#This Row],[Data]:[Data]],SEARCH(U$6,Table2[[#This Row],[Data]:[Data]]))-SEARCH(U$6,Table2[[#This Row],[Data]:[Data]])-4)</f>
        <v>207</v>
      </c>
      <c r="V244" s="3">
        <f>IF(AND(G244,I244,K244,N244,P244,R244,T244,Table2[[#This Row],[Valid?]]=1),1,0)</f>
        <v>0</v>
      </c>
    </row>
    <row r="245" spans="1:22" x14ac:dyDescent="0.3">
      <c r="A245" t="s">
        <v>249</v>
      </c>
      <c r="B245">
        <f t="shared" si="6"/>
        <v>7</v>
      </c>
      <c r="C245" t="b">
        <f t="shared" si="7"/>
        <v>0</v>
      </c>
      <c r="D245">
        <f>IF(OR(Table2[[#This Row],[How many colons?]]=8,AND(Table2[[#This Row],[How many colons?]]=7,Table2[[#This Row],[Has CID? (char position)]]=FALSE)),1,0)</f>
        <v>1</v>
      </c>
      <c r="F245" s="2" t="str" cm="1">
        <f t="array" ref="F245">IFERROR(MID(Table2[[#This Row],[Data]:[Data]],SEARCH(F$6,Table2[[#This Row],[Data]:[Data]])+4,SEARCH(" ",Table2[[#This Row],[Data]:[Data]],SEARCH(F$6,Table2[[#This Row],[Data]:[Data]]))-SEARCH(F$6,Table2[[#This Row],[Data]:[Data]])-4),FALSE)</f>
        <v>1975</v>
      </c>
      <c r="G245" s="2" t="b">
        <f>IF(AND(LEN(Table3[[#This Row],[BYR:]])=$G$3,(Table3[[#This Row],[BYR:]]*1)&gt;=$G$4,(Table3[[#This Row],[BYR:]]*1)&lt;=$G$5),TRUE,FALSE)</f>
        <v>1</v>
      </c>
      <c r="H245" s="2" t="str" cm="1">
        <f t="array" ref="H245">IFERROR(MID(Table2[[#This Row],[Data]:[Data]],SEARCH(H$6,Table2[[#This Row],[Data]:[Data]])+4,SEARCH(" ",Table2[[#This Row],[Data]:[Data]],SEARCH(H$6,Table2[[#This Row],[Data]:[Data]]))-SEARCH(H$6,Table2[[#This Row],[Data]:[Data]])-4),FALSE)</f>
        <v>2024</v>
      </c>
      <c r="I245" s="2" t="b">
        <f>IF(AND(LEN(Table3[[#This Row],[IYR:]])=$I$3,(Table3[[#This Row],[IYR:]]*1)&gt;=$I$4,(Table3[[#This Row],[IYR:]]*1)&lt;=$I$5),TRUE,FALSE)</f>
        <v>0</v>
      </c>
      <c r="J245" s="2" t="str" cm="1">
        <f t="array" ref="J245">IFERROR(MID(Table2[[#This Row],[Data]:[Data]],SEARCH(J$6,Table2[[#This Row],[Data]:[Data]])+4,SEARCH(" ",Table2[[#This Row],[Data]:[Data]],SEARCH(J$6,Table2[[#This Row],[Data]:[Data]]))-SEARCH(J$6,Table2[[#This Row],[Data]:[Data]])-4),FALSE)</f>
        <v>2014</v>
      </c>
      <c r="K245" s="2" t="b">
        <f>IF(AND(LEN(Table3[[#This Row],[EYR:]])=$K$3,(Table3[[#This Row],[EYR:]]*1)&gt;=$K$4,(Table3[[#This Row],[EYR:]]*1)&lt;=$K$5),TRUE,FALSE)</f>
        <v>0</v>
      </c>
      <c r="L245" s="2">
        <v>160</v>
      </c>
      <c r="M245" s="2" t="s">
        <v>299</v>
      </c>
      <c r="N24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45" s="2" t="str" cm="1">
        <f t="array" ref="O245">IFERROR(MID(Table2[[#This Row],[Data]:[Data]],SEARCH(O$6,Table2[[#This Row],[Data]:[Data]])+4,SEARCH(" ",Table2[[#This Row],[Data]:[Data]],SEARCH(O$6,Table2[[#This Row],[Data]:[Data]]))-SEARCH(O$6,Table2[[#This Row],[Data]:[Data]])-4),FALSE)</f>
        <v>#602927</v>
      </c>
      <c r="P245" s="2" t="b">
        <f>IF(AND(LEFT(Table3[[#This Row],[HCL:]],1)="#",LEN(Table3[[#This Row],[HCL:]])=$P$3),ISNUMBER(HEX2DEC(RIGHT(Table3[[#This Row],[HCL:]],6))),FALSE)</f>
        <v>1</v>
      </c>
      <c r="Q245" s="2" t="str" cm="1">
        <f t="array" ref="Q245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245" s="2" t="b">
        <f>IFERROR(VLOOKUP(Table3[[#This Row],[ECL:]],Table4[],2,0),FALSE)</f>
        <v>1</v>
      </c>
      <c r="S245" s="2" t="str" cm="1">
        <f t="array" ref="S245">IFERROR(MID(Table2[[#This Row],[Data]:[Data]],SEARCH(S$6,Table2[[#This Row],[Data]:[Data]])+4,SEARCH(" ",Table2[[#This Row],[Data]:[Data]],SEARCH(S$6,Table2[[#This Row],[Data]:[Data]]))-SEARCH(S$6,Table2[[#This Row],[Data]:[Data]])-4),FALSE)</f>
        <v>051242790</v>
      </c>
      <c r="T245" s="2" t="b">
        <f>IF(LEN(Table3[[#This Row],[PID:]])=$T$3,TRUE,FALSE)</f>
        <v>1</v>
      </c>
      <c r="U245" s="2" t="e" cm="1">
        <f t="array" ref="U245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45" s="3">
        <f>IF(AND(G245,I245,K245,N245,P245,R245,T245,Table2[[#This Row],[Valid?]]=1),1,0)</f>
        <v>0</v>
      </c>
    </row>
    <row r="246" spans="1:22" x14ac:dyDescent="0.3">
      <c r="A246" t="s">
        <v>250</v>
      </c>
      <c r="B246">
        <f t="shared" si="6"/>
        <v>7</v>
      </c>
      <c r="C246" t="b">
        <f t="shared" si="7"/>
        <v>0</v>
      </c>
      <c r="D246">
        <f>IF(OR(Table2[[#This Row],[How many colons?]]=8,AND(Table2[[#This Row],[How many colons?]]=7,Table2[[#This Row],[Has CID? (char position)]]=FALSE)),1,0)</f>
        <v>1</v>
      </c>
      <c r="F246" s="2" t="str" cm="1">
        <f t="array" ref="F246">IFERROR(MID(Table2[[#This Row],[Data]:[Data]],SEARCH(F$6,Table2[[#This Row],[Data]:[Data]])+4,SEARCH(" ",Table2[[#This Row],[Data]:[Data]],SEARCH(F$6,Table2[[#This Row],[Data]:[Data]]))-SEARCH(F$6,Table2[[#This Row],[Data]:[Data]])-4),FALSE)</f>
        <v>2007</v>
      </c>
      <c r="G246" s="2" t="b">
        <f>IF(AND(LEN(Table3[[#This Row],[BYR:]])=$G$3,(Table3[[#This Row],[BYR:]]*1)&gt;=$G$4,(Table3[[#This Row],[BYR:]]*1)&lt;=$G$5),TRUE,FALSE)</f>
        <v>0</v>
      </c>
      <c r="H246" s="2" t="str" cm="1">
        <f t="array" ref="H246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246" s="2" t="b">
        <f>IF(AND(LEN(Table3[[#This Row],[IYR:]])=$I$3,(Table3[[#This Row],[IYR:]]*1)&gt;=$I$4,(Table3[[#This Row],[IYR:]]*1)&lt;=$I$5),TRUE,FALSE)</f>
        <v>1</v>
      </c>
      <c r="J246" s="2" t="str" cm="1">
        <f t="array" ref="J246">IFERROR(MID(Table2[[#This Row],[Data]:[Data]],SEARCH(J$6,Table2[[#This Row],[Data]:[Data]])+4,SEARCH(" ",Table2[[#This Row],[Data]:[Data]],SEARCH(J$6,Table2[[#This Row],[Data]:[Data]]))-SEARCH(J$6,Table2[[#This Row],[Data]:[Data]])-4),FALSE)</f>
        <v>1950</v>
      </c>
      <c r="K246" s="2" t="b">
        <f>IF(AND(LEN(Table3[[#This Row],[EYR:]])=$K$3,(Table3[[#This Row],[EYR:]]*1)&gt;=$K$4,(Table3[[#This Row],[EYR:]]*1)&lt;=$K$5),TRUE,FALSE)</f>
        <v>0</v>
      </c>
      <c r="L246" s="2">
        <v>178</v>
      </c>
      <c r="M246" s="2"/>
      <c r="N24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46" s="2" t="str" cm="1">
        <f t="array" ref="O246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246" s="2" t="b">
        <f>IF(AND(LEFT(Table3[[#This Row],[HCL:]],1)="#",LEN(Table3[[#This Row],[HCL:]])=$P$3),ISNUMBER(HEX2DEC(RIGHT(Table3[[#This Row],[HCL:]],6))),FALSE)</f>
        <v>0</v>
      </c>
      <c r="Q246" s="2" t="str" cm="1">
        <f t="array" ref="Q246">IFERROR(MID(Table2[[#This Row],[Data]:[Data]],SEARCH(Q$6,Table2[[#This Row],[Data]:[Data]])+4,SEARCH(" ",Table2[[#This Row],[Data]:[Data]],SEARCH(Q$6,Table2[[#This Row],[Data]:[Data]]))-SEARCH(Q$6,Table2[[#This Row],[Data]:[Data]])-4),FALSE)</f>
        <v>#0b3ea5</v>
      </c>
      <c r="R246" s="2" t="b">
        <f>IFERROR(VLOOKUP(Table3[[#This Row],[ECL:]],Table4[],2,0),FALSE)</f>
        <v>0</v>
      </c>
      <c r="S246" s="2" t="str" cm="1">
        <f t="array" ref="S246">IFERROR(MID(Table2[[#This Row],[Data]:[Data]],SEARCH(S$6,Table2[[#This Row],[Data]:[Data]])+4,SEARCH(" ",Table2[[#This Row],[Data]:[Data]],SEARCH(S$6,Table2[[#This Row],[Data]:[Data]]))-SEARCH(S$6,Table2[[#This Row],[Data]:[Data]])-4),FALSE)</f>
        <v>#122ff0</v>
      </c>
      <c r="T246" s="2" t="b">
        <f>IF(LEN(Table3[[#This Row],[PID:]])=$T$3,TRUE,FALSE)</f>
        <v>0</v>
      </c>
      <c r="U246" s="2" t="e" cm="1">
        <f t="array" ref="U24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46" s="3">
        <f>IF(AND(G246,I246,K246,N246,P246,R246,T246,Table2[[#This Row],[Valid?]]=1),1,0)</f>
        <v>0</v>
      </c>
    </row>
    <row r="247" spans="1:22" x14ac:dyDescent="0.3">
      <c r="A247" t="s">
        <v>251</v>
      </c>
      <c r="B247">
        <f t="shared" si="6"/>
        <v>7</v>
      </c>
      <c r="C247">
        <f t="shared" si="7"/>
        <v>54</v>
      </c>
      <c r="D247">
        <f>IF(OR(Table2[[#This Row],[How many colons?]]=8,AND(Table2[[#This Row],[How many colons?]]=7,Table2[[#This Row],[Has CID? (char position)]]=FALSE)),1,0)</f>
        <v>0</v>
      </c>
      <c r="F247" s="2" t="str" cm="1">
        <f t="array" ref="F247">IFERROR(MID(Table2[[#This Row],[Data]:[Data]],SEARCH(F$6,Table2[[#This Row],[Data]:[Data]])+4,SEARCH(" ",Table2[[#This Row],[Data]:[Data]],SEARCH(F$6,Table2[[#This Row],[Data]:[Data]]))-SEARCH(F$6,Table2[[#This Row],[Data]:[Data]])-4),FALSE)</f>
        <v>1928</v>
      </c>
      <c r="G247" s="2" t="b">
        <f>IF(AND(LEN(Table3[[#This Row],[BYR:]])=$G$3,(Table3[[#This Row],[BYR:]]*1)&gt;=$G$4,(Table3[[#This Row],[BYR:]]*1)&lt;=$G$5),TRUE,FALSE)</f>
        <v>1</v>
      </c>
      <c r="H247" s="2" t="b" cm="1">
        <f t="array" ref="H247">IFERROR(MID(Table2[[#This Row],[Data]:[Data]],SEARCH(H$6,Table2[[#This Row],[Data]:[Data]])+4,SEARCH(" ",Table2[[#This Row],[Data]:[Data]],SEARCH(H$6,Table2[[#This Row],[Data]:[Data]]))-SEARCH(H$6,Table2[[#This Row],[Data]:[Data]])-4),FALSE)</f>
        <v>0</v>
      </c>
      <c r="I247" s="2" t="b">
        <f>IF(AND(LEN(Table3[[#This Row],[IYR:]])=$I$3,(Table3[[#This Row],[IYR:]]*1)&gt;=$I$4,(Table3[[#This Row],[IYR:]]*1)&lt;=$I$5),TRUE,FALSE)</f>
        <v>0</v>
      </c>
      <c r="J247" s="2" t="str" cm="1">
        <f t="array" ref="J247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247" s="2" t="b">
        <f>IF(AND(LEN(Table3[[#This Row],[EYR:]])=$K$3,(Table3[[#This Row],[EYR:]]*1)&gt;=$K$4,(Table3[[#This Row],[EYR:]]*1)&lt;=$K$5),TRUE,FALSE)</f>
        <v>1</v>
      </c>
      <c r="L247" s="2">
        <v>171</v>
      </c>
      <c r="M247" s="2" t="s">
        <v>299</v>
      </c>
      <c r="N24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47" s="2" t="str" cm="1">
        <f t="array" ref="O247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247" s="2" t="b">
        <f>IF(AND(LEFT(Table3[[#This Row],[HCL:]],1)="#",LEN(Table3[[#This Row],[HCL:]])=$P$3),ISNUMBER(HEX2DEC(RIGHT(Table3[[#This Row],[HCL:]],6))),FALSE)</f>
        <v>1</v>
      </c>
      <c r="Q247" s="2" t="str" cm="1">
        <f t="array" ref="Q247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247" s="2" t="b">
        <f>IFERROR(VLOOKUP(Table3[[#This Row],[ECL:]],Table4[],2,0),FALSE)</f>
        <v>1</v>
      </c>
      <c r="S247" s="2" t="str" cm="1">
        <f t="array" ref="S247">IFERROR(MID(Table2[[#This Row],[Data]:[Data]],SEARCH(S$6,Table2[[#This Row],[Data]:[Data]])+4,SEARCH(" ",Table2[[#This Row],[Data]:[Data]],SEARCH(S$6,Table2[[#This Row],[Data]:[Data]]))-SEARCH(S$6,Table2[[#This Row],[Data]:[Data]])-4),FALSE)</f>
        <v>674448249</v>
      </c>
      <c r="T247" s="2" t="b">
        <f>IF(LEN(Table3[[#This Row],[PID:]])=$T$3,TRUE,FALSE)</f>
        <v>1</v>
      </c>
      <c r="U247" s="2" t="str" cm="1">
        <f t="array" ref="U247">MID(Table2[[#This Row],[Data]:[Data]],SEARCH(U$6,Table2[[#This Row],[Data]:[Data]])+4,SEARCH(" ",Table2[[#This Row],[Data]:[Data]],SEARCH(U$6,Table2[[#This Row],[Data]:[Data]]))-SEARCH(U$6,Table2[[#This Row],[Data]:[Data]])-4)</f>
        <v>297</v>
      </c>
      <c r="V247" s="3">
        <f>IF(AND(G247,I247,K247,N247,P247,R247,T247,Table2[[#This Row],[Valid?]]=1),1,0)</f>
        <v>0</v>
      </c>
    </row>
    <row r="248" spans="1:22" x14ac:dyDescent="0.3">
      <c r="A248" t="s">
        <v>252</v>
      </c>
      <c r="B248">
        <f t="shared" si="6"/>
        <v>7</v>
      </c>
      <c r="C248" t="b">
        <f t="shared" si="7"/>
        <v>0</v>
      </c>
      <c r="D248">
        <f>IF(OR(Table2[[#This Row],[How many colons?]]=8,AND(Table2[[#This Row],[How many colons?]]=7,Table2[[#This Row],[Has CID? (char position)]]=FALSE)),1,0)</f>
        <v>1</v>
      </c>
      <c r="F248" s="2" t="str" cm="1">
        <f t="array" ref="F248">IFERROR(MID(Table2[[#This Row],[Data]:[Data]],SEARCH(F$6,Table2[[#This Row],[Data]:[Data]])+4,SEARCH(" ",Table2[[#This Row],[Data]:[Data]],SEARCH(F$6,Table2[[#This Row],[Data]:[Data]]))-SEARCH(F$6,Table2[[#This Row],[Data]:[Data]])-4),FALSE)</f>
        <v>1949</v>
      </c>
      <c r="G248" s="2" t="b">
        <f>IF(AND(LEN(Table3[[#This Row],[BYR:]])=$G$3,(Table3[[#This Row],[BYR:]]*1)&gt;=$G$4,(Table3[[#This Row],[BYR:]]*1)&lt;=$G$5),TRUE,FALSE)</f>
        <v>1</v>
      </c>
      <c r="H248" s="2" t="str" cm="1">
        <f t="array" ref="H248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248" s="2" t="b">
        <f>IF(AND(LEN(Table3[[#This Row],[IYR:]])=$I$3,(Table3[[#This Row],[IYR:]]*1)&gt;=$I$4,(Table3[[#This Row],[IYR:]]*1)&lt;=$I$5),TRUE,FALSE)</f>
        <v>1</v>
      </c>
      <c r="J248" s="2" t="str" cm="1">
        <f t="array" ref="J248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248" s="2" t="b">
        <f>IF(AND(LEN(Table3[[#This Row],[EYR:]])=$K$3,(Table3[[#This Row],[EYR:]]*1)&gt;=$K$4,(Table3[[#This Row],[EYR:]]*1)&lt;=$K$5),TRUE,FALSE)</f>
        <v>1</v>
      </c>
      <c r="L248" s="2">
        <v>153</v>
      </c>
      <c r="M248" s="2" t="s">
        <v>299</v>
      </c>
      <c r="N24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48" s="2" t="str" cm="1">
        <f t="array" ref="O248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248" s="2" t="b">
        <f>IF(AND(LEFT(Table3[[#This Row],[HCL:]],1)="#",LEN(Table3[[#This Row],[HCL:]])=$P$3),ISNUMBER(HEX2DEC(RIGHT(Table3[[#This Row],[HCL:]],6))),FALSE)</f>
        <v>1</v>
      </c>
      <c r="Q248" s="2" t="str" cm="1">
        <f t="array" ref="Q248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248" s="2" t="b">
        <f>IFERROR(VLOOKUP(Table3[[#This Row],[ECL:]],Table4[],2,0),FALSE)</f>
        <v>1</v>
      </c>
      <c r="S248" s="2" t="str" cm="1">
        <f t="array" ref="S248">IFERROR(MID(Table2[[#This Row],[Data]:[Data]],SEARCH(S$6,Table2[[#This Row],[Data]:[Data]])+4,SEARCH(" ",Table2[[#This Row],[Data]:[Data]],SEARCH(S$6,Table2[[#This Row],[Data]:[Data]]))-SEARCH(S$6,Table2[[#This Row],[Data]:[Data]])-4),FALSE)</f>
        <v>856617617</v>
      </c>
      <c r="T248" s="2" t="b">
        <f>IF(LEN(Table3[[#This Row],[PID:]])=$T$3,TRUE,FALSE)</f>
        <v>1</v>
      </c>
      <c r="U248" s="2" t="e" cm="1">
        <f t="array" ref="U24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48" s="3">
        <f>IF(AND(G248,I248,K248,N248,P248,R248,T248,Table2[[#This Row],[Valid?]]=1),1,0)</f>
        <v>1</v>
      </c>
    </row>
    <row r="249" spans="1:22" x14ac:dyDescent="0.3">
      <c r="A249" t="s">
        <v>253</v>
      </c>
      <c r="B249">
        <f t="shared" si="6"/>
        <v>7</v>
      </c>
      <c r="C249" t="b">
        <f t="shared" si="7"/>
        <v>0</v>
      </c>
      <c r="D249">
        <f>IF(OR(Table2[[#This Row],[How many colons?]]=8,AND(Table2[[#This Row],[How many colons?]]=7,Table2[[#This Row],[Has CID? (char position)]]=FALSE)),1,0)</f>
        <v>1</v>
      </c>
      <c r="F249" s="2" t="str" cm="1">
        <f t="array" ref="F249">IFERROR(MID(Table2[[#This Row],[Data]:[Data]],SEARCH(F$6,Table2[[#This Row],[Data]:[Data]])+4,SEARCH(" ",Table2[[#This Row],[Data]:[Data]],SEARCH(F$6,Table2[[#This Row],[Data]:[Data]]))-SEARCH(F$6,Table2[[#This Row],[Data]:[Data]])-4),FALSE)</f>
        <v>1984</v>
      </c>
      <c r="G249" s="2" t="b">
        <f>IF(AND(LEN(Table3[[#This Row],[BYR:]])=$G$3,(Table3[[#This Row],[BYR:]]*1)&gt;=$G$4,(Table3[[#This Row],[BYR:]]*1)&lt;=$G$5),TRUE,FALSE)</f>
        <v>1</v>
      </c>
      <c r="H249" s="2" t="str" cm="1">
        <f t="array" ref="H249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249" s="2" t="b">
        <f>IF(AND(LEN(Table3[[#This Row],[IYR:]])=$I$3,(Table3[[#This Row],[IYR:]]*1)&gt;=$I$4,(Table3[[#This Row],[IYR:]]*1)&lt;=$I$5),TRUE,FALSE)</f>
        <v>1</v>
      </c>
      <c r="J249" s="2" t="str" cm="1">
        <f t="array" ref="J249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249" s="2" t="b">
        <f>IF(AND(LEN(Table3[[#This Row],[EYR:]])=$K$3,(Table3[[#This Row],[EYR:]]*1)&gt;=$K$4,(Table3[[#This Row],[EYR:]]*1)&lt;=$K$5),TRUE,FALSE)</f>
        <v>1</v>
      </c>
      <c r="L249" s="2">
        <v>164</v>
      </c>
      <c r="M249" s="2" t="s">
        <v>299</v>
      </c>
      <c r="N24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49" s="2" t="str" cm="1">
        <f t="array" ref="O249">IFERROR(MID(Table2[[#This Row],[Data]:[Data]],SEARCH(O$6,Table2[[#This Row],[Data]:[Data]])+4,SEARCH(" ",Table2[[#This Row],[Data]:[Data]],SEARCH(O$6,Table2[[#This Row],[Data]:[Data]]))-SEARCH(O$6,Table2[[#This Row],[Data]:[Data]])-4),FALSE)</f>
        <v>#fffffd</v>
      </c>
      <c r="P249" s="2" t="b">
        <f>IF(AND(LEFT(Table3[[#This Row],[HCL:]],1)="#",LEN(Table3[[#This Row],[HCL:]])=$P$3),ISNUMBER(HEX2DEC(RIGHT(Table3[[#This Row],[HCL:]],6))),FALSE)</f>
        <v>1</v>
      </c>
      <c r="Q249" s="2" t="str" cm="1">
        <f t="array" ref="Q249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49" s="2" t="b">
        <f>IFERROR(VLOOKUP(Table3[[#This Row],[ECL:]],Table4[],2,0),FALSE)</f>
        <v>1</v>
      </c>
      <c r="S249" s="2" t="str" cm="1">
        <f t="array" ref="S249">IFERROR(MID(Table2[[#This Row],[Data]:[Data]],SEARCH(S$6,Table2[[#This Row],[Data]:[Data]])+4,SEARCH(" ",Table2[[#This Row],[Data]:[Data]],SEARCH(S$6,Table2[[#This Row],[Data]:[Data]]))-SEARCH(S$6,Table2[[#This Row],[Data]:[Data]])-4),FALSE)</f>
        <v>147932207</v>
      </c>
      <c r="T249" s="2" t="b">
        <f>IF(LEN(Table3[[#This Row],[PID:]])=$T$3,TRUE,FALSE)</f>
        <v>1</v>
      </c>
      <c r="U249" s="2" t="e" cm="1">
        <f t="array" ref="U249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49" s="3">
        <f>IF(AND(G249,I249,K249,N249,P249,R249,T249,Table2[[#This Row],[Valid?]]=1),1,0)</f>
        <v>1</v>
      </c>
    </row>
    <row r="250" spans="1:22" x14ac:dyDescent="0.3">
      <c r="A250" t="s">
        <v>254</v>
      </c>
      <c r="B250">
        <f t="shared" si="6"/>
        <v>7</v>
      </c>
      <c r="C250" t="b">
        <f t="shared" si="7"/>
        <v>0</v>
      </c>
      <c r="D250">
        <f>IF(OR(Table2[[#This Row],[How many colons?]]=8,AND(Table2[[#This Row],[How many colons?]]=7,Table2[[#This Row],[Has CID? (char position)]]=FALSE)),1,0)</f>
        <v>1</v>
      </c>
      <c r="F250" s="2" t="str" cm="1">
        <f t="array" ref="F250">IFERROR(MID(Table2[[#This Row],[Data]:[Data]],SEARCH(F$6,Table2[[#This Row],[Data]:[Data]])+4,SEARCH(" ",Table2[[#This Row],[Data]:[Data]],SEARCH(F$6,Table2[[#This Row],[Data]:[Data]]))-SEARCH(F$6,Table2[[#This Row],[Data]:[Data]])-4),FALSE)</f>
        <v>1971</v>
      </c>
      <c r="G250" s="2" t="b">
        <f>IF(AND(LEN(Table3[[#This Row],[BYR:]])=$G$3,(Table3[[#This Row],[BYR:]]*1)&gt;=$G$4,(Table3[[#This Row],[BYR:]]*1)&lt;=$G$5),TRUE,FALSE)</f>
        <v>1</v>
      </c>
      <c r="H250" s="2" t="str" cm="1">
        <f t="array" ref="H250">IFERROR(MID(Table2[[#This Row],[Data]:[Data]],SEARCH(H$6,Table2[[#This Row],[Data]:[Data]])+4,SEARCH(" ",Table2[[#This Row],[Data]:[Data]],SEARCH(H$6,Table2[[#This Row],[Data]:[Data]]))-SEARCH(H$6,Table2[[#This Row],[Data]:[Data]])-4),FALSE)</f>
        <v>2023</v>
      </c>
      <c r="I250" s="2" t="b">
        <f>IF(AND(LEN(Table3[[#This Row],[IYR:]])=$I$3,(Table3[[#This Row],[IYR:]]*1)&gt;=$I$4,(Table3[[#This Row],[IYR:]]*1)&lt;=$I$5),TRUE,FALSE)</f>
        <v>0</v>
      </c>
      <c r="J250" s="2" t="str" cm="1">
        <f t="array" ref="J250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250" s="2" t="b">
        <f>IF(AND(LEN(Table3[[#This Row],[EYR:]])=$K$3,(Table3[[#This Row],[EYR:]]*1)&gt;=$K$4,(Table3[[#This Row],[EYR:]]*1)&lt;=$K$5),TRUE,FALSE)</f>
        <v>1</v>
      </c>
      <c r="L250" s="2">
        <v>174</v>
      </c>
      <c r="M250" s="2" t="s">
        <v>299</v>
      </c>
      <c r="N25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50" s="2" t="str" cm="1">
        <f t="array" ref="O250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250" s="2" t="b">
        <f>IF(AND(LEFT(Table3[[#This Row],[HCL:]],1)="#",LEN(Table3[[#This Row],[HCL:]])=$P$3),ISNUMBER(HEX2DEC(RIGHT(Table3[[#This Row],[HCL:]],6))),FALSE)</f>
        <v>1</v>
      </c>
      <c r="Q250" s="2" t="str" cm="1">
        <f t="array" ref="Q250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50" s="2" t="b">
        <f>IFERROR(VLOOKUP(Table3[[#This Row],[ECL:]],Table4[],2,0),FALSE)</f>
        <v>1</v>
      </c>
      <c r="S250" s="2" t="str" cm="1">
        <f t="array" ref="S250">IFERROR(MID(Table2[[#This Row],[Data]:[Data]],SEARCH(S$6,Table2[[#This Row],[Data]:[Data]])+4,SEARCH(" ",Table2[[#This Row],[Data]:[Data]],SEARCH(S$6,Table2[[#This Row],[Data]:[Data]]))-SEARCH(S$6,Table2[[#This Row],[Data]:[Data]])-4),FALSE)</f>
        <v>377701492</v>
      </c>
      <c r="T250" s="2" t="b">
        <f>IF(LEN(Table3[[#This Row],[PID:]])=$T$3,TRUE,FALSE)</f>
        <v>1</v>
      </c>
      <c r="U250" s="2" t="e" cm="1">
        <f t="array" ref="U25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50" s="3">
        <f>IF(AND(G250,I250,K250,N250,P250,R250,T250,Table2[[#This Row],[Valid?]]=1),1,0)</f>
        <v>0</v>
      </c>
    </row>
    <row r="251" spans="1:22" x14ac:dyDescent="0.3">
      <c r="A251" t="s">
        <v>255</v>
      </c>
      <c r="B251">
        <f t="shared" si="6"/>
        <v>7</v>
      </c>
      <c r="C251" t="b">
        <f t="shared" si="7"/>
        <v>0</v>
      </c>
      <c r="D251">
        <f>IF(OR(Table2[[#This Row],[How many colons?]]=8,AND(Table2[[#This Row],[How many colons?]]=7,Table2[[#This Row],[Has CID? (char position)]]=FALSE)),1,0)</f>
        <v>1</v>
      </c>
      <c r="F251" s="2" t="str" cm="1">
        <f t="array" ref="F251">IFERROR(MID(Table2[[#This Row],[Data]:[Data]],SEARCH(F$6,Table2[[#This Row],[Data]:[Data]])+4,SEARCH(" ",Table2[[#This Row],[Data]:[Data]],SEARCH(F$6,Table2[[#This Row],[Data]:[Data]]))-SEARCH(F$6,Table2[[#This Row],[Data]:[Data]])-4),FALSE)</f>
        <v>2001</v>
      </c>
      <c r="G251" s="2" t="b">
        <f>IF(AND(LEN(Table3[[#This Row],[BYR:]])=$G$3,(Table3[[#This Row],[BYR:]]*1)&gt;=$G$4,(Table3[[#This Row],[BYR:]]*1)&lt;=$G$5),TRUE,FALSE)</f>
        <v>1</v>
      </c>
      <c r="H251" s="2" t="str" cm="1">
        <f t="array" ref="H251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251" s="2" t="b">
        <f>IF(AND(LEN(Table3[[#This Row],[IYR:]])=$I$3,(Table3[[#This Row],[IYR:]]*1)&gt;=$I$4,(Table3[[#This Row],[IYR:]]*1)&lt;=$I$5),TRUE,FALSE)</f>
        <v>1</v>
      </c>
      <c r="J251" s="2" t="str" cm="1">
        <f t="array" ref="J251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251" s="2" t="b">
        <f>IF(AND(LEN(Table3[[#This Row],[EYR:]])=$K$3,(Table3[[#This Row],[EYR:]]*1)&gt;=$K$4,(Table3[[#This Row],[EYR:]]*1)&lt;=$K$5),TRUE,FALSE)</f>
        <v>1</v>
      </c>
      <c r="L251" s="2">
        <v>161</v>
      </c>
      <c r="M251" s="2" t="s">
        <v>299</v>
      </c>
      <c r="N25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51" s="2" t="str" cm="1">
        <f t="array" ref="O251">IFERROR(MID(Table2[[#This Row],[Data]:[Data]],SEARCH(O$6,Table2[[#This Row],[Data]:[Data]])+4,SEARCH(" ",Table2[[#This Row],[Data]:[Data]],SEARCH(O$6,Table2[[#This Row],[Data]:[Data]]))-SEARCH(O$6,Table2[[#This Row],[Data]:[Data]])-4),FALSE)</f>
        <v>#4784a2</v>
      </c>
      <c r="P251" s="2" t="b">
        <f>IF(AND(LEFT(Table3[[#This Row],[HCL:]],1)="#",LEN(Table3[[#This Row],[HCL:]])=$P$3),ISNUMBER(HEX2DEC(RIGHT(Table3[[#This Row],[HCL:]],6))),FALSE)</f>
        <v>1</v>
      </c>
      <c r="Q251" s="2" t="str" cm="1">
        <f t="array" ref="Q251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251" s="2" t="b">
        <f>IFERROR(VLOOKUP(Table3[[#This Row],[ECL:]],Table4[],2,0),FALSE)</f>
        <v>1</v>
      </c>
      <c r="S251" s="2" t="str" cm="1">
        <f t="array" ref="S251">IFERROR(MID(Table2[[#This Row],[Data]:[Data]],SEARCH(S$6,Table2[[#This Row],[Data]:[Data]])+4,SEARCH(" ",Table2[[#This Row],[Data]:[Data]],SEARCH(S$6,Table2[[#This Row],[Data]:[Data]]))-SEARCH(S$6,Table2[[#This Row],[Data]:[Data]])-4),FALSE)</f>
        <v>955262336</v>
      </c>
      <c r="T251" s="2" t="b">
        <f>IF(LEN(Table3[[#This Row],[PID:]])=$T$3,TRUE,FALSE)</f>
        <v>1</v>
      </c>
      <c r="U251" s="2" t="e" cm="1">
        <f t="array" ref="U25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51" s="3">
        <f>IF(AND(G251,I251,K251,N251,P251,R251,T251,Table2[[#This Row],[Valid?]]=1),1,0)</f>
        <v>1</v>
      </c>
    </row>
    <row r="252" spans="1:22" x14ac:dyDescent="0.3">
      <c r="A252" t="s">
        <v>256</v>
      </c>
      <c r="B252">
        <f t="shared" si="6"/>
        <v>6</v>
      </c>
      <c r="C252" t="b">
        <f t="shared" si="7"/>
        <v>0</v>
      </c>
      <c r="D252">
        <f>IF(OR(Table2[[#This Row],[How many colons?]]=8,AND(Table2[[#This Row],[How many colons?]]=7,Table2[[#This Row],[Has CID? (char position)]]=FALSE)),1,0)</f>
        <v>0</v>
      </c>
      <c r="F252" s="2" t="str" cm="1">
        <f t="array" ref="F252">IFERROR(MID(Table2[[#This Row],[Data]:[Data]],SEARCH(F$6,Table2[[#This Row],[Data]:[Data]])+4,SEARCH(" ",Table2[[#This Row],[Data]:[Data]],SEARCH(F$6,Table2[[#This Row],[Data]:[Data]]))-SEARCH(F$6,Table2[[#This Row],[Data]:[Data]])-4),FALSE)</f>
        <v>1943</v>
      </c>
      <c r="G252" s="2" t="b">
        <f>IF(AND(LEN(Table3[[#This Row],[BYR:]])=$G$3,(Table3[[#This Row],[BYR:]]*1)&gt;=$G$4,(Table3[[#This Row],[BYR:]]*1)&lt;=$G$5),TRUE,FALSE)</f>
        <v>1</v>
      </c>
      <c r="H252" s="2" t="str" cm="1">
        <f t="array" ref="H252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252" s="2" t="b">
        <f>IF(AND(LEN(Table3[[#This Row],[IYR:]])=$I$3,(Table3[[#This Row],[IYR:]]*1)&gt;=$I$4,(Table3[[#This Row],[IYR:]]*1)&lt;=$I$5),TRUE,FALSE)</f>
        <v>1</v>
      </c>
      <c r="J252" s="2" t="str" cm="1">
        <f t="array" ref="J252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252" s="2" t="b">
        <f>IF(AND(LEN(Table3[[#This Row],[EYR:]])=$K$3,(Table3[[#This Row],[EYR:]]*1)&gt;=$K$4,(Table3[[#This Row],[EYR:]]*1)&lt;=$K$5),TRUE,FALSE)</f>
        <v>1</v>
      </c>
      <c r="L252" s="2">
        <v>151</v>
      </c>
      <c r="M252" s="2" t="s">
        <v>299</v>
      </c>
      <c r="N25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52" s="2" t="str" cm="1">
        <f t="array" ref="O252">IFERROR(MID(Table2[[#This Row],[Data]:[Data]],SEARCH(O$6,Table2[[#This Row],[Data]:[Data]])+4,SEARCH(" ",Table2[[#This Row],[Data]:[Data]],SEARCH(O$6,Table2[[#This Row],[Data]:[Data]]))-SEARCH(O$6,Table2[[#This Row],[Data]:[Data]])-4),FALSE)</f>
        <v>#ceb3a1</v>
      </c>
      <c r="P252" s="2" t="b">
        <f>IF(AND(LEFT(Table3[[#This Row],[HCL:]],1)="#",LEN(Table3[[#This Row],[HCL:]])=$P$3),ISNUMBER(HEX2DEC(RIGHT(Table3[[#This Row],[HCL:]],6))),FALSE)</f>
        <v>1</v>
      </c>
      <c r="Q252" s="2" t="str" cm="1">
        <f t="array" ref="Q252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252" s="2" t="b">
        <f>IFERROR(VLOOKUP(Table3[[#This Row],[ECL:]],Table4[],2,0),FALSE)</f>
        <v>1</v>
      </c>
      <c r="S252" s="2" t="b" cm="1">
        <f t="array" ref="S252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252" s="2" t="b">
        <f>IF(LEN(Table3[[#This Row],[PID:]])=$T$3,TRUE,FALSE)</f>
        <v>0</v>
      </c>
      <c r="U252" s="2" t="e" cm="1">
        <f t="array" ref="U25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52" s="3">
        <f>IF(AND(G252,I252,K252,N252,P252,R252,T252,Table2[[#This Row],[Valid?]]=1),1,0)</f>
        <v>0</v>
      </c>
    </row>
    <row r="253" spans="1:22" x14ac:dyDescent="0.3">
      <c r="A253" t="s">
        <v>257</v>
      </c>
      <c r="B253">
        <f t="shared" si="6"/>
        <v>6</v>
      </c>
      <c r="C253" t="b">
        <f t="shared" si="7"/>
        <v>0</v>
      </c>
      <c r="D253">
        <f>IF(OR(Table2[[#This Row],[How many colons?]]=8,AND(Table2[[#This Row],[How many colons?]]=7,Table2[[#This Row],[Has CID? (char position)]]=FALSE)),1,0)</f>
        <v>0</v>
      </c>
      <c r="F253" s="2" t="str" cm="1">
        <f t="array" ref="F253">IFERROR(MID(Table2[[#This Row],[Data]:[Data]],SEARCH(F$6,Table2[[#This Row],[Data]:[Data]])+4,SEARCH(" ",Table2[[#This Row],[Data]:[Data]],SEARCH(F$6,Table2[[#This Row],[Data]:[Data]]))-SEARCH(F$6,Table2[[#This Row],[Data]:[Data]])-4),FALSE)</f>
        <v>1984</v>
      </c>
      <c r="G253" s="2" t="b">
        <f>IF(AND(LEN(Table3[[#This Row],[BYR:]])=$G$3,(Table3[[#This Row],[BYR:]]*1)&gt;=$G$4,(Table3[[#This Row],[BYR:]]*1)&lt;=$G$5),TRUE,FALSE)</f>
        <v>1</v>
      </c>
      <c r="H253" s="2" t="str" cm="1">
        <f t="array" ref="H253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253" s="2" t="b">
        <f>IF(AND(LEN(Table3[[#This Row],[IYR:]])=$I$3,(Table3[[#This Row],[IYR:]]*1)&gt;=$I$4,(Table3[[#This Row],[IYR:]]*1)&lt;=$I$5),TRUE,FALSE)</f>
        <v>1</v>
      </c>
      <c r="J253" s="2" t="str" cm="1">
        <f t="array" ref="J253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253" s="2" t="b">
        <f>IF(AND(LEN(Table3[[#This Row],[EYR:]])=$K$3,(Table3[[#This Row],[EYR:]]*1)&gt;=$K$4,(Table3[[#This Row],[EYR:]]*1)&lt;=$K$5),TRUE,FALSE)</f>
        <v>1</v>
      </c>
      <c r="L253" s="2">
        <v>174</v>
      </c>
      <c r="M253" s="2" t="s">
        <v>299</v>
      </c>
      <c r="N25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53" s="2" t="str" cm="1">
        <f t="array" ref="O253">IFERROR(MID(Table2[[#This Row],[Data]:[Data]],SEARCH(O$6,Table2[[#This Row],[Data]:[Data]])+4,SEARCH(" ",Table2[[#This Row],[Data]:[Data]],SEARCH(O$6,Table2[[#This Row],[Data]:[Data]]))-SEARCH(O$6,Table2[[#This Row],[Data]:[Data]])-4),FALSE)</f>
        <v>#623a2f</v>
      </c>
      <c r="P253" s="2" t="b">
        <f>IF(AND(LEFT(Table3[[#This Row],[HCL:]],1)="#",LEN(Table3[[#This Row],[HCL:]])=$P$3),ISNUMBER(HEX2DEC(RIGHT(Table3[[#This Row],[HCL:]],6))),FALSE)</f>
        <v>1</v>
      </c>
      <c r="Q253" s="2" t="b" cm="1">
        <f t="array" ref="Q253">IFERROR(MID(Table2[[#This Row],[Data]:[Data]],SEARCH(Q$6,Table2[[#This Row],[Data]:[Data]])+4,SEARCH(" ",Table2[[#This Row],[Data]:[Data]],SEARCH(Q$6,Table2[[#This Row],[Data]:[Data]]))-SEARCH(Q$6,Table2[[#This Row],[Data]:[Data]])-4),FALSE)</f>
        <v>0</v>
      </c>
      <c r="R253" s="2" t="b">
        <f>IFERROR(VLOOKUP(Table3[[#This Row],[ECL:]],Table4[],2,0),FALSE)</f>
        <v>0</v>
      </c>
      <c r="S253" s="2" t="str" cm="1">
        <f t="array" ref="S253">IFERROR(MID(Table2[[#This Row],[Data]:[Data]],SEARCH(S$6,Table2[[#This Row],[Data]:[Data]])+4,SEARCH(" ",Table2[[#This Row],[Data]:[Data]],SEARCH(S$6,Table2[[#This Row],[Data]:[Data]]))-SEARCH(S$6,Table2[[#This Row],[Data]:[Data]])-4),FALSE)</f>
        <v>371759305</v>
      </c>
      <c r="T253" s="2" t="b">
        <f>IF(LEN(Table3[[#This Row],[PID:]])=$T$3,TRUE,FALSE)</f>
        <v>1</v>
      </c>
      <c r="U253" s="2" t="e" cm="1">
        <f t="array" ref="U25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53" s="3">
        <f>IF(AND(G253,I253,K253,N253,P253,R253,T253,Table2[[#This Row],[Valid?]]=1),1,0)</f>
        <v>0</v>
      </c>
    </row>
    <row r="254" spans="1:22" x14ac:dyDescent="0.3">
      <c r="A254" t="s">
        <v>258</v>
      </c>
      <c r="B254">
        <f t="shared" si="6"/>
        <v>6</v>
      </c>
      <c r="C254">
        <f t="shared" si="7"/>
        <v>32</v>
      </c>
      <c r="D254">
        <f>IF(OR(Table2[[#This Row],[How many colons?]]=8,AND(Table2[[#This Row],[How many colons?]]=7,Table2[[#This Row],[Has CID? (char position)]]=FALSE)),1,0)</f>
        <v>0</v>
      </c>
      <c r="F254" s="2" t="b" cm="1">
        <f t="array" ref="F254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254" s="2" t="b">
        <f>IF(AND(LEN(Table3[[#This Row],[BYR:]])=$G$3,(Table3[[#This Row],[BYR:]]*1)&gt;=$G$4,(Table3[[#This Row],[BYR:]]*1)&lt;=$G$5),TRUE,FALSE)</f>
        <v>0</v>
      </c>
      <c r="H254" s="2" t="str" cm="1">
        <f t="array" ref="H254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254" s="2" t="b">
        <f>IF(AND(LEN(Table3[[#This Row],[IYR:]])=$I$3,(Table3[[#This Row],[IYR:]]*1)&gt;=$I$4,(Table3[[#This Row],[IYR:]]*1)&lt;=$I$5),TRUE,FALSE)</f>
        <v>1</v>
      </c>
      <c r="J254" s="2" t="str" cm="1">
        <f t="array" ref="J254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254" s="2" t="b">
        <f>IF(AND(LEN(Table3[[#This Row],[EYR:]])=$K$3,(Table3[[#This Row],[EYR:]]*1)&gt;=$K$4,(Table3[[#This Row],[EYR:]]*1)&lt;=$K$5),TRUE,FALSE)</f>
        <v>1</v>
      </c>
      <c r="L254" s="2" t="b">
        <v>0</v>
      </c>
      <c r="M254" s="2"/>
      <c r="N25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54" s="2" t="str" cm="1">
        <f t="array" ref="O254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254" s="2" t="b">
        <f>IF(AND(LEFT(Table3[[#This Row],[HCL:]],1)="#",LEN(Table3[[#This Row],[HCL:]])=$P$3),ISNUMBER(HEX2DEC(RIGHT(Table3[[#This Row],[HCL:]],6))),FALSE)</f>
        <v>1</v>
      </c>
      <c r="Q254" s="2" t="str" cm="1">
        <f t="array" ref="Q254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254" s="2" t="b">
        <f>IFERROR(VLOOKUP(Table3[[#This Row],[ECL:]],Table4[],2,0),FALSE)</f>
        <v>1</v>
      </c>
      <c r="S254" s="2" t="str" cm="1">
        <f t="array" ref="S254">IFERROR(MID(Table2[[#This Row],[Data]:[Data]],SEARCH(S$6,Table2[[#This Row],[Data]:[Data]])+4,SEARCH(" ",Table2[[#This Row],[Data]:[Data]],SEARCH(S$6,Table2[[#This Row],[Data]:[Data]]))-SEARCH(S$6,Table2[[#This Row],[Data]:[Data]])-4),FALSE)</f>
        <v>184800910</v>
      </c>
      <c r="T254" s="2" t="b">
        <f>IF(LEN(Table3[[#This Row],[PID:]])=$T$3,TRUE,FALSE)</f>
        <v>1</v>
      </c>
      <c r="U254" s="2" t="str" cm="1">
        <f t="array" ref="U254">MID(Table2[[#This Row],[Data]:[Data]],SEARCH(U$6,Table2[[#This Row],[Data]:[Data]])+4,SEARCH(" ",Table2[[#This Row],[Data]:[Data]],SEARCH(U$6,Table2[[#This Row],[Data]:[Data]]))-SEARCH(U$6,Table2[[#This Row],[Data]:[Data]])-4)</f>
        <v>108</v>
      </c>
      <c r="V254" s="3">
        <f>IF(AND(G254,I254,K254,N254,P254,R254,T254,Table2[[#This Row],[Valid?]]=1),1,0)</f>
        <v>0</v>
      </c>
    </row>
    <row r="255" spans="1:22" x14ac:dyDescent="0.3">
      <c r="A255" t="s">
        <v>259</v>
      </c>
      <c r="B255">
        <f t="shared" si="6"/>
        <v>6</v>
      </c>
      <c r="C255" t="b">
        <f t="shared" si="7"/>
        <v>0</v>
      </c>
      <c r="D255">
        <f>IF(OR(Table2[[#This Row],[How many colons?]]=8,AND(Table2[[#This Row],[How many colons?]]=7,Table2[[#This Row],[Has CID? (char position)]]=FALSE)),1,0)</f>
        <v>0</v>
      </c>
      <c r="F255" s="2" t="str" cm="1">
        <f t="array" ref="F255">IFERROR(MID(Table2[[#This Row],[Data]:[Data]],SEARCH(F$6,Table2[[#This Row],[Data]:[Data]])+4,SEARCH(" ",Table2[[#This Row],[Data]:[Data]],SEARCH(F$6,Table2[[#This Row],[Data]:[Data]]))-SEARCH(F$6,Table2[[#This Row],[Data]:[Data]])-4),FALSE)</f>
        <v>1966</v>
      </c>
      <c r="G255" s="2" t="b">
        <f>IF(AND(LEN(Table3[[#This Row],[BYR:]])=$G$3,(Table3[[#This Row],[BYR:]]*1)&gt;=$G$4,(Table3[[#This Row],[BYR:]]*1)&lt;=$G$5),TRUE,FALSE)</f>
        <v>1</v>
      </c>
      <c r="H255" s="2" t="str" cm="1">
        <f t="array" ref="H255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255" s="2" t="b">
        <f>IF(AND(LEN(Table3[[#This Row],[IYR:]])=$I$3,(Table3[[#This Row],[IYR:]]*1)&gt;=$I$4,(Table3[[#This Row],[IYR:]]*1)&lt;=$I$5),TRUE,FALSE)</f>
        <v>1</v>
      </c>
      <c r="J255" s="2" t="str" cm="1">
        <f t="array" ref="J255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255" s="2" t="b">
        <f>IF(AND(LEN(Table3[[#This Row],[EYR:]])=$K$3,(Table3[[#This Row],[EYR:]]*1)&gt;=$K$4,(Table3[[#This Row],[EYR:]]*1)&lt;=$K$5),TRUE,FALSE)</f>
        <v>1</v>
      </c>
      <c r="L255" s="2">
        <v>163</v>
      </c>
      <c r="M255" s="2" t="s">
        <v>299</v>
      </c>
      <c r="N25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55" s="2" t="b" cm="1">
        <f t="array" ref="O255">IFERROR(MID(Table2[[#This Row],[Data]:[Data]],SEARCH(O$6,Table2[[#This Row],[Data]:[Data]])+4,SEARCH(" ",Table2[[#This Row],[Data]:[Data]],SEARCH(O$6,Table2[[#This Row],[Data]:[Data]]))-SEARCH(O$6,Table2[[#This Row],[Data]:[Data]])-4),FALSE)</f>
        <v>0</v>
      </c>
      <c r="P255" s="2" t="b">
        <f>IF(AND(LEFT(Table3[[#This Row],[HCL:]],1)="#",LEN(Table3[[#This Row],[HCL:]])=$P$3),ISNUMBER(HEX2DEC(RIGHT(Table3[[#This Row],[HCL:]],6))),FALSE)</f>
        <v>0</v>
      </c>
      <c r="Q255" s="2" t="str" cm="1">
        <f t="array" ref="Q255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255" s="2" t="b">
        <f>IFERROR(VLOOKUP(Table3[[#This Row],[ECL:]],Table4[],2,0),FALSE)</f>
        <v>1</v>
      </c>
      <c r="S255" s="2" t="str" cm="1">
        <f t="array" ref="S255">IFERROR(MID(Table2[[#This Row],[Data]:[Data]],SEARCH(S$6,Table2[[#This Row],[Data]:[Data]])+4,SEARCH(" ",Table2[[#This Row],[Data]:[Data]],SEARCH(S$6,Table2[[#This Row],[Data]:[Data]]))-SEARCH(S$6,Table2[[#This Row],[Data]:[Data]])-4),FALSE)</f>
        <v>775975903</v>
      </c>
      <c r="T255" s="2" t="b">
        <f>IF(LEN(Table3[[#This Row],[PID:]])=$T$3,TRUE,FALSE)</f>
        <v>1</v>
      </c>
      <c r="U255" s="2" t="e" cm="1">
        <f t="array" ref="U255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55" s="3">
        <f>IF(AND(G255,I255,K255,N255,P255,R255,T255,Table2[[#This Row],[Valid?]]=1),1,0)</f>
        <v>0</v>
      </c>
    </row>
    <row r="256" spans="1:22" x14ac:dyDescent="0.3">
      <c r="A256" t="s">
        <v>260</v>
      </c>
      <c r="B256">
        <f t="shared" si="6"/>
        <v>6</v>
      </c>
      <c r="C256" t="b">
        <f t="shared" si="7"/>
        <v>0</v>
      </c>
      <c r="D256">
        <f>IF(OR(Table2[[#This Row],[How many colons?]]=8,AND(Table2[[#This Row],[How many colons?]]=7,Table2[[#This Row],[Has CID? (char position)]]=FALSE)),1,0)</f>
        <v>0</v>
      </c>
      <c r="F256" s="2" t="str" cm="1">
        <f t="array" ref="F256">IFERROR(MID(Table2[[#This Row],[Data]:[Data]],SEARCH(F$6,Table2[[#This Row],[Data]:[Data]])+4,SEARCH(" ",Table2[[#This Row],[Data]:[Data]],SEARCH(F$6,Table2[[#This Row],[Data]:[Data]]))-SEARCH(F$6,Table2[[#This Row],[Data]:[Data]])-4),FALSE)</f>
        <v>1969</v>
      </c>
      <c r="G256" s="2" t="b">
        <f>IF(AND(LEN(Table3[[#This Row],[BYR:]])=$G$3,(Table3[[#This Row],[BYR:]]*1)&gt;=$G$4,(Table3[[#This Row],[BYR:]]*1)&lt;=$G$5),TRUE,FALSE)</f>
        <v>1</v>
      </c>
      <c r="H256" s="2" t="str" cm="1">
        <f t="array" ref="H256">IFERROR(MID(Table2[[#This Row],[Data]:[Data]],SEARCH(H$6,Table2[[#This Row],[Data]:[Data]])+4,SEARCH(" ",Table2[[#This Row],[Data]:[Data]],SEARCH(H$6,Table2[[#This Row],[Data]:[Data]]))-SEARCH(H$6,Table2[[#This Row],[Data]:[Data]])-4),FALSE)</f>
        <v>1934</v>
      </c>
      <c r="I256" s="2" t="b">
        <f>IF(AND(LEN(Table3[[#This Row],[IYR:]])=$I$3,(Table3[[#This Row],[IYR:]]*1)&gt;=$I$4,(Table3[[#This Row],[IYR:]]*1)&lt;=$I$5),TRUE,FALSE)</f>
        <v>0</v>
      </c>
      <c r="J256" s="2" t="str" cm="1">
        <f t="array" ref="J256">IFERROR(MID(Table2[[#This Row],[Data]:[Data]],SEARCH(J$6,Table2[[#This Row],[Data]:[Data]])+4,SEARCH(" ",Table2[[#This Row],[Data]:[Data]],SEARCH(J$6,Table2[[#This Row],[Data]:[Data]]))-SEARCH(J$6,Table2[[#This Row],[Data]:[Data]])-4),FALSE)</f>
        <v>2031</v>
      </c>
      <c r="K256" s="2" t="b">
        <f>IF(AND(LEN(Table3[[#This Row],[EYR:]])=$K$3,(Table3[[#This Row],[EYR:]]*1)&gt;=$K$4,(Table3[[#This Row],[EYR:]]*1)&lt;=$K$5),TRUE,FALSE)</f>
        <v>0</v>
      </c>
      <c r="L256" s="2" t="b">
        <v>0</v>
      </c>
      <c r="M256" s="2"/>
      <c r="N25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56" s="2" t="str" cm="1">
        <f t="array" ref="O256">IFERROR(MID(Table2[[#This Row],[Data]:[Data]],SEARCH(O$6,Table2[[#This Row],[Data]:[Data]])+4,SEARCH(" ",Table2[[#This Row],[Data]:[Data]],SEARCH(O$6,Table2[[#This Row],[Data]:[Data]]))-SEARCH(O$6,Table2[[#This Row],[Data]:[Data]])-4),FALSE)</f>
        <v>#fffffd</v>
      </c>
      <c r="P256" s="2" t="b">
        <f>IF(AND(LEFT(Table3[[#This Row],[HCL:]],1)="#",LEN(Table3[[#This Row],[HCL:]])=$P$3),ISNUMBER(HEX2DEC(RIGHT(Table3[[#This Row],[HCL:]],6))),FALSE)</f>
        <v>1</v>
      </c>
      <c r="Q256" s="2" t="str" cm="1">
        <f t="array" ref="Q256">IFERROR(MID(Table2[[#This Row],[Data]:[Data]],SEARCH(Q$6,Table2[[#This Row],[Data]:[Data]])+4,SEARCH(" ",Table2[[#This Row],[Data]:[Data]],SEARCH(Q$6,Table2[[#This Row],[Data]:[Data]]))-SEARCH(Q$6,Table2[[#This Row],[Data]:[Data]])-4),FALSE)</f>
        <v>#e5bc14</v>
      </c>
      <c r="R256" s="2" t="b">
        <f>IFERROR(VLOOKUP(Table3[[#This Row],[ECL:]],Table4[],2,0),FALSE)</f>
        <v>0</v>
      </c>
      <c r="S256" s="2" t="str" cm="1">
        <f t="array" ref="S256">IFERROR(MID(Table2[[#This Row],[Data]:[Data]],SEARCH(S$6,Table2[[#This Row],[Data]:[Data]])+4,SEARCH(" ",Table2[[#This Row],[Data]:[Data]],SEARCH(S$6,Table2[[#This Row],[Data]:[Data]]))-SEARCH(S$6,Table2[[#This Row],[Data]:[Data]])-4),FALSE)</f>
        <v>689216275</v>
      </c>
      <c r="T256" s="2" t="b">
        <f>IF(LEN(Table3[[#This Row],[PID:]])=$T$3,TRUE,FALSE)</f>
        <v>1</v>
      </c>
      <c r="U256" s="2" t="e" cm="1">
        <f t="array" ref="U25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56" s="3">
        <f>IF(AND(G256,I256,K256,N256,P256,R256,T256,Table2[[#This Row],[Valid?]]=1),1,0)</f>
        <v>0</v>
      </c>
    </row>
    <row r="257" spans="1:22" x14ac:dyDescent="0.3">
      <c r="A257" t="s">
        <v>261</v>
      </c>
      <c r="B257">
        <f t="shared" si="6"/>
        <v>6</v>
      </c>
      <c r="C257" t="b">
        <f t="shared" si="7"/>
        <v>0</v>
      </c>
      <c r="D257">
        <f>IF(OR(Table2[[#This Row],[How many colons?]]=8,AND(Table2[[#This Row],[How many colons?]]=7,Table2[[#This Row],[Has CID? (char position)]]=FALSE)),1,0)</f>
        <v>0</v>
      </c>
      <c r="F257" s="2" t="str" cm="1">
        <f t="array" ref="F257">IFERROR(MID(Table2[[#This Row],[Data]:[Data]],SEARCH(F$6,Table2[[#This Row],[Data]:[Data]])+4,SEARCH(" ",Table2[[#This Row],[Data]:[Data]],SEARCH(F$6,Table2[[#This Row],[Data]:[Data]]))-SEARCH(F$6,Table2[[#This Row],[Data]:[Data]])-4),FALSE)</f>
        <v>1951</v>
      </c>
      <c r="G257" s="2" t="b">
        <f>IF(AND(LEN(Table3[[#This Row],[BYR:]])=$G$3,(Table3[[#This Row],[BYR:]]*1)&gt;=$G$4,(Table3[[#This Row],[BYR:]]*1)&lt;=$G$5),TRUE,FALSE)</f>
        <v>1</v>
      </c>
      <c r="H257" s="2" t="str" cm="1">
        <f t="array" ref="H257">IFERROR(MID(Table2[[#This Row],[Data]:[Data]],SEARCH(H$6,Table2[[#This Row],[Data]:[Data]])+4,SEARCH(" ",Table2[[#This Row],[Data]:[Data]],SEARCH(H$6,Table2[[#This Row],[Data]:[Data]]))-SEARCH(H$6,Table2[[#This Row],[Data]:[Data]])-4),FALSE)</f>
        <v>2023</v>
      </c>
      <c r="I257" s="2" t="b">
        <f>IF(AND(LEN(Table3[[#This Row],[IYR:]])=$I$3,(Table3[[#This Row],[IYR:]]*1)&gt;=$I$4,(Table3[[#This Row],[IYR:]]*1)&lt;=$I$5),TRUE,FALSE)</f>
        <v>0</v>
      </c>
      <c r="J257" s="2" t="str" cm="1">
        <f t="array" ref="J257">IFERROR(MID(Table2[[#This Row],[Data]:[Data]],SEARCH(J$6,Table2[[#This Row],[Data]:[Data]])+4,SEARCH(" ",Table2[[#This Row],[Data]:[Data]],SEARCH(J$6,Table2[[#This Row],[Data]:[Data]]))-SEARCH(J$6,Table2[[#This Row],[Data]:[Data]])-4),FALSE)</f>
        <v>1966</v>
      </c>
      <c r="K257" s="2" t="b">
        <f>IF(AND(LEN(Table3[[#This Row],[EYR:]])=$K$3,(Table3[[#This Row],[EYR:]]*1)&gt;=$K$4,(Table3[[#This Row],[EYR:]]*1)&lt;=$K$5),TRUE,FALSE)</f>
        <v>0</v>
      </c>
      <c r="L257" s="2" t="b">
        <v>0</v>
      </c>
      <c r="M257" s="2"/>
      <c r="N25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57" s="2" t="str" cm="1">
        <f t="array" ref="O257">IFERROR(MID(Table2[[#This Row],[Data]:[Data]],SEARCH(O$6,Table2[[#This Row],[Data]:[Data]])+4,SEARCH(" ",Table2[[#This Row],[Data]:[Data]],SEARCH(O$6,Table2[[#This Row],[Data]:[Data]]))-SEARCH(O$6,Table2[[#This Row],[Data]:[Data]])-4),FALSE)</f>
        <v>#b6652a</v>
      </c>
      <c r="P257" s="2" t="b">
        <f>IF(AND(LEFT(Table3[[#This Row],[HCL:]],1)="#",LEN(Table3[[#This Row],[HCL:]])=$P$3),ISNUMBER(HEX2DEC(RIGHT(Table3[[#This Row],[HCL:]],6))),FALSE)</f>
        <v>1</v>
      </c>
      <c r="Q257" s="2" t="str" cm="1">
        <f t="array" ref="Q257">IFERROR(MID(Table2[[#This Row],[Data]:[Data]],SEARCH(Q$6,Table2[[#This Row],[Data]:[Data]])+4,SEARCH(" ",Table2[[#This Row],[Data]:[Data]],SEARCH(Q$6,Table2[[#This Row],[Data]:[Data]]))-SEARCH(Q$6,Table2[[#This Row],[Data]:[Data]])-4),FALSE)</f>
        <v>#c1ae72</v>
      </c>
      <c r="R257" s="2" t="b">
        <f>IFERROR(VLOOKUP(Table3[[#This Row],[ECL:]],Table4[],2,0),FALSE)</f>
        <v>0</v>
      </c>
      <c r="S257" s="2" t="str" cm="1">
        <f t="array" ref="S257">IFERROR(MID(Table2[[#This Row],[Data]:[Data]],SEARCH(S$6,Table2[[#This Row],[Data]:[Data]])+4,SEARCH(" ",Table2[[#This Row],[Data]:[Data]],SEARCH(S$6,Table2[[#This Row],[Data]:[Data]]))-SEARCH(S$6,Table2[[#This Row],[Data]:[Data]])-4),FALSE)</f>
        <v>458692331</v>
      </c>
      <c r="T257" s="2" t="b">
        <f>IF(LEN(Table3[[#This Row],[PID:]])=$T$3,TRUE,FALSE)</f>
        <v>1</v>
      </c>
      <c r="U257" s="2" t="e" cm="1">
        <f t="array" ref="U25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57" s="3">
        <f>IF(AND(G257,I257,K257,N257,P257,R257,T257,Table2[[#This Row],[Valid?]]=1),1,0)</f>
        <v>0</v>
      </c>
    </row>
    <row r="258" spans="1:22" x14ac:dyDescent="0.3">
      <c r="A258" t="s">
        <v>262</v>
      </c>
      <c r="B258">
        <f t="shared" si="6"/>
        <v>6</v>
      </c>
      <c r="C258" t="b">
        <f t="shared" si="7"/>
        <v>0</v>
      </c>
      <c r="D258">
        <f>IF(OR(Table2[[#This Row],[How many colons?]]=8,AND(Table2[[#This Row],[How many colons?]]=7,Table2[[#This Row],[Has CID? (char position)]]=FALSE)),1,0)</f>
        <v>0</v>
      </c>
      <c r="F258" s="2" t="str" cm="1">
        <f t="array" ref="F258">IFERROR(MID(Table2[[#This Row],[Data]:[Data]],SEARCH(F$6,Table2[[#This Row],[Data]:[Data]])+4,SEARCH(" ",Table2[[#This Row],[Data]:[Data]],SEARCH(F$6,Table2[[#This Row],[Data]:[Data]]))-SEARCH(F$6,Table2[[#This Row],[Data]:[Data]])-4),FALSE)</f>
        <v>1923</v>
      </c>
      <c r="G258" s="2" t="b">
        <f>IF(AND(LEN(Table3[[#This Row],[BYR:]])=$G$3,(Table3[[#This Row],[BYR:]]*1)&gt;=$G$4,(Table3[[#This Row],[BYR:]]*1)&lt;=$G$5),TRUE,FALSE)</f>
        <v>1</v>
      </c>
      <c r="H258" s="2" t="str" cm="1">
        <f t="array" ref="H258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258" s="2" t="b">
        <f>IF(AND(LEN(Table3[[#This Row],[IYR:]])=$I$3,(Table3[[#This Row],[IYR:]]*1)&gt;=$I$4,(Table3[[#This Row],[IYR:]]*1)&lt;=$I$5),TRUE,FALSE)</f>
        <v>1</v>
      </c>
      <c r="J258" s="2" t="str" cm="1">
        <f t="array" ref="J258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258" s="2" t="b">
        <f>IF(AND(LEN(Table3[[#This Row],[EYR:]])=$K$3,(Table3[[#This Row],[EYR:]]*1)&gt;=$K$4,(Table3[[#This Row],[EYR:]]*1)&lt;=$K$5),TRUE,FALSE)</f>
        <v>1</v>
      </c>
      <c r="L258" s="2">
        <v>162</v>
      </c>
      <c r="M258" s="2" t="s">
        <v>299</v>
      </c>
      <c r="N25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58" s="2" t="b" cm="1">
        <f t="array" ref="O258">IFERROR(MID(Table2[[#This Row],[Data]:[Data]],SEARCH(O$6,Table2[[#This Row],[Data]:[Data]])+4,SEARCH(" ",Table2[[#This Row],[Data]:[Data]],SEARCH(O$6,Table2[[#This Row],[Data]:[Data]]))-SEARCH(O$6,Table2[[#This Row],[Data]:[Data]])-4),FALSE)</f>
        <v>0</v>
      </c>
      <c r="P258" s="2" t="b">
        <f>IF(AND(LEFT(Table3[[#This Row],[HCL:]],1)="#",LEN(Table3[[#This Row],[HCL:]])=$P$3),ISNUMBER(HEX2DEC(RIGHT(Table3[[#This Row],[HCL:]],6))),FALSE)</f>
        <v>0</v>
      </c>
      <c r="Q258" s="2" t="str" cm="1">
        <f t="array" ref="Q258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258" s="2" t="b">
        <f>IFERROR(VLOOKUP(Table3[[#This Row],[ECL:]],Table4[],2,0),FALSE)</f>
        <v>1</v>
      </c>
      <c r="S258" s="2" t="str" cm="1">
        <f t="array" ref="S258">IFERROR(MID(Table2[[#This Row],[Data]:[Data]],SEARCH(S$6,Table2[[#This Row],[Data]:[Data]])+4,SEARCH(" ",Table2[[#This Row],[Data]:[Data]],SEARCH(S$6,Table2[[#This Row],[Data]:[Data]]))-SEARCH(S$6,Table2[[#This Row],[Data]:[Data]])-4),FALSE)</f>
        <v>109518209</v>
      </c>
      <c r="T258" s="2" t="b">
        <f>IF(LEN(Table3[[#This Row],[PID:]])=$T$3,TRUE,FALSE)</f>
        <v>1</v>
      </c>
      <c r="U258" s="2" t="e" cm="1">
        <f t="array" ref="U25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58" s="3">
        <f>IF(AND(G258,I258,K258,N258,P258,R258,T258,Table2[[#This Row],[Valid?]]=1),1,0)</f>
        <v>0</v>
      </c>
    </row>
    <row r="259" spans="1:22" x14ac:dyDescent="0.3">
      <c r="A259" t="s">
        <v>263</v>
      </c>
      <c r="B259">
        <f t="shared" si="6"/>
        <v>6</v>
      </c>
      <c r="C259" t="b">
        <f t="shared" si="7"/>
        <v>0</v>
      </c>
      <c r="D259">
        <f>IF(OR(Table2[[#This Row],[How many colons?]]=8,AND(Table2[[#This Row],[How many colons?]]=7,Table2[[#This Row],[Has CID? (char position)]]=FALSE)),1,0)</f>
        <v>0</v>
      </c>
      <c r="F259" s="2" t="str" cm="1">
        <f t="array" ref="F259">IFERROR(MID(Table2[[#This Row],[Data]:[Data]],SEARCH(F$6,Table2[[#This Row],[Data]:[Data]])+4,SEARCH(" ",Table2[[#This Row],[Data]:[Data]],SEARCH(F$6,Table2[[#This Row],[Data]:[Data]]))-SEARCH(F$6,Table2[[#This Row],[Data]:[Data]])-4),FALSE)</f>
        <v>1958</v>
      </c>
      <c r="G259" s="2" t="b">
        <f>IF(AND(LEN(Table3[[#This Row],[BYR:]])=$G$3,(Table3[[#This Row],[BYR:]]*1)&gt;=$G$4,(Table3[[#This Row],[BYR:]]*1)&lt;=$G$5),TRUE,FALSE)</f>
        <v>1</v>
      </c>
      <c r="H259" s="2" t="b" cm="1">
        <f t="array" ref="H259">IFERROR(MID(Table2[[#This Row],[Data]:[Data]],SEARCH(H$6,Table2[[#This Row],[Data]:[Data]])+4,SEARCH(" ",Table2[[#This Row],[Data]:[Data]],SEARCH(H$6,Table2[[#This Row],[Data]:[Data]]))-SEARCH(H$6,Table2[[#This Row],[Data]:[Data]])-4),FALSE)</f>
        <v>0</v>
      </c>
      <c r="I259" s="2" t="b">
        <f>IF(AND(LEN(Table3[[#This Row],[IYR:]])=$I$3,(Table3[[#This Row],[IYR:]]*1)&gt;=$I$4,(Table3[[#This Row],[IYR:]]*1)&lt;=$I$5),TRUE,FALSE)</f>
        <v>0</v>
      </c>
      <c r="J259" s="2" t="str" cm="1">
        <f t="array" ref="J259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259" s="2" t="b">
        <f>IF(AND(LEN(Table3[[#This Row],[EYR:]])=$K$3,(Table3[[#This Row],[EYR:]]*1)&gt;=$K$4,(Table3[[#This Row],[EYR:]]*1)&lt;=$K$5),TRUE,FALSE)</f>
        <v>1</v>
      </c>
      <c r="L259" s="2">
        <v>168</v>
      </c>
      <c r="M259" s="2" t="s">
        <v>299</v>
      </c>
      <c r="N25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59" s="2" t="str" cm="1">
        <f t="array" ref="O259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259" s="2" t="b">
        <f>IF(AND(LEFT(Table3[[#This Row],[HCL:]],1)="#",LEN(Table3[[#This Row],[HCL:]])=$P$3),ISNUMBER(HEX2DEC(RIGHT(Table3[[#This Row],[HCL:]],6))),FALSE)</f>
        <v>1</v>
      </c>
      <c r="Q259" s="2" t="str" cm="1">
        <f t="array" ref="Q259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59" s="2" t="b">
        <f>IFERROR(VLOOKUP(Table3[[#This Row],[ECL:]],Table4[],2,0),FALSE)</f>
        <v>1</v>
      </c>
      <c r="S259" s="2" t="str" cm="1">
        <f t="array" ref="S259">IFERROR(MID(Table2[[#This Row],[Data]:[Data]],SEARCH(S$6,Table2[[#This Row],[Data]:[Data]])+4,SEARCH(" ",Table2[[#This Row],[Data]:[Data]],SEARCH(S$6,Table2[[#This Row],[Data]:[Data]]))-SEARCH(S$6,Table2[[#This Row],[Data]:[Data]])-4),FALSE)</f>
        <v>000522430</v>
      </c>
      <c r="T259" s="2" t="b">
        <f>IF(LEN(Table3[[#This Row],[PID:]])=$T$3,TRUE,FALSE)</f>
        <v>1</v>
      </c>
      <c r="U259" s="2" t="e" cm="1">
        <f t="array" ref="U259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59" s="3">
        <f>IF(AND(G259,I259,K259,N259,P259,R259,T259,Table2[[#This Row],[Valid?]]=1),1,0)</f>
        <v>0</v>
      </c>
    </row>
    <row r="260" spans="1:22" x14ac:dyDescent="0.3">
      <c r="A260" t="s">
        <v>264</v>
      </c>
      <c r="B260">
        <f t="shared" si="6"/>
        <v>6</v>
      </c>
      <c r="C260" t="b">
        <f t="shared" si="7"/>
        <v>0</v>
      </c>
      <c r="D260">
        <f>IF(OR(Table2[[#This Row],[How many colons?]]=8,AND(Table2[[#This Row],[How many colons?]]=7,Table2[[#This Row],[Has CID? (char position)]]=FALSE)),1,0)</f>
        <v>0</v>
      </c>
      <c r="F260" s="2" t="str" cm="1">
        <f t="array" ref="F260">IFERROR(MID(Table2[[#This Row],[Data]:[Data]],SEARCH(F$6,Table2[[#This Row],[Data]:[Data]])+4,SEARCH(" ",Table2[[#This Row],[Data]:[Data]],SEARCH(F$6,Table2[[#This Row],[Data]:[Data]]))-SEARCH(F$6,Table2[[#This Row],[Data]:[Data]])-4),FALSE)</f>
        <v>1975</v>
      </c>
      <c r="G260" s="2" t="b">
        <f>IF(AND(LEN(Table3[[#This Row],[BYR:]])=$G$3,(Table3[[#This Row],[BYR:]]*1)&gt;=$G$4,(Table3[[#This Row],[BYR:]]*1)&lt;=$G$5),TRUE,FALSE)</f>
        <v>1</v>
      </c>
      <c r="H260" s="2" t="b" cm="1">
        <f t="array" ref="H260">IFERROR(MID(Table2[[#This Row],[Data]:[Data]],SEARCH(H$6,Table2[[#This Row],[Data]:[Data]])+4,SEARCH(" ",Table2[[#This Row],[Data]:[Data]],SEARCH(H$6,Table2[[#This Row],[Data]:[Data]]))-SEARCH(H$6,Table2[[#This Row],[Data]:[Data]])-4),FALSE)</f>
        <v>0</v>
      </c>
      <c r="I260" s="2" t="b">
        <f>IF(AND(LEN(Table3[[#This Row],[IYR:]])=$I$3,(Table3[[#This Row],[IYR:]]*1)&gt;=$I$4,(Table3[[#This Row],[IYR:]]*1)&lt;=$I$5),TRUE,FALSE)</f>
        <v>0</v>
      </c>
      <c r="J260" s="2" t="str" cm="1">
        <f t="array" ref="J260">IFERROR(MID(Table2[[#This Row],[Data]:[Data]],SEARCH(J$6,Table2[[#This Row],[Data]:[Data]])+4,SEARCH(" ",Table2[[#This Row],[Data]:[Data]],SEARCH(J$6,Table2[[#This Row],[Data]:[Data]]))-SEARCH(J$6,Table2[[#This Row],[Data]:[Data]])-4),FALSE)</f>
        <v>2030</v>
      </c>
      <c r="K260" s="2" t="b">
        <f>IF(AND(LEN(Table3[[#This Row],[EYR:]])=$K$3,(Table3[[#This Row],[EYR:]]*1)&gt;=$K$4,(Table3[[#This Row],[EYR:]]*1)&lt;=$K$5),TRUE,FALSE)</f>
        <v>1</v>
      </c>
      <c r="L260" s="2">
        <v>160</v>
      </c>
      <c r="M260" s="2" t="s">
        <v>299</v>
      </c>
      <c r="N26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60" s="2" t="str" cm="1">
        <f t="array" ref="O260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260" s="2" t="b">
        <f>IF(AND(LEFT(Table3[[#This Row],[HCL:]],1)="#",LEN(Table3[[#This Row],[HCL:]])=$P$3),ISNUMBER(HEX2DEC(RIGHT(Table3[[#This Row],[HCL:]],6))),FALSE)</f>
        <v>1</v>
      </c>
      <c r="Q260" s="2" t="str" cm="1">
        <f t="array" ref="Q260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260" s="2" t="b">
        <f>IFERROR(VLOOKUP(Table3[[#This Row],[ECL:]],Table4[],2,0),FALSE)</f>
        <v>1</v>
      </c>
      <c r="S260" s="2" t="str" cm="1">
        <f t="array" ref="S260">IFERROR(MID(Table2[[#This Row],[Data]:[Data]],SEARCH(S$6,Table2[[#This Row],[Data]:[Data]])+4,SEARCH(" ",Table2[[#This Row],[Data]:[Data]],SEARCH(S$6,Table2[[#This Row],[Data]:[Data]]))-SEARCH(S$6,Table2[[#This Row],[Data]:[Data]])-4),FALSE)</f>
        <v>114742677</v>
      </c>
      <c r="T260" s="2" t="b">
        <f>IF(LEN(Table3[[#This Row],[PID:]])=$T$3,TRUE,FALSE)</f>
        <v>1</v>
      </c>
      <c r="U260" s="2" t="e" cm="1">
        <f t="array" ref="U26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60" s="3">
        <f>IF(AND(G260,I260,K260,N260,P260,R260,T260,Table2[[#This Row],[Valid?]]=1),1,0)</f>
        <v>0</v>
      </c>
    </row>
    <row r="261" spans="1:22" x14ac:dyDescent="0.3">
      <c r="A261" t="s">
        <v>265</v>
      </c>
      <c r="B261">
        <f t="shared" si="6"/>
        <v>6</v>
      </c>
      <c r="C261" t="b">
        <f t="shared" si="7"/>
        <v>0</v>
      </c>
      <c r="D261">
        <f>IF(OR(Table2[[#This Row],[How many colons?]]=8,AND(Table2[[#This Row],[How many colons?]]=7,Table2[[#This Row],[Has CID? (char position)]]=FALSE)),1,0)</f>
        <v>0</v>
      </c>
      <c r="F261" s="2" t="str" cm="1">
        <f t="array" ref="F261">IFERROR(MID(Table2[[#This Row],[Data]:[Data]],SEARCH(F$6,Table2[[#This Row],[Data]:[Data]])+4,SEARCH(" ",Table2[[#This Row],[Data]:[Data]],SEARCH(F$6,Table2[[#This Row],[Data]:[Data]]))-SEARCH(F$6,Table2[[#This Row],[Data]:[Data]])-4),FALSE)</f>
        <v>1966</v>
      </c>
      <c r="G261" s="2" t="b">
        <f>IF(AND(LEN(Table3[[#This Row],[BYR:]])=$G$3,(Table3[[#This Row],[BYR:]]*1)&gt;=$G$4,(Table3[[#This Row],[BYR:]]*1)&lt;=$G$5),TRUE,FALSE)</f>
        <v>1</v>
      </c>
      <c r="H261" s="2" t="str" cm="1">
        <f t="array" ref="H261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261" s="2" t="b">
        <f>IF(AND(LEN(Table3[[#This Row],[IYR:]])=$I$3,(Table3[[#This Row],[IYR:]]*1)&gt;=$I$4,(Table3[[#This Row],[IYR:]]*1)&lt;=$I$5),TRUE,FALSE)</f>
        <v>1</v>
      </c>
      <c r="J261" s="2" t="str" cm="1">
        <f t="array" ref="J261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261" s="2" t="b">
        <f>IF(AND(LEN(Table3[[#This Row],[EYR:]])=$K$3,(Table3[[#This Row],[EYR:]]*1)&gt;=$K$4,(Table3[[#This Row],[EYR:]]*1)&lt;=$K$5),TRUE,FALSE)</f>
        <v>1</v>
      </c>
      <c r="L261" s="2">
        <v>59</v>
      </c>
      <c r="M261" s="2" t="s">
        <v>300</v>
      </c>
      <c r="N26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61" s="2" t="str" cm="1">
        <f t="array" ref="O261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261" s="2" t="b">
        <f>IF(AND(LEFT(Table3[[#This Row],[HCL:]],1)="#",LEN(Table3[[#This Row],[HCL:]])=$P$3),ISNUMBER(HEX2DEC(RIGHT(Table3[[#This Row],[HCL:]],6))),FALSE)</f>
        <v>1</v>
      </c>
      <c r="Q261" s="2" t="str" cm="1">
        <f t="array" ref="Q261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261" s="2" t="b">
        <f>IFERROR(VLOOKUP(Table3[[#This Row],[ECL:]],Table4[],2,0),FALSE)</f>
        <v>1</v>
      </c>
      <c r="S261" s="2" t="b" cm="1">
        <f t="array" ref="S261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261" s="2" t="b">
        <f>IF(LEN(Table3[[#This Row],[PID:]])=$T$3,TRUE,FALSE)</f>
        <v>0</v>
      </c>
      <c r="U261" s="2" t="e" cm="1">
        <f t="array" ref="U26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61" s="3">
        <f>IF(AND(G261,I261,K261,N261,P261,R261,T261,Table2[[#This Row],[Valid?]]=1),1,0)</f>
        <v>0</v>
      </c>
    </row>
    <row r="262" spans="1:22" x14ac:dyDescent="0.3">
      <c r="A262" t="s">
        <v>266</v>
      </c>
      <c r="B262">
        <f t="shared" si="6"/>
        <v>6</v>
      </c>
      <c r="C262" t="b">
        <f t="shared" si="7"/>
        <v>0</v>
      </c>
      <c r="D262">
        <f>IF(OR(Table2[[#This Row],[How many colons?]]=8,AND(Table2[[#This Row],[How many colons?]]=7,Table2[[#This Row],[Has CID? (char position)]]=FALSE)),1,0)</f>
        <v>0</v>
      </c>
      <c r="F262" s="2" t="str" cm="1">
        <f t="array" ref="F262">IFERROR(MID(Table2[[#This Row],[Data]:[Data]],SEARCH(F$6,Table2[[#This Row],[Data]:[Data]])+4,SEARCH(" ",Table2[[#This Row],[Data]:[Data]],SEARCH(F$6,Table2[[#This Row],[Data]:[Data]]))-SEARCH(F$6,Table2[[#This Row],[Data]:[Data]])-4),FALSE)</f>
        <v>2010</v>
      </c>
      <c r="G262" s="2" t="b">
        <f>IF(AND(LEN(Table3[[#This Row],[BYR:]])=$G$3,(Table3[[#This Row],[BYR:]]*1)&gt;=$G$4,(Table3[[#This Row],[BYR:]]*1)&lt;=$G$5),TRUE,FALSE)</f>
        <v>0</v>
      </c>
      <c r="H262" s="2" t="str" cm="1">
        <f t="array" ref="H262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262" s="2" t="b">
        <f>IF(AND(LEN(Table3[[#This Row],[IYR:]])=$I$3,(Table3[[#This Row],[IYR:]]*1)&gt;=$I$4,(Table3[[#This Row],[IYR:]]*1)&lt;=$I$5),TRUE,FALSE)</f>
        <v>1</v>
      </c>
      <c r="J262" s="2" t="b" cm="1">
        <f t="array" ref="J262">IFERROR(MID(Table2[[#This Row],[Data]:[Data]],SEARCH(J$6,Table2[[#This Row],[Data]:[Data]])+4,SEARCH(" ",Table2[[#This Row],[Data]:[Data]],SEARCH(J$6,Table2[[#This Row],[Data]:[Data]]))-SEARCH(J$6,Table2[[#This Row],[Data]:[Data]])-4),FALSE)</f>
        <v>0</v>
      </c>
      <c r="K262" s="2" t="b">
        <f>IF(AND(LEN(Table3[[#This Row],[EYR:]])=$K$3,(Table3[[#This Row],[EYR:]]*1)&gt;=$K$4,(Table3[[#This Row],[EYR:]]*1)&lt;=$K$5),TRUE,FALSE)</f>
        <v>0</v>
      </c>
      <c r="L262" s="2">
        <v>152</v>
      </c>
      <c r="M262" s="2" t="s">
        <v>299</v>
      </c>
      <c r="N26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62" s="2" t="str" cm="1">
        <f t="array" ref="O262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262" s="2" t="b">
        <f>IF(AND(LEFT(Table3[[#This Row],[HCL:]],1)="#",LEN(Table3[[#This Row],[HCL:]])=$P$3),ISNUMBER(HEX2DEC(RIGHT(Table3[[#This Row],[HCL:]],6))),FALSE)</f>
        <v>0</v>
      </c>
      <c r="Q262" s="2" t="str" cm="1">
        <f t="array" ref="Q262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262" s="2" t="b">
        <f>IFERROR(VLOOKUP(Table3[[#This Row],[ECL:]],Table4[],2,0),FALSE)</f>
        <v>1</v>
      </c>
      <c r="S262" s="2" t="str" cm="1">
        <f t="array" ref="S262">IFERROR(MID(Table2[[#This Row],[Data]:[Data]],SEARCH(S$6,Table2[[#This Row],[Data]:[Data]])+4,SEARCH(" ",Table2[[#This Row],[Data]:[Data]],SEARCH(S$6,Table2[[#This Row],[Data]:[Data]]))-SEARCH(S$6,Table2[[#This Row],[Data]:[Data]])-4),FALSE)</f>
        <v>6079261766</v>
      </c>
      <c r="T262" s="2" t="b">
        <f>IF(LEN(Table3[[#This Row],[PID:]])=$T$3,TRUE,FALSE)</f>
        <v>0</v>
      </c>
      <c r="U262" s="2" t="e" cm="1">
        <f t="array" ref="U26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62" s="3">
        <f>IF(AND(G262,I262,K262,N262,P262,R262,T262,Table2[[#This Row],[Valid?]]=1),1,0)</f>
        <v>0</v>
      </c>
    </row>
    <row r="263" spans="1:22" x14ac:dyDescent="0.3">
      <c r="A263" t="s">
        <v>267</v>
      </c>
      <c r="B263">
        <f t="shared" ref="B263:B291" si="8">LEN(A263)-LEN(SUBSTITUTE(A263,":",""))</f>
        <v>6</v>
      </c>
      <c r="C263" t="b">
        <f t="shared" ref="C263:C291" si="9">IFERROR(SEARCH("cid",A263),FALSE)</f>
        <v>0</v>
      </c>
      <c r="D263">
        <f>IF(OR(Table2[[#This Row],[How many colons?]]=8,AND(Table2[[#This Row],[How many colons?]]=7,Table2[[#This Row],[Has CID? (char position)]]=FALSE)),1,0)</f>
        <v>0</v>
      </c>
      <c r="F263" s="2" t="str" cm="1">
        <f t="array" ref="F263">IFERROR(MID(Table2[[#This Row],[Data]:[Data]],SEARCH(F$6,Table2[[#This Row],[Data]:[Data]])+4,SEARCH(" ",Table2[[#This Row],[Data]:[Data]],SEARCH(F$6,Table2[[#This Row],[Data]:[Data]]))-SEARCH(F$6,Table2[[#This Row],[Data]:[Data]])-4),FALSE)</f>
        <v>1933</v>
      </c>
      <c r="G263" s="2" t="b">
        <f>IF(AND(LEN(Table3[[#This Row],[BYR:]])=$G$3,(Table3[[#This Row],[BYR:]]*1)&gt;=$G$4,(Table3[[#This Row],[BYR:]]*1)&lt;=$G$5),TRUE,FALSE)</f>
        <v>1</v>
      </c>
      <c r="H263" s="2" t="str" cm="1">
        <f t="array" ref="H263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263" s="2" t="b">
        <f>IF(AND(LEN(Table3[[#This Row],[IYR:]])=$I$3,(Table3[[#This Row],[IYR:]]*1)&gt;=$I$4,(Table3[[#This Row],[IYR:]]*1)&lt;=$I$5),TRUE,FALSE)</f>
        <v>1</v>
      </c>
      <c r="J263" s="2" t="str" cm="1">
        <f t="array" ref="J263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263" s="2" t="b">
        <f>IF(AND(LEN(Table3[[#This Row],[EYR:]])=$K$3,(Table3[[#This Row],[EYR:]]*1)&gt;=$K$4,(Table3[[#This Row],[EYR:]]*1)&lt;=$K$5),TRUE,FALSE)</f>
        <v>1</v>
      </c>
      <c r="L263" s="2">
        <v>191</v>
      </c>
      <c r="M263" s="2" t="s">
        <v>299</v>
      </c>
      <c r="N26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63" s="2" t="str" cm="1">
        <f t="array" ref="O263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263" s="2" t="b">
        <f>IF(AND(LEFT(Table3[[#This Row],[HCL:]],1)="#",LEN(Table3[[#This Row],[HCL:]])=$P$3),ISNUMBER(HEX2DEC(RIGHT(Table3[[#This Row],[HCL:]],6))),FALSE)</f>
        <v>1</v>
      </c>
      <c r="Q263" s="2" t="str" cm="1">
        <f t="array" ref="Q263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263" s="2" t="b">
        <f>IFERROR(VLOOKUP(Table3[[#This Row],[ECL:]],Table4[],2,0),FALSE)</f>
        <v>1</v>
      </c>
      <c r="S263" s="2" t="b" cm="1">
        <f t="array" ref="S263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263" s="2" t="b">
        <f>IF(LEN(Table3[[#This Row],[PID:]])=$T$3,TRUE,FALSE)</f>
        <v>0</v>
      </c>
      <c r="U263" s="2" t="e" cm="1">
        <f t="array" ref="U26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63" s="3">
        <f>IF(AND(G263,I263,K263,N263,P263,R263,T263,Table2[[#This Row],[Valid?]]=1),1,0)</f>
        <v>0</v>
      </c>
    </row>
    <row r="264" spans="1:22" x14ac:dyDescent="0.3">
      <c r="A264" t="s">
        <v>268</v>
      </c>
      <c r="B264">
        <f t="shared" si="8"/>
        <v>6</v>
      </c>
      <c r="C264" t="b">
        <f t="shared" si="9"/>
        <v>0</v>
      </c>
      <c r="D264">
        <f>IF(OR(Table2[[#This Row],[How many colons?]]=8,AND(Table2[[#This Row],[How many colons?]]=7,Table2[[#This Row],[Has CID? (char position)]]=FALSE)),1,0)</f>
        <v>0</v>
      </c>
      <c r="F264" s="2" t="str" cm="1">
        <f t="array" ref="F264">IFERROR(MID(Table2[[#This Row],[Data]:[Data]],SEARCH(F$6,Table2[[#This Row],[Data]:[Data]])+4,SEARCH(" ",Table2[[#This Row],[Data]:[Data]],SEARCH(F$6,Table2[[#This Row],[Data]:[Data]]))-SEARCH(F$6,Table2[[#This Row],[Data]:[Data]])-4),FALSE)</f>
        <v>1959</v>
      </c>
      <c r="G264" s="2" t="b">
        <f>IF(AND(LEN(Table3[[#This Row],[BYR:]])=$G$3,(Table3[[#This Row],[BYR:]]*1)&gt;=$G$4,(Table3[[#This Row],[BYR:]]*1)&lt;=$G$5),TRUE,FALSE)</f>
        <v>1</v>
      </c>
      <c r="H264" s="2" t="str" cm="1">
        <f t="array" ref="H264">IFERROR(MID(Table2[[#This Row],[Data]:[Data]],SEARCH(H$6,Table2[[#This Row],[Data]:[Data]])+4,SEARCH(" ",Table2[[#This Row],[Data]:[Data]],SEARCH(H$6,Table2[[#This Row],[Data]:[Data]]))-SEARCH(H$6,Table2[[#This Row],[Data]:[Data]])-4),FALSE)</f>
        <v>2002</v>
      </c>
      <c r="I264" s="2" t="b">
        <f>IF(AND(LEN(Table3[[#This Row],[IYR:]])=$I$3,(Table3[[#This Row],[IYR:]]*1)&gt;=$I$4,(Table3[[#This Row],[IYR:]]*1)&lt;=$I$5),TRUE,FALSE)</f>
        <v>0</v>
      </c>
      <c r="J264" s="2" t="str" cm="1">
        <f t="array" ref="J264">IFERROR(MID(Table2[[#This Row],[Data]:[Data]],SEARCH(J$6,Table2[[#This Row],[Data]:[Data]])+4,SEARCH(" ",Table2[[#This Row],[Data]:[Data]],SEARCH(J$6,Table2[[#This Row],[Data]:[Data]]))-SEARCH(J$6,Table2[[#This Row],[Data]:[Data]])-4),FALSE)</f>
        <v>2027</v>
      </c>
      <c r="K264" s="2" t="b">
        <f>IF(AND(LEN(Table3[[#This Row],[EYR:]])=$K$3,(Table3[[#This Row],[EYR:]]*1)&gt;=$K$4,(Table3[[#This Row],[EYR:]]*1)&lt;=$K$5),TRUE,FALSE)</f>
        <v>1</v>
      </c>
      <c r="L264" s="2" t="b">
        <v>0</v>
      </c>
      <c r="M264" s="2"/>
      <c r="N26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64" s="2" t="str" cm="1">
        <f t="array" ref="O264">IFERROR(MID(Table2[[#This Row],[Data]:[Data]],SEARCH(O$6,Table2[[#This Row],[Data]:[Data]])+4,SEARCH(" ",Table2[[#This Row],[Data]:[Data]],SEARCH(O$6,Table2[[#This Row],[Data]:[Data]]))-SEARCH(O$6,Table2[[#This Row],[Data]:[Data]])-4),FALSE)</f>
        <v>#ceb3a1</v>
      </c>
      <c r="P264" s="2" t="b">
        <f>IF(AND(LEFT(Table3[[#This Row],[HCL:]],1)="#",LEN(Table3[[#This Row],[HCL:]])=$P$3),ISNUMBER(HEX2DEC(RIGHT(Table3[[#This Row],[HCL:]],6))),FALSE)</f>
        <v>1</v>
      </c>
      <c r="Q264" s="2" t="str" cm="1">
        <f t="array" ref="Q264">IFERROR(MID(Table2[[#This Row],[Data]:[Data]],SEARCH(Q$6,Table2[[#This Row],[Data]:[Data]])+4,SEARCH(" ",Table2[[#This Row],[Data]:[Data]],SEARCH(Q$6,Table2[[#This Row],[Data]:[Data]]))-SEARCH(Q$6,Table2[[#This Row],[Data]:[Data]])-4),FALSE)</f>
        <v>#633ff4</v>
      </c>
      <c r="R264" s="2" t="b">
        <f>IFERROR(VLOOKUP(Table3[[#This Row],[ECL:]],Table4[],2,0),FALSE)</f>
        <v>0</v>
      </c>
      <c r="S264" s="2" t="str" cm="1">
        <f t="array" ref="S264">IFERROR(MID(Table2[[#This Row],[Data]:[Data]],SEARCH(S$6,Table2[[#This Row],[Data]:[Data]])+4,SEARCH(" ",Table2[[#This Row],[Data]:[Data]],SEARCH(S$6,Table2[[#This Row],[Data]:[Data]]))-SEARCH(S$6,Table2[[#This Row],[Data]:[Data]])-4),FALSE)</f>
        <v>815877728</v>
      </c>
      <c r="T264" s="2" t="b">
        <f>IF(LEN(Table3[[#This Row],[PID:]])=$T$3,TRUE,FALSE)</f>
        <v>1</v>
      </c>
      <c r="U264" s="2" t="e" cm="1">
        <f t="array" ref="U264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64" s="3">
        <f>IF(AND(G264,I264,K264,N264,P264,R264,T264,Table2[[#This Row],[Valid?]]=1),1,0)</f>
        <v>0</v>
      </c>
    </row>
    <row r="265" spans="1:22" x14ac:dyDescent="0.3">
      <c r="A265" t="s">
        <v>269</v>
      </c>
      <c r="B265">
        <f t="shared" si="8"/>
        <v>6</v>
      </c>
      <c r="C265" t="b">
        <f t="shared" si="9"/>
        <v>0</v>
      </c>
      <c r="D265">
        <f>IF(OR(Table2[[#This Row],[How many colons?]]=8,AND(Table2[[#This Row],[How many colons?]]=7,Table2[[#This Row],[Has CID? (char position)]]=FALSE)),1,0)</f>
        <v>0</v>
      </c>
      <c r="F265" s="2" t="b" cm="1">
        <f t="array" ref="F265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265" s="2" t="b">
        <f>IF(AND(LEN(Table3[[#This Row],[BYR:]])=$G$3,(Table3[[#This Row],[BYR:]]*1)&gt;=$G$4,(Table3[[#This Row],[BYR:]]*1)&lt;=$G$5),TRUE,FALSE)</f>
        <v>0</v>
      </c>
      <c r="H265" s="2" t="str" cm="1">
        <f t="array" ref="H265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265" s="2" t="b">
        <f>IF(AND(LEN(Table3[[#This Row],[IYR:]])=$I$3,(Table3[[#This Row],[IYR:]]*1)&gt;=$I$4,(Table3[[#This Row],[IYR:]]*1)&lt;=$I$5),TRUE,FALSE)</f>
        <v>1</v>
      </c>
      <c r="J265" s="2" t="str" cm="1">
        <f t="array" ref="J265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265" s="2" t="b">
        <f>IF(AND(LEN(Table3[[#This Row],[EYR:]])=$K$3,(Table3[[#This Row],[EYR:]]*1)&gt;=$K$4,(Table3[[#This Row],[EYR:]]*1)&lt;=$K$5),TRUE,FALSE)</f>
        <v>1</v>
      </c>
      <c r="L265" s="2">
        <v>167</v>
      </c>
      <c r="M265" s="2" t="s">
        <v>299</v>
      </c>
      <c r="N26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65" s="2" t="str" cm="1">
        <f t="array" ref="O265">IFERROR(MID(Table2[[#This Row],[Data]:[Data]],SEARCH(O$6,Table2[[#This Row],[Data]:[Data]])+4,SEARCH(" ",Table2[[#This Row],[Data]:[Data]],SEARCH(O$6,Table2[[#This Row],[Data]:[Data]]))-SEARCH(O$6,Table2[[#This Row],[Data]:[Data]])-4),FALSE)</f>
        <v>#8bc738</v>
      </c>
      <c r="P265" s="2" t="b">
        <f>IF(AND(LEFT(Table3[[#This Row],[HCL:]],1)="#",LEN(Table3[[#This Row],[HCL:]])=$P$3),ISNUMBER(HEX2DEC(RIGHT(Table3[[#This Row],[HCL:]],6))),FALSE)</f>
        <v>1</v>
      </c>
      <c r="Q265" s="2" t="str" cm="1">
        <f t="array" ref="Q265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265" s="2" t="b">
        <f>IFERROR(VLOOKUP(Table3[[#This Row],[ECL:]],Table4[],2,0),FALSE)</f>
        <v>1</v>
      </c>
      <c r="S265" s="2" t="str" cm="1">
        <f t="array" ref="S265">IFERROR(MID(Table2[[#This Row],[Data]:[Data]],SEARCH(S$6,Table2[[#This Row],[Data]:[Data]])+4,SEARCH(" ",Table2[[#This Row],[Data]:[Data]],SEARCH(S$6,Table2[[#This Row],[Data]:[Data]]))-SEARCH(S$6,Table2[[#This Row],[Data]:[Data]])-4),FALSE)</f>
        <v>729168992</v>
      </c>
      <c r="T265" s="2" t="b">
        <f>IF(LEN(Table3[[#This Row],[PID:]])=$T$3,TRUE,FALSE)</f>
        <v>1</v>
      </c>
      <c r="U265" s="2" t="e" cm="1">
        <f t="array" ref="U265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65" s="3">
        <f>IF(AND(G265,I265,K265,N265,P265,R265,T265,Table2[[#This Row],[Valid?]]=1),1,0)</f>
        <v>0</v>
      </c>
    </row>
    <row r="266" spans="1:22" x14ac:dyDescent="0.3">
      <c r="A266" t="s">
        <v>270</v>
      </c>
      <c r="B266">
        <f t="shared" si="8"/>
        <v>6</v>
      </c>
      <c r="C266">
        <f t="shared" si="9"/>
        <v>10</v>
      </c>
      <c r="D266">
        <f>IF(OR(Table2[[#This Row],[How many colons?]]=8,AND(Table2[[#This Row],[How many colons?]]=7,Table2[[#This Row],[Has CID? (char position)]]=FALSE)),1,0)</f>
        <v>0</v>
      </c>
      <c r="F266" s="2" t="str" cm="1">
        <f t="array" ref="F266">IFERROR(MID(Table2[[#This Row],[Data]:[Data]],SEARCH(F$6,Table2[[#This Row],[Data]:[Data]])+4,SEARCH(" ",Table2[[#This Row],[Data]:[Data]],SEARCH(F$6,Table2[[#This Row],[Data]:[Data]]))-SEARCH(F$6,Table2[[#This Row],[Data]:[Data]])-4),FALSE)</f>
        <v>2000</v>
      </c>
      <c r="G266" s="2" t="b">
        <f>IF(AND(LEN(Table3[[#This Row],[BYR:]])=$G$3,(Table3[[#This Row],[BYR:]]*1)&gt;=$G$4,(Table3[[#This Row],[BYR:]]*1)&lt;=$G$5),TRUE,FALSE)</f>
        <v>1</v>
      </c>
      <c r="H266" s="2" t="str" cm="1">
        <f t="array" ref="H266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266" s="2" t="b">
        <f>IF(AND(LEN(Table3[[#This Row],[IYR:]])=$I$3,(Table3[[#This Row],[IYR:]]*1)&gt;=$I$4,(Table3[[#This Row],[IYR:]]*1)&lt;=$I$5),TRUE,FALSE)</f>
        <v>1</v>
      </c>
      <c r="J266" s="2" t="str" cm="1">
        <f t="array" ref="J266">IFERROR(MID(Table2[[#This Row],[Data]:[Data]],SEARCH(J$6,Table2[[#This Row],[Data]:[Data]])+4,SEARCH(" ",Table2[[#This Row],[Data]:[Data]],SEARCH(J$6,Table2[[#This Row],[Data]:[Data]]))-SEARCH(J$6,Table2[[#This Row],[Data]:[Data]])-4),FALSE)</f>
        <v>2024</v>
      </c>
      <c r="K266" s="2" t="b">
        <f>IF(AND(LEN(Table3[[#This Row],[EYR:]])=$K$3,(Table3[[#This Row],[EYR:]]*1)&gt;=$K$4,(Table3[[#This Row],[EYR:]]*1)&lt;=$K$5),TRUE,FALSE)</f>
        <v>1</v>
      </c>
      <c r="L266" s="2">
        <v>173</v>
      </c>
      <c r="M266" s="2" t="s">
        <v>299</v>
      </c>
      <c r="N26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66" s="2" t="b" cm="1">
        <f t="array" ref="O266">IFERROR(MID(Table2[[#This Row],[Data]:[Data]],SEARCH(O$6,Table2[[#This Row],[Data]:[Data]])+4,SEARCH(" ",Table2[[#This Row],[Data]:[Data]],SEARCH(O$6,Table2[[#This Row],[Data]:[Data]]))-SEARCH(O$6,Table2[[#This Row],[Data]:[Data]])-4),FALSE)</f>
        <v>0</v>
      </c>
      <c r="P266" s="2" t="b">
        <f>IF(AND(LEFT(Table3[[#This Row],[HCL:]],1)="#",LEN(Table3[[#This Row],[HCL:]])=$P$3),ISNUMBER(HEX2DEC(RIGHT(Table3[[#This Row],[HCL:]],6))),FALSE)</f>
        <v>0</v>
      </c>
      <c r="Q266" s="2" t="str" cm="1">
        <f t="array" ref="Q266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66" s="2" t="b">
        <f>IFERROR(VLOOKUP(Table3[[#This Row],[ECL:]],Table4[],2,0),FALSE)</f>
        <v>1</v>
      </c>
      <c r="S266" s="2" t="b" cm="1">
        <f t="array" ref="S266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266" s="2" t="b">
        <f>IF(LEN(Table3[[#This Row],[PID:]])=$T$3,TRUE,FALSE)</f>
        <v>0</v>
      </c>
      <c r="U266" s="2" t="str" cm="1">
        <f t="array" ref="U266">MID(Table2[[#This Row],[Data]:[Data]],SEARCH(U$6,Table2[[#This Row],[Data]:[Data]])+4,SEARCH(" ",Table2[[#This Row],[Data]:[Data]],SEARCH(U$6,Table2[[#This Row],[Data]:[Data]]))-SEARCH(U$6,Table2[[#This Row],[Data]:[Data]])-4)</f>
        <v>205</v>
      </c>
      <c r="V266" s="3">
        <f>IF(AND(G266,I266,K266,N266,P266,R266,T266,Table2[[#This Row],[Valid?]]=1),1,0)</f>
        <v>0</v>
      </c>
    </row>
    <row r="267" spans="1:22" x14ac:dyDescent="0.3">
      <c r="A267" t="s">
        <v>271</v>
      </c>
      <c r="B267">
        <f t="shared" si="8"/>
        <v>6</v>
      </c>
      <c r="C267" t="b">
        <f t="shared" si="9"/>
        <v>0</v>
      </c>
      <c r="D267">
        <f>IF(OR(Table2[[#This Row],[How many colons?]]=8,AND(Table2[[#This Row],[How many colons?]]=7,Table2[[#This Row],[Has CID? (char position)]]=FALSE)),1,0)</f>
        <v>0</v>
      </c>
      <c r="F267" s="2" t="str" cm="1">
        <f t="array" ref="F267">IFERROR(MID(Table2[[#This Row],[Data]:[Data]],SEARCH(F$6,Table2[[#This Row],[Data]:[Data]])+4,SEARCH(" ",Table2[[#This Row],[Data]:[Data]],SEARCH(F$6,Table2[[#This Row],[Data]:[Data]]))-SEARCH(F$6,Table2[[#This Row],[Data]:[Data]])-4),FALSE)</f>
        <v>1998</v>
      </c>
      <c r="G267" s="2" t="b">
        <f>IF(AND(LEN(Table3[[#This Row],[BYR:]])=$G$3,(Table3[[#This Row],[BYR:]]*1)&gt;=$G$4,(Table3[[#This Row],[BYR:]]*1)&lt;=$G$5),TRUE,FALSE)</f>
        <v>1</v>
      </c>
      <c r="H267" s="2" t="str" cm="1">
        <f t="array" ref="H267">IFERROR(MID(Table2[[#This Row],[Data]:[Data]],SEARCH(H$6,Table2[[#This Row],[Data]:[Data]])+4,SEARCH(" ",Table2[[#This Row],[Data]:[Data]],SEARCH(H$6,Table2[[#This Row],[Data]:[Data]]))-SEARCH(H$6,Table2[[#This Row],[Data]:[Data]])-4),FALSE)</f>
        <v>2011</v>
      </c>
      <c r="I267" s="2" t="b">
        <f>IF(AND(LEN(Table3[[#This Row],[IYR:]])=$I$3,(Table3[[#This Row],[IYR:]]*1)&gt;=$I$4,(Table3[[#This Row],[IYR:]]*1)&lt;=$I$5),TRUE,FALSE)</f>
        <v>1</v>
      </c>
      <c r="J267" s="2" t="str" cm="1">
        <f t="array" ref="J267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267" s="2" t="b">
        <f>IF(AND(LEN(Table3[[#This Row],[EYR:]])=$K$3,(Table3[[#This Row],[EYR:]]*1)&gt;=$K$4,(Table3[[#This Row],[EYR:]]*1)&lt;=$K$5),TRUE,FALSE)</f>
        <v>1</v>
      </c>
      <c r="L267" s="2">
        <v>182</v>
      </c>
      <c r="M267" s="2" t="s">
        <v>299</v>
      </c>
      <c r="N26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67" s="2" t="str" cm="1">
        <f t="array" ref="O267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267" s="2" t="b">
        <f>IF(AND(LEFT(Table3[[#This Row],[HCL:]],1)="#",LEN(Table3[[#This Row],[HCL:]])=$P$3),ISNUMBER(HEX2DEC(RIGHT(Table3[[#This Row],[HCL:]],6))),FALSE)</f>
        <v>0</v>
      </c>
      <c r="Q267" s="2" t="str" cm="1">
        <f t="array" ref="Q267">IFERROR(MID(Table2[[#This Row],[Data]:[Data]],SEARCH(Q$6,Table2[[#This Row],[Data]:[Data]])+4,SEARCH(" ",Table2[[#This Row],[Data]:[Data]],SEARCH(Q$6,Table2[[#This Row],[Data]:[Data]]))-SEARCH(Q$6,Table2[[#This Row],[Data]:[Data]])-4),FALSE)</f>
        <v>lzr</v>
      </c>
      <c r="R267" s="2" t="b">
        <f>IFERROR(VLOOKUP(Table3[[#This Row],[ECL:]],Table4[],2,0),FALSE)</f>
        <v>0</v>
      </c>
      <c r="S267" s="2" t="b" cm="1">
        <f t="array" ref="S267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267" s="2" t="b">
        <f>IF(LEN(Table3[[#This Row],[PID:]])=$T$3,TRUE,FALSE)</f>
        <v>0</v>
      </c>
      <c r="U267" s="2" t="e" cm="1">
        <f t="array" ref="U26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67" s="3">
        <f>IF(AND(G267,I267,K267,N267,P267,R267,T267,Table2[[#This Row],[Valid?]]=1),1,0)</f>
        <v>0</v>
      </c>
    </row>
    <row r="268" spans="1:22" x14ac:dyDescent="0.3">
      <c r="A268" t="s">
        <v>272</v>
      </c>
      <c r="B268">
        <f t="shared" si="8"/>
        <v>6</v>
      </c>
      <c r="C268" t="b">
        <f t="shared" si="9"/>
        <v>0</v>
      </c>
      <c r="D268">
        <f>IF(OR(Table2[[#This Row],[How many colons?]]=8,AND(Table2[[#This Row],[How many colons?]]=7,Table2[[#This Row],[Has CID? (char position)]]=FALSE)),1,0)</f>
        <v>0</v>
      </c>
      <c r="F268" s="2" t="str" cm="1">
        <f t="array" ref="F268">IFERROR(MID(Table2[[#This Row],[Data]:[Data]],SEARCH(F$6,Table2[[#This Row],[Data]:[Data]])+4,SEARCH(" ",Table2[[#This Row],[Data]:[Data]],SEARCH(F$6,Table2[[#This Row],[Data]:[Data]]))-SEARCH(F$6,Table2[[#This Row],[Data]:[Data]])-4),FALSE)</f>
        <v>2017</v>
      </c>
      <c r="G268" s="2" t="b">
        <f>IF(AND(LEN(Table3[[#This Row],[BYR:]])=$G$3,(Table3[[#This Row],[BYR:]]*1)&gt;=$G$4,(Table3[[#This Row],[BYR:]]*1)&lt;=$G$5),TRUE,FALSE)</f>
        <v>0</v>
      </c>
      <c r="H268" s="2" t="str" cm="1">
        <f t="array" ref="H268">IFERROR(MID(Table2[[#This Row],[Data]:[Data]],SEARCH(H$6,Table2[[#This Row],[Data]:[Data]])+4,SEARCH(" ",Table2[[#This Row],[Data]:[Data]],SEARCH(H$6,Table2[[#This Row],[Data]:[Data]]))-SEARCH(H$6,Table2[[#This Row],[Data]:[Data]])-4),FALSE)</f>
        <v>2027</v>
      </c>
      <c r="I268" s="2" t="b">
        <f>IF(AND(LEN(Table3[[#This Row],[IYR:]])=$I$3,(Table3[[#This Row],[IYR:]]*1)&gt;=$I$4,(Table3[[#This Row],[IYR:]]*1)&lt;=$I$5),TRUE,FALSE)</f>
        <v>0</v>
      </c>
      <c r="J268" s="2" t="str" cm="1">
        <f t="array" ref="J268">IFERROR(MID(Table2[[#This Row],[Data]:[Data]],SEARCH(J$6,Table2[[#This Row],[Data]:[Data]])+4,SEARCH(" ",Table2[[#This Row],[Data]:[Data]],SEARCH(J$6,Table2[[#This Row],[Data]:[Data]]))-SEARCH(J$6,Table2[[#This Row],[Data]:[Data]])-4),FALSE)</f>
        <v>1985</v>
      </c>
      <c r="K268" s="2" t="b">
        <f>IF(AND(LEN(Table3[[#This Row],[EYR:]])=$K$3,(Table3[[#This Row],[EYR:]]*1)&gt;=$K$4,(Table3[[#This Row],[EYR:]]*1)&lt;=$K$5),TRUE,FALSE)</f>
        <v>0</v>
      </c>
      <c r="L268" s="2">
        <v>163</v>
      </c>
      <c r="M268" s="2" t="s">
        <v>299</v>
      </c>
      <c r="N26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68" s="2" t="str" cm="1">
        <f t="array" ref="O268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268" s="2" t="b">
        <f>IF(AND(LEFT(Table3[[#This Row],[HCL:]],1)="#",LEN(Table3[[#This Row],[HCL:]])=$P$3),ISNUMBER(HEX2DEC(RIGHT(Table3[[#This Row],[HCL:]],6))),FALSE)</f>
        <v>0</v>
      </c>
      <c r="Q268" s="2" t="b" cm="1">
        <f t="array" ref="Q268">IFERROR(MID(Table2[[#This Row],[Data]:[Data]],SEARCH(Q$6,Table2[[#This Row],[Data]:[Data]])+4,SEARCH(" ",Table2[[#This Row],[Data]:[Data]],SEARCH(Q$6,Table2[[#This Row],[Data]:[Data]]))-SEARCH(Q$6,Table2[[#This Row],[Data]:[Data]])-4),FALSE)</f>
        <v>0</v>
      </c>
      <c r="R268" s="2" t="b">
        <f>IFERROR(VLOOKUP(Table3[[#This Row],[ECL:]],Table4[],2,0),FALSE)</f>
        <v>0</v>
      </c>
      <c r="S268" s="2" t="str" cm="1">
        <f t="array" ref="S268">IFERROR(MID(Table2[[#This Row],[Data]:[Data]],SEARCH(S$6,Table2[[#This Row],[Data]:[Data]])+4,SEARCH(" ",Table2[[#This Row],[Data]:[Data]],SEARCH(S$6,Table2[[#This Row],[Data]:[Data]]))-SEARCH(S$6,Table2[[#This Row],[Data]:[Data]])-4),FALSE)</f>
        <v>#fde6c1</v>
      </c>
      <c r="T268" s="2" t="b">
        <f>IF(LEN(Table3[[#This Row],[PID:]])=$T$3,TRUE,FALSE)</f>
        <v>0</v>
      </c>
      <c r="U268" s="2" t="e" cm="1">
        <f t="array" ref="U26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68" s="3">
        <f>IF(AND(G268,I268,K268,N268,P268,R268,T268,Table2[[#This Row],[Valid?]]=1),1,0)</f>
        <v>0</v>
      </c>
    </row>
    <row r="269" spans="1:22" x14ac:dyDescent="0.3">
      <c r="A269" t="s">
        <v>273</v>
      </c>
      <c r="B269">
        <f t="shared" si="8"/>
        <v>6</v>
      </c>
      <c r="C269" t="b">
        <f t="shared" si="9"/>
        <v>0</v>
      </c>
      <c r="D269">
        <f>IF(OR(Table2[[#This Row],[How many colons?]]=8,AND(Table2[[#This Row],[How many colons?]]=7,Table2[[#This Row],[Has CID? (char position)]]=FALSE)),1,0)</f>
        <v>0</v>
      </c>
      <c r="F269" s="2" t="str" cm="1">
        <f t="array" ref="F269">IFERROR(MID(Table2[[#This Row],[Data]:[Data]],SEARCH(F$6,Table2[[#This Row],[Data]:[Data]])+4,SEARCH(" ",Table2[[#This Row],[Data]:[Data]],SEARCH(F$6,Table2[[#This Row],[Data]:[Data]]))-SEARCH(F$6,Table2[[#This Row],[Data]:[Data]])-4),FALSE)</f>
        <v>1976</v>
      </c>
      <c r="G269" s="2" t="b">
        <f>IF(AND(LEN(Table3[[#This Row],[BYR:]])=$G$3,(Table3[[#This Row],[BYR:]]*1)&gt;=$G$4,(Table3[[#This Row],[BYR:]]*1)&lt;=$G$5),TRUE,FALSE)</f>
        <v>1</v>
      </c>
      <c r="H269" s="2" t="str" cm="1">
        <f t="array" ref="H269">IFERROR(MID(Table2[[#This Row],[Data]:[Data]],SEARCH(H$6,Table2[[#This Row],[Data]:[Data]])+4,SEARCH(" ",Table2[[#This Row],[Data]:[Data]],SEARCH(H$6,Table2[[#This Row],[Data]:[Data]]))-SEARCH(H$6,Table2[[#This Row],[Data]:[Data]])-4),FALSE)</f>
        <v>2016</v>
      </c>
      <c r="I269" s="2" t="b">
        <f>IF(AND(LEN(Table3[[#This Row],[IYR:]])=$I$3,(Table3[[#This Row],[IYR:]]*1)&gt;=$I$4,(Table3[[#This Row],[IYR:]]*1)&lt;=$I$5),TRUE,FALSE)</f>
        <v>1</v>
      </c>
      <c r="J269" s="2" t="b" cm="1">
        <f t="array" ref="J269">IFERROR(MID(Table2[[#This Row],[Data]:[Data]],SEARCH(J$6,Table2[[#This Row],[Data]:[Data]])+4,SEARCH(" ",Table2[[#This Row],[Data]:[Data]],SEARCH(J$6,Table2[[#This Row],[Data]:[Data]]))-SEARCH(J$6,Table2[[#This Row],[Data]:[Data]])-4),FALSE)</f>
        <v>0</v>
      </c>
      <c r="K269" s="2" t="b">
        <f>IF(AND(LEN(Table3[[#This Row],[EYR:]])=$K$3,(Table3[[#This Row],[EYR:]]*1)&gt;=$K$4,(Table3[[#This Row],[EYR:]]*1)&lt;=$K$5),TRUE,FALSE)</f>
        <v>0</v>
      </c>
      <c r="L269" s="2">
        <v>171</v>
      </c>
      <c r="M269" s="2" t="s">
        <v>299</v>
      </c>
      <c r="N26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69" s="2" t="str" cm="1">
        <f t="array" ref="O269">IFERROR(MID(Table2[[#This Row],[Data]:[Data]],SEARCH(O$6,Table2[[#This Row],[Data]:[Data]])+4,SEARCH(" ",Table2[[#This Row],[Data]:[Data]],SEARCH(O$6,Table2[[#This Row],[Data]:[Data]]))-SEARCH(O$6,Table2[[#This Row],[Data]:[Data]])-4),FALSE)</f>
        <v>#888785</v>
      </c>
      <c r="P269" s="2" t="b">
        <f>IF(AND(LEFT(Table3[[#This Row],[HCL:]],1)="#",LEN(Table3[[#This Row],[HCL:]])=$P$3),ISNUMBER(HEX2DEC(RIGHT(Table3[[#This Row],[HCL:]],6))),FALSE)</f>
        <v>1</v>
      </c>
      <c r="Q269" s="2" t="str" cm="1">
        <f t="array" ref="Q269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269" s="2" t="b">
        <f>IFERROR(VLOOKUP(Table3[[#This Row],[ECL:]],Table4[],2,0),FALSE)</f>
        <v>1</v>
      </c>
      <c r="S269" s="2" t="str" cm="1">
        <f t="array" ref="S269">IFERROR(MID(Table2[[#This Row],[Data]:[Data]],SEARCH(S$6,Table2[[#This Row],[Data]:[Data]])+4,SEARCH(" ",Table2[[#This Row],[Data]:[Data]],SEARCH(S$6,Table2[[#This Row],[Data]:[Data]]))-SEARCH(S$6,Table2[[#This Row],[Data]:[Data]])-4),FALSE)</f>
        <v>390140479</v>
      </c>
      <c r="T269" s="2" t="b">
        <f>IF(LEN(Table3[[#This Row],[PID:]])=$T$3,TRUE,FALSE)</f>
        <v>1</v>
      </c>
      <c r="U269" s="2" t="e" cm="1">
        <f t="array" ref="U269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69" s="3">
        <f>IF(AND(G269,I269,K269,N269,P269,R269,T269,Table2[[#This Row],[Valid?]]=1),1,0)</f>
        <v>0</v>
      </c>
    </row>
    <row r="270" spans="1:22" x14ac:dyDescent="0.3">
      <c r="A270" t="s">
        <v>274</v>
      </c>
      <c r="B270">
        <f t="shared" si="8"/>
        <v>6</v>
      </c>
      <c r="C270" t="b">
        <f t="shared" si="9"/>
        <v>0</v>
      </c>
      <c r="D270">
        <f>IF(OR(Table2[[#This Row],[How many colons?]]=8,AND(Table2[[#This Row],[How many colons?]]=7,Table2[[#This Row],[Has CID? (char position)]]=FALSE)),1,0)</f>
        <v>0</v>
      </c>
      <c r="F270" s="2" t="b" cm="1">
        <f t="array" ref="F270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270" s="2" t="b">
        <f>IF(AND(LEN(Table3[[#This Row],[BYR:]])=$G$3,(Table3[[#This Row],[BYR:]]*1)&gt;=$G$4,(Table3[[#This Row],[BYR:]]*1)&lt;=$G$5),TRUE,FALSE)</f>
        <v>0</v>
      </c>
      <c r="H270" s="2" t="str" cm="1">
        <f t="array" ref="H270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270" s="2" t="b">
        <f>IF(AND(LEN(Table3[[#This Row],[IYR:]])=$I$3,(Table3[[#This Row],[IYR:]]*1)&gt;=$I$4,(Table3[[#This Row],[IYR:]]*1)&lt;=$I$5),TRUE,FALSE)</f>
        <v>1</v>
      </c>
      <c r="J270" s="2" t="str" cm="1">
        <f t="array" ref="J270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270" s="2" t="b">
        <f>IF(AND(LEN(Table3[[#This Row],[EYR:]])=$K$3,(Table3[[#This Row],[EYR:]]*1)&gt;=$K$4,(Table3[[#This Row],[EYR:]]*1)&lt;=$K$5),TRUE,FALSE)</f>
        <v>1</v>
      </c>
      <c r="L270" s="2">
        <v>150</v>
      </c>
      <c r="M270" s="2" t="s">
        <v>299</v>
      </c>
      <c r="N27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70" s="2" t="str" cm="1">
        <f t="array" ref="O270">IFERROR(MID(Table2[[#This Row],[Data]:[Data]],SEARCH(O$6,Table2[[#This Row],[Data]:[Data]])+4,SEARCH(" ",Table2[[#This Row],[Data]:[Data]],SEARCH(O$6,Table2[[#This Row],[Data]:[Data]]))-SEARCH(O$6,Table2[[#This Row],[Data]:[Data]])-4),FALSE)</f>
        <v>#cfa07d</v>
      </c>
      <c r="P270" s="2" t="b">
        <f>IF(AND(LEFT(Table3[[#This Row],[HCL:]],1)="#",LEN(Table3[[#This Row],[HCL:]])=$P$3),ISNUMBER(HEX2DEC(RIGHT(Table3[[#This Row],[HCL:]],6))),FALSE)</f>
        <v>1</v>
      </c>
      <c r="Q270" s="2" t="str" cm="1">
        <f t="array" ref="Q270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270" s="2" t="b">
        <f>IFERROR(VLOOKUP(Table3[[#This Row],[ECL:]],Table4[],2,0),FALSE)</f>
        <v>1</v>
      </c>
      <c r="S270" s="2" t="str" cm="1">
        <f t="array" ref="S270">IFERROR(MID(Table2[[#This Row],[Data]:[Data]],SEARCH(S$6,Table2[[#This Row],[Data]:[Data]])+4,SEARCH(" ",Table2[[#This Row],[Data]:[Data]],SEARCH(S$6,Table2[[#This Row],[Data]:[Data]]))-SEARCH(S$6,Table2[[#This Row],[Data]:[Data]])-4),FALSE)</f>
        <v>163012663</v>
      </c>
      <c r="T270" s="2" t="b">
        <f>IF(LEN(Table3[[#This Row],[PID:]])=$T$3,TRUE,FALSE)</f>
        <v>1</v>
      </c>
      <c r="U270" s="2" t="e" cm="1">
        <f t="array" ref="U27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70" s="3">
        <f>IF(AND(G270,I270,K270,N270,P270,R270,T270,Table2[[#This Row],[Valid?]]=1),1,0)</f>
        <v>0</v>
      </c>
    </row>
    <row r="271" spans="1:22" x14ac:dyDescent="0.3">
      <c r="A271" t="s">
        <v>275</v>
      </c>
      <c r="B271">
        <f t="shared" si="8"/>
        <v>6</v>
      </c>
      <c r="C271" t="b">
        <f t="shared" si="9"/>
        <v>0</v>
      </c>
      <c r="D271">
        <f>IF(OR(Table2[[#This Row],[How many colons?]]=8,AND(Table2[[#This Row],[How many colons?]]=7,Table2[[#This Row],[Has CID? (char position)]]=FALSE)),1,0)</f>
        <v>0</v>
      </c>
      <c r="F271" s="2" t="str" cm="1">
        <f t="array" ref="F271">IFERROR(MID(Table2[[#This Row],[Data]:[Data]],SEARCH(F$6,Table2[[#This Row],[Data]:[Data]])+4,SEARCH(" ",Table2[[#This Row],[Data]:[Data]],SEARCH(F$6,Table2[[#This Row],[Data]:[Data]]))-SEARCH(F$6,Table2[[#This Row],[Data]:[Data]])-4),FALSE)</f>
        <v>1964</v>
      </c>
      <c r="G271" s="2" t="b">
        <f>IF(AND(LEN(Table3[[#This Row],[BYR:]])=$G$3,(Table3[[#This Row],[BYR:]]*1)&gt;=$G$4,(Table3[[#This Row],[BYR:]]*1)&lt;=$G$5),TRUE,FALSE)</f>
        <v>1</v>
      </c>
      <c r="H271" s="2" t="str" cm="1">
        <f t="array" ref="H271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271" s="2" t="b">
        <f>IF(AND(LEN(Table3[[#This Row],[IYR:]])=$I$3,(Table3[[#This Row],[IYR:]]*1)&gt;=$I$4,(Table3[[#This Row],[IYR:]]*1)&lt;=$I$5),TRUE,FALSE)</f>
        <v>1</v>
      </c>
      <c r="J271" s="2" t="str" cm="1">
        <f t="array" ref="J271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271" s="2" t="b">
        <f>IF(AND(LEN(Table3[[#This Row],[EYR:]])=$K$3,(Table3[[#This Row],[EYR:]]*1)&gt;=$K$4,(Table3[[#This Row],[EYR:]]*1)&lt;=$K$5),TRUE,FALSE)</f>
        <v>1</v>
      </c>
      <c r="L271" s="2">
        <v>188</v>
      </c>
      <c r="M271" s="2" t="s">
        <v>299</v>
      </c>
      <c r="N27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71" s="2" t="str" cm="1">
        <f t="array" ref="O271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271" s="2" t="b">
        <f>IF(AND(LEFT(Table3[[#This Row],[HCL:]],1)="#",LEN(Table3[[#This Row],[HCL:]])=$P$3),ISNUMBER(HEX2DEC(RIGHT(Table3[[#This Row],[HCL:]],6))),FALSE)</f>
        <v>1</v>
      </c>
      <c r="Q271" s="2" t="str" cm="1">
        <f t="array" ref="Q271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71" s="2" t="b">
        <f>IFERROR(VLOOKUP(Table3[[#This Row],[ECL:]],Table4[],2,0),FALSE)</f>
        <v>1</v>
      </c>
      <c r="S271" s="2" t="b" cm="1">
        <f t="array" ref="S271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271" s="2" t="b">
        <f>IF(LEN(Table3[[#This Row],[PID:]])=$T$3,TRUE,FALSE)</f>
        <v>0</v>
      </c>
      <c r="U271" s="2" t="e" cm="1">
        <f t="array" ref="U27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71" s="3">
        <f>IF(AND(G271,I271,K271,N271,P271,R271,T271,Table2[[#This Row],[Valid?]]=1),1,0)</f>
        <v>0</v>
      </c>
    </row>
    <row r="272" spans="1:22" x14ac:dyDescent="0.3">
      <c r="A272" t="s">
        <v>276</v>
      </c>
      <c r="B272">
        <f t="shared" si="8"/>
        <v>6</v>
      </c>
      <c r="C272" t="b">
        <f t="shared" si="9"/>
        <v>0</v>
      </c>
      <c r="D272">
        <f>IF(OR(Table2[[#This Row],[How many colons?]]=8,AND(Table2[[#This Row],[How many colons?]]=7,Table2[[#This Row],[Has CID? (char position)]]=FALSE)),1,0)</f>
        <v>0</v>
      </c>
      <c r="F272" s="2" t="str" cm="1">
        <f t="array" ref="F272">IFERROR(MID(Table2[[#This Row],[Data]:[Data]],SEARCH(F$6,Table2[[#This Row],[Data]:[Data]])+4,SEARCH(" ",Table2[[#This Row],[Data]:[Data]],SEARCH(F$6,Table2[[#This Row],[Data]:[Data]]))-SEARCH(F$6,Table2[[#This Row],[Data]:[Data]])-4),FALSE)</f>
        <v>1991</v>
      </c>
      <c r="G272" s="2" t="b">
        <f>IF(AND(LEN(Table3[[#This Row],[BYR:]])=$G$3,(Table3[[#This Row],[BYR:]]*1)&gt;=$G$4,(Table3[[#This Row],[BYR:]]*1)&lt;=$G$5),TRUE,FALSE)</f>
        <v>1</v>
      </c>
      <c r="H272" s="2" t="b" cm="1">
        <f t="array" ref="H272">IFERROR(MID(Table2[[#This Row],[Data]:[Data]],SEARCH(H$6,Table2[[#This Row],[Data]:[Data]])+4,SEARCH(" ",Table2[[#This Row],[Data]:[Data]],SEARCH(H$6,Table2[[#This Row],[Data]:[Data]]))-SEARCH(H$6,Table2[[#This Row],[Data]:[Data]])-4),FALSE)</f>
        <v>0</v>
      </c>
      <c r="I272" s="2" t="b">
        <f>IF(AND(LEN(Table3[[#This Row],[IYR:]])=$I$3,(Table3[[#This Row],[IYR:]]*1)&gt;=$I$4,(Table3[[#This Row],[IYR:]]*1)&lt;=$I$5),TRUE,FALSE)</f>
        <v>0</v>
      </c>
      <c r="J272" s="2" t="str" cm="1">
        <f t="array" ref="J272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272" s="2" t="b">
        <f>IF(AND(LEN(Table3[[#This Row],[EYR:]])=$K$3,(Table3[[#This Row],[EYR:]]*1)&gt;=$K$4,(Table3[[#This Row],[EYR:]]*1)&lt;=$K$5),TRUE,FALSE)</f>
        <v>1</v>
      </c>
      <c r="L272" s="2">
        <v>72</v>
      </c>
      <c r="M272" s="2" t="s">
        <v>300</v>
      </c>
      <c r="N27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72" s="2" t="str" cm="1">
        <f t="array" ref="O272">IFERROR(MID(Table2[[#This Row],[Data]:[Data]],SEARCH(O$6,Table2[[#This Row],[Data]:[Data]])+4,SEARCH(" ",Table2[[#This Row],[Data]:[Data]],SEARCH(O$6,Table2[[#This Row],[Data]:[Data]]))-SEARCH(O$6,Table2[[#This Row],[Data]:[Data]])-4),FALSE)</f>
        <v>#6b5442</v>
      </c>
      <c r="P272" s="2" t="b">
        <f>IF(AND(LEFT(Table3[[#This Row],[HCL:]],1)="#",LEN(Table3[[#This Row],[HCL:]])=$P$3),ISNUMBER(HEX2DEC(RIGHT(Table3[[#This Row],[HCL:]],6))),FALSE)</f>
        <v>1</v>
      </c>
      <c r="Q272" s="2" t="str" cm="1">
        <f t="array" ref="Q272">IFERROR(MID(Table2[[#This Row],[Data]:[Data]],SEARCH(Q$6,Table2[[#This Row],[Data]:[Data]])+4,SEARCH(" ",Table2[[#This Row],[Data]:[Data]],SEARCH(Q$6,Table2[[#This Row],[Data]:[Data]]))-SEARCH(Q$6,Table2[[#This Row],[Data]:[Data]])-4),FALSE)</f>
        <v>grn</v>
      </c>
      <c r="R272" s="2" t="b">
        <f>IFERROR(VLOOKUP(Table3[[#This Row],[ECL:]],Table4[],2,0),FALSE)</f>
        <v>1</v>
      </c>
      <c r="S272" s="2" t="str" cm="1">
        <f t="array" ref="S272">IFERROR(MID(Table2[[#This Row],[Data]:[Data]],SEARCH(S$6,Table2[[#This Row],[Data]:[Data]])+4,SEARCH(" ",Table2[[#This Row],[Data]:[Data]],SEARCH(S$6,Table2[[#This Row],[Data]:[Data]]))-SEARCH(S$6,Table2[[#This Row],[Data]:[Data]])-4),FALSE)</f>
        <v>281076310</v>
      </c>
      <c r="T272" s="2" t="b">
        <f>IF(LEN(Table3[[#This Row],[PID:]])=$T$3,TRUE,FALSE)</f>
        <v>1</v>
      </c>
      <c r="U272" s="2" t="e" cm="1">
        <f t="array" ref="U27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72" s="3">
        <f>IF(AND(G272,I272,K272,N272,P272,R272,T272,Table2[[#This Row],[Valid?]]=1),1,0)</f>
        <v>0</v>
      </c>
    </row>
    <row r="273" spans="1:22" x14ac:dyDescent="0.3">
      <c r="A273" t="s">
        <v>277</v>
      </c>
      <c r="B273">
        <f t="shared" si="8"/>
        <v>6</v>
      </c>
      <c r="C273" t="b">
        <f t="shared" si="9"/>
        <v>0</v>
      </c>
      <c r="D273">
        <f>IF(OR(Table2[[#This Row],[How many colons?]]=8,AND(Table2[[#This Row],[How many colons?]]=7,Table2[[#This Row],[Has CID? (char position)]]=FALSE)),1,0)</f>
        <v>0</v>
      </c>
      <c r="F273" s="2" t="str" cm="1">
        <f t="array" ref="F273">IFERROR(MID(Table2[[#This Row],[Data]:[Data]],SEARCH(F$6,Table2[[#This Row],[Data]:[Data]])+4,SEARCH(" ",Table2[[#This Row],[Data]:[Data]],SEARCH(F$6,Table2[[#This Row],[Data]:[Data]]))-SEARCH(F$6,Table2[[#This Row],[Data]:[Data]])-4),FALSE)</f>
        <v>1987</v>
      </c>
      <c r="G273" s="2" t="b">
        <f>IF(AND(LEN(Table3[[#This Row],[BYR:]])=$G$3,(Table3[[#This Row],[BYR:]]*1)&gt;=$G$4,(Table3[[#This Row],[BYR:]]*1)&lt;=$G$5),TRUE,FALSE)</f>
        <v>1</v>
      </c>
      <c r="H273" s="2" t="str" cm="1">
        <f t="array" ref="H273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273" s="2" t="b">
        <f>IF(AND(LEN(Table3[[#This Row],[IYR:]])=$I$3,(Table3[[#This Row],[IYR:]]*1)&gt;=$I$4,(Table3[[#This Row],[IYR:]]*1)&lt;=$I$5),TRUE,FALSE)</f>
        <v>1</v>
      </c>
      <c r="J273" s="2" t="str" cm="1">
        <f t="array" ref="J273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273" s="2" t="b">
        <f>IF(AND(LEN(Table3[[#This Row],[EYR:]])=$K$3,(Table3[[#This Row],[EYR:]]*1)&gt;=$K$4,(Table3[[#This Row],[EYR:]]*1)&lt;=$K$5),TRUE,FALSE)</f>
        <v>1</v>
      </c>
      <c r="L273" s="2">
        <v>172</v>
      </c>
      <c r="M273" s="2" t="s">
        <v>299</v>
      </c>
      <c r="N27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73" s="2" t="str" cm="1">
        <f t="array" ref="O273">IFERROR(MID(Table2[[#This Row],[Data]:[Data]],SEARCH(O$6,Table2[[#This Row],[Data]:[Data]])+4,SEARCH(" ",Table2[[#This Row],[Data]:[Data]],SEARCH(O$6,Table2[[#This Row],[Data]:[Data]]))-SEARCH(O$6,Table2[[#This Row],[Data]:[Data]])-4),FALSE)</f>
        <v>#341e13</v>
      </c>
      <c r="P273" s="2" t="b">
        <f>IF(AND(LEFT(Table3[[#This Row],[HCL:]],1)="#",LEN(Table3[[#This Row],[HCL:]])=$P$3),ISNUMBER(HEX2DEC(RIGHT(Table3[[#This Row],[HCL:]],6))),FALSE)</f>
        <v>1</v>
      </c>
      <c r="Q273" s="2" t="b" cm="1">
        <f t="array" ref="Q273">IFERROR(MID(Table2[[#This Row],[Data]:[Data]],SEARCH(Q$6,Table2[[#This Row],[Data]:[Data]])+4,SEARCH(" ",Table2[[#This Row],[Data]:[Data]],SEARCH(Q$6,Table2[[#This Row],[Data]:[Data]]))-SEARCH(Q$6,Table2[[#This Row],[Data]:[Data]])-4),FALSE)</f>
        <v>0</v>
      </c>
      <c r="R273" s="2" t="b">
        <f>IFERROR(VLOOKUP(Table3[[#This Row],[ECL:]],Table4[],2,0),FALSE)</f>
        <v>0</v>
      </c>
      <c r="S273" s="2" t="str" cm="1">
        <f t="array" ref="S273">IFERROR(MID(Table2[[#This Row],[Data]:[Data]],SEARCH(S$6,Table2[[#This Row],[Data]:[Data]])+4,SEARCH(" ",Table2[[#This Row],[Data]:[Data]],SEARCH(S$6,Table2[[#This Row],[Data]:[Data]]))-SEARCH(S$6,Table2[[#This Row],[Data]:[Data]])-4),FALSE)</f>
        <v>052848077</v>
      </c>
      <c r="T273" s="2" t="b">
        <f>IF(LEN(Table3[[#This Row],[PID:]])=$T$3,TRUE,FALSE)</f>
        <v>1</v>
      </c>
      <c r="U273" s="2" t="e" cm="1">
        <f t="array" ref="U273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73" s="3">
        <f>IF(AND(G273,I273,K273,N273,P273,R273,T273,Table2[[#This Row],[Valid?]]=1),1,0)</f>
        <v>0</v>
      </c>
    </row>
    <row r="274" spans="1:22" x14ac:dyDescent="0.3">
      <c r="A274" t="s">
        <v>278</v>
      </c>
      <c r="B274">
        <f t="shared" si="8"/>
        <v>6</v>
      </c>
      <c r="C274" t="b">
        <f t="shared" si="9"/>
        <v>0</v>
      </c>
      <c r="D274">
        <f>IF(OR(Table2[[#This Row],[How many colons?]]=8,AND(Table2[[#This Row],[How many colons?]]=7,Table2[[#This Row],[Has CID? (char position)]]=FALSE)),1,0)</f>
        <v>0</v>
      </c>
      <c r="F274" s="2" t="str" cm="1">
        <f t="array" ref="F274">IFERROR(MID(Table2[[#This Row],[Data]:[Data]],SEARCH(F$6,Table2[[#This Row],[Data]:[Data]])+4,SEARCH(" ",Table2[[#This Row],[Data]:[Data]],SEARCH(F$6,Table2[[#This Row],[Data]:[Data]]))-SEARCH(F$6,Table2[[#This Row],[Data]:[Data]])-4),FALSE)</f>
        <v>1963</v>
      </c>
      <c r="G274" s="2" t="b">
        <f>IF(AND(LEN(Table3[[#This Row],[BYR:]])=$G$3,(Table3[[#This Row],[BYR:]]*1)&gt;=$G$4,(Table3[[#This Row],[BYR:]]*1)&lt;=$G$5),TRUE,FALSE)</f>
        <v>1</v>
      </c>
      <c r="H274" s="2" t="str" cm="1">
        <f t="array" ref="H274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274" s="2" t="b">
        <f>IF(AND(LEN(Table3[[#This Row],[IYR:]])=$I$3,(Table3[[#This Row],[IYR:]]*1)&gt;=$I$4,(Table3[[#This Row],[IYR:]]*1)&lt;=$I$5),TRUE,FALSE)</f>
        <v>1</v>
      </c>
      <c r="J274" s="2" t="str" cm="1">
        <f t="array" ref="J274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274" s="2" t="b">
        <f>IF(AND(LEN(Table3[[#This Row],[EYR:]])=$K$3,(Table3[[#This Row],[EYR:]]*1)&gt;=$K$4,(Table3[[#This Row],[EYR:]]*1)&lt;=$K$5),TRUE,FALSE)</f>
        <v>1</v>
      </c>
      <c r="L274" s="2" t="b">
        <v>0</v>
      </c>
      <c r="M274" s="2"/>
      <c r="N27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74" s="2" t="str" cm="1">
        <f t="array" ref="O274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274" s="2" t="b">
        <f>IF(AND(LEFT(Table3[[#This Row],[HCL:]],1)="#",LEN(Table3[[#This Row],[HCL:]])=$P$3),ISNUMBER(HEX2DEC(RIGHT(Table3[[#This Row],[HCL:]],6))),FALSE)</f>
        <v>1</v>
      </c>
      <c r="Q274" s="2" t="str" cm="1">
        <f t="array" ref="Q274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274" s="2" t="b">
        <f>IFERROR(VLOOKUP(Table3[[#This Row],[ECL:]],Table4[],2,0),FALSE)</f>
        <v>1</v>
      </c>
      <c r="S274" s="2" t="str" cm="1">
        <f t="array" ref="S274">IFERROR(MID(Table2[[#This Row],[Data]:[Data]],SEARCH(S$6,Table2[[#This Row],[Data]:[Data]])+4,SEARCH(" ",Table2[[#This Row],[Data]:[Data]],SEARCH(S$6,Table2[[#This Row],[Data]:[Data]]))-SEARCH(S$6,Table2[[#This Row],[Data]:[Data]])-4),FALSE)</f>
        <v>979633771</v>
      </c>
      <c r="T274" s="2" t="b">
        <f>IF(LEN(Table3[[#This Row],[PID:]])=$T$3,TRUE,FALSE)</f>
        <v>1</v>
      </c>
      <c r="U274" s="2" t="e" cm="1">
        <f t="array" ref="U274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74" s="3">
        <f>IF(AND(G274,I274,K274,N274,P274,R274,T274,Table2[[#This Row],[Valid?]]=1),1,0)</f>
        <v>0</v>
      </c>
    </row>
    <row r="275" spans="1:22" x14ac:dyDescent="0.3">
      <c r="A275" t="s">
        <v>279</v>
      </c>
      <c r="B275">
        <f t="shared" si="8"/>
        <v>6</v>
      </c>
      <c r="C275" t="b">
        <f t="shared" si="9"/>
        <v>0</v>
      </c>
      <c r="D275">
        <f>IF(OR(Table2[[#This Row],[How many colons?]]=8,AND(Table2[[#This Row],[How many colons?]]=7,Table2[[#This Row],[Has CID? (char position)]]=FALSE)),1,0)</f>
        <v>0</v>
      </c>
      <c r="F275" s="2" t="b" cm="1">
        <f t="array" ref="F275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275" s="2" t="b">
        <f>IF(AND(LEN(Table3[[#This Row],[BYR:]])=$G$3,(Table3[[#This Row],[BYR:]]*1)&gt;=$G$4,(Table3[[#This Row],[BYR:]]*1)&lt;=$G$5),TRUE,FALSE)</f>
        <v>0</v>
      </c>
      <c r="H275" s="2" t="str" cm="1">
        <f t="array" ref="H275">IFERROR(MID(Table2[[#This Row],[Data]:[Data]],SEARCH(H$6,Table2[[#This Row],[Data]:[Data]])+4,SEARCH(" ",Table2[[#This Row],[Data]:[Data]],SEARCH(H$6,Table2[[#This Row],[Data]:[Data]]))-SEARCH(H$6,Table2[[#This Row],[Data]:[Data]])-4),FALSE)</f>
        <v>1934</v>
      </c>
      <c r="I275" s="2" t="b">
        <f>IF(AND(LEN(Table3[[#This Row],[IYR:]])=$I$3,(Table3[[#This Row],[IYR:]]*1)&gt;=$I$4,(Table3[[#This Row],[IYR:]]*1)&lt;=$I$5),TRUE,FALSE)</f>
        <v>0</v>
      </c>
      <c r="J275" s="2" t="str" cm="1">
        <f t="array" ref="J275">IFERROR(MID(Table2[[#This Row],[Data]:[Data]],SEARCH(J$6,Table2[[#This Row],[Data]:[Data]])+4,SEARCH(" ",Table2[[#This Row],[Data]:[Data]],SEARCH(J$6,Table2[[#This Row],[Data]:[Data]]))-SEARCH(J$6,Table2[[#This Row],[Data]:[Data]])-4),FALSE)</f>
        <v>2021</v>
      </c>
      <c r="K275" s="2" t="b">
        <f>IF(AND(LEN(Table3[[#This Row],[EYR:]])=$K$3,(Table3[[#This Row],[EYR:]]*1)&gt;=$K$4,(Table3[[#This Row],[EYR:]]*1)&lt;=$K$5),TRUE,FALSE)</f>
        <v>1</v>
      </c>
      <c r="L275" s="2">
        <v>62</v>
      </c>
      <c r="M275" s="2"/>
      <c r="N27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75" s="2" t="str" cm="1">
        <f t="array" ref="O275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275" s="2" t="b">
        <f>IF(AND(LEFT(Table3[[#This Row],[HCL:]],1)="#",LEN(Table3[[#This Row],[HCL:]])=$P$3),ISNUMBER(HEX2DEC(RIGHT(Table3[[#This Row],[HCL:]],6))),FALSE)</f>
        <v>0</v>
      </c>
      <c r="Q275" s="2" t="str" cm="1">
        <f t="array" ref="Q275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275" s="2" t="b">
        <f>IFERROR(VLOOKUP(Table3[[#This Row],[ECL:]],Table4[],2,0),FALSE)</f>
        <v>1</v>
      </c>
      <c r="S275" s="2" t="str" cm="1">
        <f t="array" ref="S275">IFERROR(MID(Table2[[#This Row],[Data]:[Data]],SEARCH(S$6,Table2[[#This Row],[Data]:[Data]])+4,SEARCH(" ",Table2[[#This Row],[Data]:[Data]],SEARCH(S$6,Table2[[#This Row],[Data]:[Data]]))-SEARCH(S$6,Table2[[#This Row],[Data]:[Data]])-4),FALSE)</f>
        <v>720470429</v>
      </c>
      <c r="T275" s="2" t="b">
        <f>IF(LEN(Table3[[#This Row],[PID:]])=$T$3,TRUE,FALSE)</f>
        <v>1</v>
      </c>
      <c r="U275" s="2" t="e" cm="1">
        <f t="array" ref="U275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75" s="3">
        <f>IF(AND(G275,I275,K275,N275,P275,R275,T275,Table2[[#This Row],[Valid?]]=1),1,0)</f>
        <v>0</v>
      </c>
    </row>
    <row r="276" spans="1:22" x14ac:dyDescent="0.3">
      <c r="A276" t="s">
        <v>280</v>
      </c>
      <c r="B276">
        <f t="shared" si="8"/>
        <v>6</v>
      </c>
      <c r="C276" t="b">
        <f t="shared" si="9"/>
        <v>0</v>
      </c>
      <c r="D276">
        <f>IF(OR(Table2[[#This Row],[How many colons?]]=8,AND(Table2[[#This Row],[How many colons?]]=7,Table2[[#This Row],[Has CID? (char position)]]=FALSE)),1,0)</f>
        <v>0</v>
      </c>
      <c r="F276" s="2" t="str" cm="1">
        <f t="array" ref="F276">IFERROR(MID(Table2[[#This Row],[Data]:[Data]],SEARCH(F$6,Table2[[#This Row],[Data]:[Data]])+4,SEARCH(" ",Table2[[#This Row],[Data]:[Data]],SEARCH(F$6,Table2[[#This Row],[Data]:[Data]]))-SEARCH(F$6,Table2[[#This Row],[Data]:[Data]])-4),FALSE)</f>
        <v>2021</v>
      </c>
      <c r="G276" s="2" t="b">
        <f>IF(AND(LEN(Table3[[#This Row],[BYR:]])=$G$3,(Table3[[#This Row],[BYR:]]*1)&gt;=$G$4,(Table3[[#This Row],[BYR:]]*1)&lt;=$G$5),TRUE,FALSE)</f>
        <v>0</v>
      </c>
      <c r="H276" s="2" t="str" cm="1">
        <f t="array" ref="H276">IFERROR(MID(Table2[[#This Row],[Data]:[Data]],SEARCH(H$6,Table2[[#This Row],[Data]:[Data]])+4,SEARCH(" ",Table2[[#This Row],[Data]:[Data]],SEARCH(H$6,Table2[[#This Row],[Data]:[Data]]))-SEARCH(H$6,Table2[[#This Row],[Data]:[Data]])-4),FALSE)</f>
        <v>2021</v>
      </c>
      <c r="I276" s="2" t="b">
        <f>IF(AND(LEN(Table3[[#This Row],[IYR:]])=$I$3,(Table3[[#This Row],[IYR:]]*1)&gt;=$I$4,(Table3[[#This Row],[IYR:]]*1)&lt;=$I$5),TRUE,FALSE)</f>
        <v>0</v>
      </c>
      <c r="J276" s="2" t="str" cm="1">
        <f t="array" ref="J276">IFERROR(MID(Table2[[#This Row],[Data]:[Data]],SEARCH(J$6,Table2[[#This Row],[Data]:[Data]])+4,SEARCH(" ",Table2[[#This Row],[Data]:[Data]],SEARCH(J$6,Table2[[#This Row],[Data]:[Data]]))-SEARCH(J$6,Table2[[#This Row],[Data]:[Data]])-4),FALSE)</f>
        <v>2040</v>
      </c>
      <c r="K276" s="2" t="b">
        <f>IF(AND(LEN(Table3[[#This Row],[EYR:]])=$K$3,(Table3[[#This Row],[EYR:]]*1)&gt;=$K$4,(Table3[[#This Row],[EYR:]]*1)&lt;=$K$5),TRUE,FALSE)</f>
        <v>0</v>
      </c>
      <c r="L276" s="2">
        <v>69</v>
      </c>
      <c r="M276" s="2" t="s">
        <v>299</v>
      </c>
      <c r="N27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76" s="2" t="b" cm="1">
        <f t="array" ref="O276">IFERROR(MID(Table2[[#This Row],[Data]:[Data]],SEARCH(O$6,Table2[[#This Row],[Data]:[Data]])+4,SEARCH(" ",Table2[[#This Row],[Data]:[Data]],SEARCH(O$6,Table2[[#This Row],[Data]:[Data]]))-SEARCH(O$6,Table2[[#This Row],[Data]:[Data]])-4),FALSE)</f>
        <v>0</v>
      </c>
      <c r="P276" s="2" t="b">
        <f>IF(AND(LEFT(Table3[[#This Row],[HCL:]],1)="#",LEN(Table3[[#This Row],[HCL:]])=$P$3),ISNUMBER(HEX2DEC(RIGHT(Table3[[#This Row],[HCL:]],6))),FALSE)</f>
        <v>0</v>
      </c>
      <c r="Q276" s="2" t="str" cm="1">
        <f t="array" ref="Q276">IFERROR(MID(Table2[[#This Row],[Data]:[Data]],SEARCH(Q$6,Table2[[#This Row],[Data]:[Data]])+4,SEARCH(" ",Table2[[#This Row],[Data]:[Data]],SEARCH(Q$6,Table2[[#This Row],[Data]:[Data]]))-SEARCH(Q$6,Table2[[#This Row],[Data]:[Data]])-4),FALSE)</f>
        <v>#c93c79</v>
      </c>
      <c r="R276" s="2" t="b">
        <f>IFERROR(VLOOKUP(Table3[[#This Row],[ECL:]],Table4[],2,0),FALSE)</f>
        <v>0</v>
      </c>
      <c r="S276" s="2" t="str" cm="1">
        <f t="array" ref="S276">IFERROR(MID(Table2[[#This Row],[Data]:[Data]],SEARCH(S$6,Table2[[#This Row],[Data]:[Data]])+4,SEARCH(" ",Table2[[#This Row],[Data]:[Data]],SEARCH(S$6,Table2[[#This Row],[Data]:[Data]]))-SEARCH(S$6,Table2[[#This Row],[Data]:[Data]])-4),FALSE)</f>
        <v>#fa092e</v>
      </c>
      <c r="T276" s="2" t="b">
        <f>IF(LEN(Table3[[#This Row],[PID:]])=$T$3,TRUE,FALSE)</f>
        <v>0</v>
      </c>
      <c r="U276" s="2" t="e" cm="1">
        <f t="array" ref="U27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76" s="3">
        <f>IF(AND(G276,I276,K276,N276,P276,R276,T276,Table2[[#This Row],[Valid?]]=1),1,0)</f>
        <v>0</v>
      </c>
    </row>
    <row r="277" spans="1:22" x14ac:dyDescent="0.3">
      <c r="A277" t="s">
        <v>281</v>
      </c>
      <c r="B277">
        <f t="shared" si="8"/>
        <v>6</v>
      </c>
      <c r="C277" t="b">
        <f t="shared" si="9"/>
        <v>0</v>
      </c>
      <c r="D277">
        <f>IF(OR(Table2[[#This Row],[How many colons?]]=8,AND(Table2[[#This Row],[How many colons?]]=7,Table2[[#This Row],[Has CID? (char position)]]=FALSE)),1,0)</f>
        <v>0</v>
      </c>
      <c r="F277" s="2" t="str" cm="1">
        <f t="array" ref="F277">IFERROR(MID(Table2[[#This Row],[Data]:[Data]],SEARCH(F$6,Table2[[#This Row],[Data]:[Data]])+4,SEARCH(" ",Table2[[#This Row],[Data]:[Data]],SEARCH(F$6,Table2[[#This Row],[Data]:[Data]]))-SEARCH(F$6,Table2[[#This Row],[Data]:[Data]])-4),FALSE)</f>
        <v>1975</v>
      </c>
      <c r="G277" s="2" t="b">
        <f>IF(AND(LEN(Table3[[#This Row],[BYR:]])=$G$3,(Table3[[#This Row],[BYR:]]*1)&gt;=$G$4,(Table3[[#This Row],[BYR:]]*1)&lt;=$G$5),TRUE,FALSE)</f>
        <v>1</v>
      </c>
      <c r="H277" s="2" t="str" cm="1">
        <f t="array" ref="H277">IFERROR(MID(Table2[[#This Row],[Data]:[Data]],SEARCH(H$6,Table2[[#This Row],[Data]:[Data]])+4,SEARCH(" ",Table2[[#This Row],[Data]:[Data]],SEARCH(H$6,Table2[[#This Row],[Data]:[Data]]))-SEARCH(H$6,Table2[[#This Row],[Data]:[Data]])-4),FALSE)</f>
        <v>2010</v>
      </c>
      <c r="I277" s="2" t="b">
        <f>IF(AND(LEN(Table3[[#This Row],[IYR:]])=$I$3,(Table3[[#This Row],[IYR:]]*1)&gt;=$I$4,(Table3[[#This Row],[IYR:]]*1)&lt;=$I$5),TRUE,FALSE)</f>
        <v>1</v>
      </c>
      <c r="J277" s="2" t="str" cm="1">
        <f t="array" ref="J277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277" s="2" t="b">
        <f>IF(AND(LEN(Table3[[#This Row],[EYR:]])=$K$3,(Table3[[#This Row],[EYR:]]*1)&gt;=$K$4,(Table3[[#This Row],[EYR:]]*1)&lt;=$K$5),TRUE,FALSE)</f>
        <v>1</v>
      </c>
      <c r="L277" s="2" t="b">
        <v>0</v>
      </c>
      <c r="M277" s="2"/>
      <c r="N27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77" s="2" t="str" cm="1">
        <f t="array" ref="O277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277" s="2" t="b">
        <f>IF(AND(LEFT(Table3[[#This Row],[HCL:]],1)="#",LEN(Table3[[#This Row],[HCL:]])=$P$3),ISNUMBER(HEX2DEC(RIGHT(Table3[[#This Row],[HCL:]],6))),FALSE)</f>
        <v>1</v>
      </c>
      <c r="Q277" s="2" t="str" cm="1">
        <f t="array" ref="Q277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277" s="2" t="b">
        <f>IFERROR(VLOOKUP(Table3[[#This Row],[ECL:]],Table4[],2,0),FALSE)</f>
        <v>1</v>
      </c>
      <c r="S277" s="2" t="str" cm="1">
        <f t="array" ref="S277">IFERROR(MID(Table2[[#This Row],[Data]:[Data]],SEARCH(S$6,Table2[[#This Row],[Data]:[Data]])+4,SEARCH(" ",Table2[[#This Row],[Data]:[Data]],SEARCH(S$6,Table2[[#This Row],[Data]:[Data]]))-SEARCH(S$6,Table2[[#This Row],[Data]:[Data]])-4),FALSE)</f>
        <v>861542171</v>
      </c>
      <c r="T277" s="2" t="b">
        <f>IF(LEN(Table3[[#This Row],[PID:]])=$T$3,TRUE,FALSE)</f>
        <v>1</v>
      </c>
      <c r="U277" s="2" t="e" cm="1">
        <f t="array" ref="U27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77" s="3">
        <f>IF(AND(G277,I277,K277,N277,P277,R277,T277,Table2[[#This Row],[Valid?]]=1),1,0)</f>
        <v>0</v>
      </c>
    </row>
    <row r="278" spans="1:22" x14ac:dyDescent="0.3">
      <c r="A278" t="s">
        <v>282</v>
      </c>
      <c r="B278">
        <f t="shared" si="8"/>
        <v>6</v>
      </c>
      <c r="C278" t="b">
        <f t="shared" si="9"/>
        <v>0</v>
      </c>
      <c r="D278">
        <f>IF(OR(Table2[[#This Row],[How many colons?]]=8,AND(Table2[[#This Row],[How many colons?]]=7,Table2[[#This Row],[Has CID? (char position)]]=FALSE)),1,0)</f>
        <v>0</v>
      </c>
      <c r="F278" s="2" t="b" cm="1">
        <f t="array" ref="F278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278" s="2" t="b">
        <f>IF(AND(LEN(Table3[[#This Row],[BYR:]])=$G$3,(Table3[[#This Row],[BYR:]]*1)&gt;=$G$4,(Table3[[#This Row],[BYR:]]*1)&lt;=$G$5),TRUE,FALSE)</f>
        <v>0</v>
      </c>
      <c r="H278" s="2" t="str" cm="1">
        <f t="array" ref="H278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278" s="2" t="b">
        <f>IF(AND(LEN(Table3[[#This Row],[IYR:]])=$I$3,(Table3[[#This Row],[IYR:]]*1)&gt;=$I$4,(Table3[[#This Row],[IYR:]]*1)&lt;=$I$5),TRUE,FALSE)</f>
        <v>1</v>
      </c>
      <c r="J278" s="2" t="str" cm="1">
        <f t="array" ref="J278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278" s="2" t="b">
        <f>IF(AND(LEN(Table3[[#This Row],[EYR:]])=$K$3,(Table3[[#This Row],[EYR:]]*1)&gt;=$K$4,(Table3[[#This Row],[EYR:]]*1)&lt;=$K$5),TRUE,FALSE)</f>
        <v>1</v>
      </c>
      <c r="L278" s="2">
        <v>187</v>
      </c>
      <c r="M278" s="2" t="s">
        <v>299</v>
      </c>
      <c r="N27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78" s="2" t="str" cm="1">
        <f t="array" ref="O278">IFERROR(MID(Table2[[#This Row],[Data]:[Data]],SEARCH(O$6,Table2[[#This Row],[Data]:[Data]])+4,SEARCH(" ",Table2[[#This Row],[Data]:[Data]],SEARCH(O$6,Table2[[#This Row],[Data]:[Data]]))-SEARCH(O$6,Table2[[#This Row],[Data]:[Data]])-4),FALSE)</f>
        <v>#888785</v>
      </c>
      <c r="P278" s="2" t="b">
        <f>IF(AND(LEFT(Table3[[#This Row],[HCL:]],1)="#",LEN(Table3[[#This Row],[HCL:]])=$P$3),ISNUMBER(HEX2DEC(RIGHT(Table3[[#This Row],[HCL:]],6))),FALSE)</f>
        <v>1</v>
      </c>
      <c r="Q278" s="2" t="str" cm="1">
        <f t="array" ref="Q278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278" s="2" t="b">
        <f>IFERROR(VLOOKUP(Table3[[#This Row],[ECL:]],Table4[],2,0),FALSE)</f>
        <v>1</v>
      </c>
      <c r="S278" s="2" t="str" cm="1">
        <f t="array" ref="S278">IFERROR(MID(Table2[[#This Row],[Data]:[Data]],SEARCH(S$6,Table2[[#This Row],[Data]:[Data]])+4,SEARCH(" ",Table2[[#This Row],[Data]:[Data]],SEARCH(S$6,Table2[[#This Row],[Data]:[Data]]))-SEARCH(S$6,Table2[[#This Row],[Data]:[Data]])-4),FALSE)</f>
        <v>856993600</v>
      </c>
      <c r="T278" s="2" t="b">
        <f>IF(LEN(Table3[[#This Row],[PID:]])=$T$3,TRUE,FALSE)</f>
        <v>1</v>
      </c>
      <c r="U278" s="2" t="e" cm="1">
        <f t="array" ref="U27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78" s="3">
        <f>IF(AND(G278,I278,K278,N278,P278,R278,T278,Table2[[#This Row],[Valid?]]=1),1,0)</f>
        <v>0</v>
      </c>
    </row>
    <row r="279" spans="1:22" x14ac:dyDescent="0.3">
      <c r="A279" t="s">
        <v>283</v>
      </c>
      <c r="B279">
        <f t="shared" si="8"/>
        <v>6</v>
      </c>
      <c r="C279" t="b">
        <f t="shared" si="9"/>
        <v>0</v>
      </c>
      <c r="D279">
        <f>IF(OR(Table2[[#This Row],[How many colons?]]=8,AND(Table2[[#This Row],[How many colons?]]=7,Table2[[#This Row],[Has CID? (char position)]]=FALSE)),1,0)</f>
        <v>0</v>
      </c>
      <c r="F279" s="2" t="str" cm="1">
        <f t="array" ref="F279">IFERROR(MID(Table2[[#This Row],[Data]:[Data]],SEARCH(F$6,Table2[[#This Row],[Data]:[Data]])+4,SEARCH(" ",Table2[[#This Row],[Data]:[Data]],SEARCH(F$6,Table2[[#This Row],[Data]:[Data]]))-SEARCH(F$6,Table2[[#This Row],[Data]:[Data]])-4),FALSE)</f>
        <v>2013</v>
      </c>
      <c r="G279" s="2" t="b">
        <f>IF(AND(LEN(Table3[[#This Row],[BYR:]])=$G$3,(Table3[[#This Row],[BYR:]]*1)&gt;=$G$4,(Table3[[#This Row],[BYR:]]*1)&lt;=$G$5),TRUE,FALSE)</f>
        <v>0</v>
      </c>
      <c r="H279" s="2" t="b" cm="1">
        <f t="array" ref="H279">IFERROR(MID(Table2[[#This Row],[Data]:[Data]],SEARCH(H$6,Table2[[#This Row],[Data]:[Data]])+4,SEARCH(" ",Table2[[#This Row],[Data]:[Data]],SEARCH(H$6,Table2[[#This Row],[Data]:[Data]]))-SEARCH(H$6,Table2[[#This Row],[Data]:[Data]])-4),FALSE)</f>
        <v>0</v>
      </c>
      <c r="I279" s="2" t="b">
        <f>IF(AND(LEN(Table3[[#This Row],[IYR:]])=$I$3,(Table3[[#This Row],[IYR:]]*1)&gt;=$I$4,(Table3[[#This Row],[IYR:]]*1)&lt;=$I$5),TRUE,FALSE)</f>
        <v>0</v>
      </c>
      <c r="J279" s="2" t="str" cm="1">
        <f t="array" ref="J279">IFERROR(MID(Table2[[#This Row],[Data]:[Data]],SEARCH(J$6,Table2[[#This Row],[Data]:[Data]])+4,SEARCH(" ",Table2[[#This Row],[Data]:[Data]],SEARCH(J$6,Table2[[#This Row],[Data]:[Data]]))-SEARCH(J$6,Table2[[#This Row],[Data]:[Data]])-4),FALSE)</f>
        <v>2025</v>
      </c>
      <c r="K279" s="2" t="b">
        <f>IF(AND(LEN(Table3[[#This Row],[EYR:]])=$K$3,(Table3[[#This Row],[EYR:]]*1)&gt;=$K$4,(Table3[[#This Row],[EYR:]]*1)&lt;=$K$5),TRUE,FALSE)</f>
        <v>1</v>
      </c>
      <c r="L279" s="2">
        <v>186</v>
      </c>
      <c r="M279" s="2"/>
      <c r="N27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79" s="2" t="str" cm="1">
        <f t="array" ref="O279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279" s="2" t="b">
        <f>IF(AND(LEFT(Table3[[#This Row],[HCL:]],1)="#",LEN(Table3[[#This Row],[HCL:]])=$P$3),ISNUMBER(HEX2DEC(RIGHT(Table3[[#This Row],[HCL:]],6))),FALSE)</f>
        <v>0</v>
      </c>
      <c r="Q279" s="2" t="str" cm="1">
        <f t="array" ref="Q279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279" s="2" t="b">
        <f>IFERROR(VLOOKUP(Table3[[#This Row],[ECL:]],Table4[],2,0),FALSE)</f>
        <v>1</v>
      </c>
      <c r="S279" s="2" t="str" cm="1">
        <f t="array" ref="S279">IFERROR(MID(Table2[[#This Row],[Data]:[Data]],SEARCH(S$6,Table2[[#This Row],[Data]:[Data]])+4,SEARCH(" ",Table2[[#This Row],[Data]:[Data]],SEARCH(S$6,Table2[[#This Row],[Data]:[Data]]))-SEARCH(S$6,Table2[[#This Row],[Data]:[Data]])-4),FALSE)</f>
        <v>6869591443</v>
      </c>
      <c r="T279" s="2" t="b">
        <f>IF(LEN(Table3[[#This Row],[PID:]])=$T$3,TRUE,FALSE)</f>
        <v>0</v>
      </c>
      <c r="U279" s="2" t="e" cm="1">
        <f t="array" ref="U279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79" s="3">
        <f>IF(AND(G279,I279,K279,N279,P279,R279,T279,Table2[[#This Row],[Valid?]]=1),1,0)</f>
        <v>0</v>
      </c>
    </row>
    <row r="280" spans="1:22" x14ac:dyDescent="0.3">
      <c r="A280" t="s">
        <v>284</v>
      </c>
      <c r="B280">
        <f t="shared" si="8"/>
        <v>6</v>
      </c>
      <c r="C280" t="b">
        <f t="shared" si="9"/>
        <v>0</v>
      </c>
      <c r="D280">
        <f>IF(OR(Table2[[#This Row],[How many colons?]]=8,AND(Table2[[#This Row],[How many colons?]]=7,Table2[[#This Row],[Has CID? (char position)]]=FALSE)),1,0)</f>
        <v>0</v>
      </c>
      <c r="F280" s="2" t="str" cm="1">
        <f t="array" ref="F280">IFERROR(MID(Table2[[#This Row],[Data]:[Data]],SEARCH(F$6,Table2[[#This Row],[Data]:[Data]])+4,SEARCH(" ",Table2[[#This Row],[Data]:[Data]],SEARCH(F$6,Table2[[#This Row],[Data]:[Data]]))-SEARCH(F$6,Table2[[#This Row],[Data]:[Data]])-4),FALSE)</f>
        <v>1980</v>
      </c>
      <c r="G280" s="2" t="b">
        <f>IF(AND(LEN(Table3[[#This Row],[BYR:]])=$G$3,(Table3[[#This Row],[BYR:]]*1)&gt;=$G$4,(Table3[[#This Row],[BYR:]]*1)&lt;=$G$5),TRUE,FALSE)</f>
        <v>1</v>
      </c>
      <c r="H280" s="2" t="str" cm="1">
        <f t="array" ref="H280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280" s="2" t="b">
        <f>IF(AND(LEN(Table3[[#This Row],[IYR:]])=$I$3,(Table3[[#This Row],[IYR:]]*1)&gt;=$I$4,(Table3[[#This Row],[IYR:]]*1)&lt;=$I$5),TRUE,FALSE)</f>
        <v>1</v>
      </c>
      <c r="J280" s="2" t="str" cm="1">
        <f t="array" ref="J280">IFERROR(MID(Table2[[#This Row],[Data]:[Data]],SEARCH(J$6,Table2[[#This Row],[Data]:[Data]])+4,SEARCH(" ",Table2[[#This Row],[Data]:[Data]],SEARCH(J$6,Table2[[#This Row],[Data]:[Data]]))-SEARCH(J$6,Table2[[#This Row],[Data]:[Data]])-4),FALSE)</f>
        <v>2026</v>
      </c>
      <c r="K280" s="2" t="b">
        <f>IF(AND(LEN(Table3[[#This Row],[EYR:]])=$K$3,(Table3[[#This Row],[EYR:]]*1)&gt;=$K$4,(Table3[[#This Row],[EYR:]]*1)&lt;=$K$5),TRUE,FALSE)</f>
        <v>1</v>
      </c>
      <c r="L280" s="2" t="b">
        <v>0</v>
      </c>
      <c r="M280" s="2"/>
      <c r="N28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80" s="2" t="str" cm="1">
        <f t="array" ref="O280">IFERROR(MID(Table2[[#This Row],[Data]:[Data]],SEARCH(O$6,Table2[[#This Row],[Data]:[Data]])+4,SEARCH(" ",Table2[[#This Row],[Data]:[Data]],SEARCH(O$6,Table2[[#This Row],[Data]:[Data]]))-SEARCH(O$6,Table2[[#This Row],[Data]:[Data]])-4),FALSE)</f>
        <v>#18171d</v>
      </c>
      <c r="P280" s="2" t="b">
        <f>IF(AND(LEFT(Table3[[#This Row],[HCL:]],1)="#",LEN(Table3[[#This Row],[HCL:]])=$P$3),ISNUMBER(HEX2DEC(RIGHT(Table3[[#This Row],[HCL:]],6))),FALSE)</f>
        <v>1</v>
      </c>
      <c r="Q280" s="2" t="str" cm="1">
        <f t="array" ref="Q280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280" s="2" t="b">
        <f>IFERROR(VLOOKUP(Table3[[#This Row],[ECL:]],Table4[],2,0),FALSE)</f>
        <v>1</v>
      </c>
      <c r="S280" s="2" t="str" cm="1">
        <f t="array" ref="S280">IFERROR(MID(Table2[[#This Row],[Data]:[Data]],SEARCH(S$6,Table2[[#This Row],[Data]:[Data]])+4,SEARCH(" ",Table2[[#This Row],[Data]:[Data]],SEARCH(S$6,Table2[[#This Row],[Data]:[Data]]))-SEARCH(S$6,Table2[[#This Row],[Data]:[Data]])-4),FALSE)</f>
        <v>161653223</v>
      </c>
      <c r="T280" s="2" t="b">
        <f>IF(LEN(Table3[[#This Row],[PID:]])=$T$3,TRUE,FALSE)</f>
        <v>1</v>
      </c>
      <c r="U280" s="2" t="e" cm="1">
        <f t="array" ref="U28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80" s="3">
        <f>IF(AND(G280,I280,K280,N280,P280,R280,T280,Table2[[#This Row],[Valid?]]=1),1,0)</f>
        <v>0</v>
      </c>
    </row>
    <row r="281" spans="1:22" x14ac:dyDescent="0.3">
      <c r="A281" t="s">
        <v>285</v>
      </c>
      <c r="B281">
        <f t="shared" si="8"/>
        <v>6</v>
      </c>
      <c r="C281" t="b">
        <f t="shared" si="9"/>
        <v>0</v>
      </c>
      <c r="D281">
        <f>IF(OR(Table2[[#This Row],[How many colons?]]=8,AND(Table2[[#This Row],[How many colons?]]=7,Table2[[#This Row],[Has CID? (char position)]]=FALSE)),1,0)</f>
        <v>0</v>
      </c>
      <c r="F281" s="2" t="str" cm="1">
        <f t="array" ref="F281">IFERROR(MID(Table2[[#This Row],[Data]:[Data]],SEARCH(F$6,Table2[[#This Row],[Data]:[Data]])+4,SEARCH(" ",Table2[[#This Row],[Data]:[Data]],SEARCH(F$6,Table2[[#This Row],[Data]:[Data]]))-SEARCH(F$6,Table2[[#This Row],[Data]:[Data]])-4),FALSE)</f>
        <v>1985</v>
      </c>
      <c r="G281" s="2" t="b">
        <f>IF(AND(LEN(Table3[[#This Row],[BYR:]])=$G$3,(Table3[[#This Row],[BYR:]]*1)&gt;=$G$4,(Table3[[#This Row],[BYR:]]*1)&lt;=$G$5),TRUE,FALSE)</f>
        <v>1</v>
      </c>
      <c r="H281" s="2" t="str" cm="1">
        <f t="array" ref="H281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281" s="2" t="b">
        <f>IF(AND(LEN(Table3[[#This Row],[IYR:]])=$I$3,(Table3[[#This Row],[IYR:]]*1)&gt;=$I$4,(Table3[[#This Row],[IYR:]]*1)&lt;=$I$5),TRUE,FALSE)</f>
        <v>1</v>
      </c>
      <c r="J281" s="2" t="str" cm="1">
        <f t="array" ref="J281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281" s="2" t="b">
        <f>IF(AND(LEN(Table3[[#This Row],[EYR:]])=$K$3,(Table3[[#This Row],[EYR:]]*1)&gt;=$K$4,(Table3[[#This Row],[EYR:]]*1)&lt;=$K$5),TRUE,FALSE)</f>
        <v>1</v>
      </c>
      <c r="L281" s="2">
        <v>186</v>
      </c>
      <c r="M281" s="2" t="s">
        <v>299</v>
      </c>
      <c r="N28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81" s="2" t="b" cm="1">
        <f t="array" ref="O281">IFERROR(MID(Table2[[#This Row],[Data]:[Data]],SEARCH(O$6,Table2[[#This Row],[Data]:[Data]])+4,SEARCH(" ",Table2[[#This Row],[Data]:[Data]],SEARCH(O$6,Table2[[#This Row],[Data]:[Data]]))-SEARCH(O$6,Table2[[#This Row],[Data]:[Data]])-4),FALSE)</f>
        <v>0</v>
      </c>
      <c r="P281" s="2" t="b">
        <f>IF(AND(LEFT(Table3[[#This Row],[HCL:]],1)="#",LEN(Table3[[#This Row],[HCL:]])=$P$3),ISNUMBER(HEX2DEC(RIGHT(Table3[[#This Row],[HCL:]],6))),FALSE)</f>
        <v>0</v>
      </c>
      <c r="Q281" s="2" t="str" cm="1">
        <f t="array" ref="Q281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81" s="2" t="b">
        <f>IFERROR(VLOOKUP(Table3[[#This Row],[ECL:]],Table4[],2,0),FALSE)</f>
        <v>1</v>
      </c>
      <c r="S281" s="2" t="str" cm="1">
        <f t="array" ref="S281">IFERROR(MID(Table2[[#This Row],[Data]:[Data]],SEARCH(S$6,Table2[[#This Row],[Data]:[Data]])+4,SEARCH(" ",Table2[[#This Row],[Data]:[Data]],SEARCH(S$6,Table2[[#This Row],[Data]:[Data]]))-SEARCH(S$6,Table2[[#This Row],[Data]:[Data]])-4),FALSE)</f>
        <v>050842095</v>
      </c>
      <c r="T281" s="2" t="b">
        <f>IF(LEN(Table3[[#This Row],[PID:]])=$T$3,TRUE,FALSE)</f>
        <v>1</v>
      </c>
      <c r="U281" s="2" t="e" cm="1">
        <f t="array" ref="U28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81" s="3">
        <f>IF(AND(G281,I281,K281,N281,P281,R281,T281,Table2[[#This Row],[Valid?]]=1),1,0)</f>
        <v>0</v>
      </c>
    </row>
    <row r="282" spans="1:22" x14ac:dyDescent="0.3">
      <c r="A282" t="s">
        <v>286</v>
      </c>
      <c r="B282">
        <f t="shared" si="8"/>
        <v>6</v>
      </c>
      <c r="C282" t="b">
        <f t="shared" si="9"/>
        <v>0</v>
      </c>
      <c r="D282">
        <f>IF(OR(Table2[[#This Row],[How many colons?]]=8,AND(Table2[[#This Row],[How many colons?]]=7,Table2[[#This Row],[Has CID? (char position)]]=FALSE)),1,0)</f>
        <v>0</v>
      </c>
      <c r="F282" s="2" t="str" cm="1">
        <f t="array" ref="F282">IFERROR(MID(Table2[[#This Row],[Data]:[Data]],SEARCH(F$6,Table2[[#This Row],[Data]:[Data]])+4,SEARCH(" ",Table2[[#This Row],[Data]:[Data]],SEARCH(F$6,Table2[[#This Row],[Data]:[Data]]))-SEARCH(F$6,Table2[[#This Row],[Data]:[Data]])-4),FALSE)</f>
        <v>1983</v>
      </c>
      <c r="G282" s="2" t="b">
        <f>IF(AND(LEN(Table3[[#This Row],[BYR:]])=$G$3,(Table3[[#This Row],[BYR:]]*1)&gt;=$G$4,(Table3[[#This Row],[BYR:]]*1)&lt;=$G$5),TRUE,FALSE)</f>
        <v>1</v>
      </c>
      <c r="H282" s="2" t="str" cm="1">
        <f t="array" ref="H282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282" s="2" t="b">
        <f>IF(AND(LEN(Table3[[#This Row],[IYR:]])=$I$3,(Table3[[#This Row],[IYR:]]*1)&gt;=$I$4,(Table3[[#This Row],[IYR:]]*1)&lt;=$I$5),TRUE,FALSE)</f>
        <v>1</v>
      </c>
      <c r="J282" s="2" t="str" cm="1">
        <f t="array" ref="J282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282" s="2" t="b">
        <f>IF(AND(LEN(Table3[[#This Row],[EYR:]])=$K$3,(Table3[[#This Row],[EYR:]]*1)&gt;=$K$4,(Table3[[#This Row],[EYR:]]*1)&lt;=$K$5),TRUE,FALSE)</f>
        <v>1</v>
      </c>
      <c r="L282" s="2">
        <v>174</v>
      </c>
      <c r="M282" s="2" t="s">
        <v>299</v>
      </c>
      <c r="N282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82" s="2" t="str" cm="1">
        <f t="array" ref="O282">IFERROR(MID(Table2[[#This Row],[Data]:[Data]],SEARCH(O$6,Table2[[#This Row],[Data]:[Data]])+4,SEARCH(" ",Table2[[#This Row],[Data]:[Data]],SEARCH(O$6,Table2[[#This Row],[Data]:[Data]]))-SEARCH(O$6,Table2[[#This Row],[Data]:[Data]])-4),FALSE)</f>
        <v>#efcc98</v>
      </c>
      <c r="P282" s="2" t="b">
        <f>IF(AND(LEFT(Table3[[#This Row],[HCL:]],1)="#",LEN(Table3[[#This Row],[HCL:]])=$P$3),ISNUMBER(HEX2DEC(RIGHT(Table3[[#This Row],[HCL:]],6))),FALSE)</f>
        <v>1</v>
      </c>
      <c r="Q282" s="2" t="str" cm="1">
        <f t="array" ref="Q282">IFERROR(MID(Table2[[#This Row],[Data]:[Data]],SEARCH(Q$6,Table2[[#This Row],[Data]:[Data]])+4,SEARCH(" ",Table2[[#This Row],[Data]:[Data]],SEARCH(Q$6,Table2[[#This Row],[Data]:[Data]]))-SEARCH(Q$6,Table2[[#This Row],[Data]:[Data]])-4),FALSE)</f>
        <v>hzl</v>
      </c>
      <c r="R282" s="2" t="b">
        <f>IFERROR(VLOOKUP(Table3[[#This Row],[ECL:]],Table4[],2,0),FALSE)</f>
        <v>1</v>
      </c>
      <c r="S282" s="2" t="b" cm="1">
        <f t="array" ref="S282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282" s="2" t="b">
        <f>IF(LEN(Table3[[#This Row],[PID:]])=$T$3,TRUE,FALSE)</f>
        <v>0</v>
      </c>
      <c r="U282" s="2" t="e" cm="1">
        <f t="array" ref="U282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82" s="3">
        <f>IF(AND(G282,I282,K282,N282,P282,R282,T282,Table2[[#This Row],[Valid?]]=1),1,0)</f>
        <v>0</v>
      </c>
    </row>
    <row r="283" spans="1:22" x14ac:dyDescent="0.3">
      <c r="A283" t="s">
        <v>287</v>
      </c>
      <c r="B283">
        <f t="shared" si="8"/>
        <v>6</v>
      </c>
      <c r="C283">
        <f t="shared" si="9"/>
        <v>50</v>
      </c>
      <c r="D283">
        <f>IF(OR(Table2[[#This Row],[How many colons?]]=8,AND(Table2[[#This Row],[How many colons?]]=7,Table2[[#This Row],[Has CID? (char position)]]=FALSE)),1,0)</f>
        <v>0</v>
      </c>
      <c r="F283" s="2" t="str" cm="1">
        <f t="array" ref="F283">IFERROR(MID(Table2[[#This Row],[Data]:[Data]],SEARCH(F$6,Table2[[#This Row],[Data]:[Data]])+4,SEARCH(" ",Table2[[#This Row],[Data]:[Data]],SEARCH(F$6,Table2[[#This Row],[Data]:[Data]]))-SEARCH(F$6,Table2[[#This Row],[Data]:[Data]])-4),FALSE)</f>
        <v>1924</v>
      </c>
      <c r="G283" s="2" t="b">
        <f>IF(AND(LEN(Table3[[#This Row],[BYR:]])=$G$3,(Table3[[#This Row],[BYR:]]*1)&gt;=$G$4,(Table3[[#This Row],[BYR:]]*1)&lt;=$G$5),TRUE,FALSE)</f>
        <v>1</v>
      </c>
      <c r="H283" s="2" t="str" cm="1">
        <f t="array" ref="H283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283" s="2" t="b">
        <f>IF(AND(LEN(Table3[[#This Row],[IYR:]])=$I$3,(Table3[[#This Row],[IYR:]]*1)&gt;=$I$4,(Table3[[#This Row],[IYR:]]*1)&lt;=$I$5),TRUE,FALSE)</f>
        <v>1</v>
      </c>
      <c r="J283" s="2" t="str" cm="1">
        <f t="array" ref="J283">IFERROR(MID(Table2[[#This Row],[Data]:[Data]],SEARCH(J$6,Table2[[#This Row],[Data]:[Data]])+4,SEARCH(" ",Table2[[#This Row],[Data]:[Data]],SEARCH(J$6,Table2[[#This Row],[Data]:[Data]]))-SEARCH(J$6,Table2[[#This Row],[Data]:[Data]])-4),FALSE)</f>
        <v>2029</v>
      </c>
      <c r="K283" s="2" t="b">
        <f>IF(AND(LEN(Table3[[#This Row],[EYR:]])=$K$3,(Table3[[#This Row],[EYR:]]*1)&gt;=$K$4,(Table3[[#This Row],[EYR:]]*1)&lt;=$K$5),TRUE,FALSE)</f>
        <v>1</v>
      </c>
      <c r="L283" s="2" t="b">
        <v>0</v>
      </c>
      <c r="M283" s="2"/>
      <c r="N283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83" s="2" t="b" cm="1">
        <f t="array" ref="O283">IFERROR(MID(Table2[[#This Row],[Data]:[Data]],SEARCH(O$6,Table2[[#This Row],[Data]:[Data]])+4,SEARCH(" ",Table2[[#This Row],[Data]:[Data]],SEARCH(O$6,Table2[[#This Row],[Data]:[Data]]))-SEARCH(O$6,Table2[[#This Row],[Data]:[Data]])-4),FALSE)</f>
        <v>0</v>
      </c>
      <c r="P283" s="2" t="b">
        <f>IF(AND(LEFT(Table3[[#This Row],[HCL:]],1)="#",LEN(Table3[[#This Row],[HCL:]])=$P$3),ISNUMBER(HEX2DEC(RIGHT(Table3[[#This Row],[HCL:]],6))),FALSE)</f>
        <v>0</v>
      </c>
      <c r="Q283" s="2" t="str" cm="1">
        <f t="array" ref="Q283">IFERROR(MID(Table2[[#This Row],[Data]:[Data]],SEARCH(Q$6,Table2[[#This Row],[Data]:[Data]])+4,SEARCH(" ",Table2[[#This Row],[Data]:[Data]],SEARCH(Q$6,Table2[[#This Row],[Data]:[Data]]))-SEARCH(Q$6,Table2[[#This Row],[Data]:[Data]])-4),FALSE)</f>
        <v>amb</v>
      </c>
      <c r="R283" s="2" t="b">
        <f>IFERROR(VLOOKUP(Table3[[#This Row],[ECL:]],Table4[],2,0),FALSE)</f>
        <v>1</v>
      </c>
      <c r="S283" s="2" t="str" cm="1">
        <f t="array" ref="S283">IFERROR(MID(Table2[[#This Row],[Data]:[Data]],SEARCH(S$6,Table2[[#This Row],[Data]:[Data]])+4,SEARCH(" ",Table2[[#This Row],[Data]:[Data]],SEARCH(S$6,Table2[[#This Row],[Data]:[Data]]))-SEARCH(S$6,Table2[[#This Row],[Data]:[Data]])-4),FALSE)</f>
        <v>662719101</v>
      </c>
      <c r="T283" s="2" t="b">
        <f>IF(LEN(Table3[[#This Row],[PID:]])=$T$3,TRUE,FALSE)</f>
        <v>1</v>
      </c>
      <c r="U283" s="2" t="str" cm="1">
        <f t="array" ref="U283">MID(Table2[[#This Row],[Data]:[Data]],SEARCH(U$6,Table2[[#This Row],[Data]:[Data]])+4,SEARCH(" ",Table2[[#This Row],[Data]:[Data]],SEARCH(U$6,Table2[[#This Row],[Data]:[Data]]))-SEARCH(U$6,Table2[[#This Row],[Data]:[Data]])-4)</f>
        <v>77</v>
      </c>
      <c r="V283" s="3">
        <f>IF(AND(G283,I283,K283,N283,P283,R283,T283,Table2[[#This Row],[Valid?]]=1),1,0)</f>
        <v>0</v>
      </c>
    </row>
    <row r="284" spans="1:22" x14ac:dyDescent="0.3">
      <c r="A284" t="s">
        <v>288</v>
      </c>
      <c r="B284">
        <f t="shared" si="8"/>
        <v>6</v>
      </c>
      <c r="C284" t="b">
        <f t="shared" si="9"/>
        <v>0</v>
      </c>
      <c r="D284">
        <f>IF(OR(Table2[[#This Row],[How many colons?]]=8,AND(Table2[[#This Row],[How many colons?]]=7,Table2[[#This Row],[Has CID? (char position)]]=FALSE)),1,0)</f>
        <v>0</v>
      </c>
      <c r="F284" s="2" t="str" cm="1">
        <f t="array" ref="F284">IFERROR(MID(Table2[[#This Row],[Data]:[Data]],SEARCH(F$6,Table2[[#This Row],[Data]:[Data]])+4,SEARCH(" ",Table2[[#This Row],[Data]:[Data]],SEARCH(F$6,Table2[[#This Row],[Data]:[Data]]))-SEARCH(F$6,Table2[[#This Row],[Data]:[Data]])-4),FALSE)</f>
        <v>1976</v>
      </c>
      <c r="G284" s="2" t="b">
        <f>IF(AND(LEN(Table3[[#This Row],[BYR:]])=$G$3,(Table3[[#This Row],[BYR:]]*1)&gt;=$G$4,(Table3[[#This Row],[BYR:]]*1)&lt;=$G$5),TRUE,FALSE)</f>
        <v>1</v>
      </c>
      <c r="H284" s="2" t="str" cm="1">
        <f t="array" ref="H284">IFERROR(MID(Table2[[#This Row],[Data]:[Data]],SEARCH(H$6,Table2[[#This Row],[Data]:[Data]])+4,SEARCH(" ",Table2[[#This Row],[Data]:[Data]],SEARCH(H$6,Table2[[#This Row],[Data]:[Data]]))-SEARCH(H$6,Table2[[#This Row],[Data]:[Data]])-4),FALSE)</f>
        <v>2020</v>
      </c>
      <c r="I284" s="2" t="b">
        <f>IF(AND(LEN(Table3[[#This Row],[IYR:]])=$I$3,(Table3[[#This Row],[IYR:]]*1)&gt;=$I$4,(Table3[[#This Row],[IYR:]]*1)&lt;=$I$5),TRUE,FALSE)</f>
        <v>1</v>
      </c>
      <c r="J284" s="2" t="str" cm="1">
        <f t="array" ref="J284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284" s="2" t="b">
        <f>IF(AND(LEN(Table3[[#This Row],[EYR:]])=$K$3,(Table3[[#This Row],[EYR:]]*1)&gt;=$K$4,(Table3[[#This Row],[EYR:]]*1)&lt;=$K$5),TRUE,FALSE)</f>
        <v>1</v>
      </c>
      <c r="L284" s="2">
        <v>154</v>
      </c>
      <c r="M284" s="2" t="s">
        <v>299</v>
      </c>
      <c r="N284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84" s="2" t="b" cm="1">
        <f t="array" ref="O284">IFERROR(MID(Table2[[#This Row],[Data]:[Data]],SEARCH(O$6,Table2[[#This Row],[Data]:[Data]])+4,SEARCH(" ",Table2[[#This Row],[Data]:[Data]],SEARCH(O$6,Table2[[#This Row],[Data]:[Data]]))-SEARCH(O$6,Table2[[#This Row],[Data]:[Data]])-4),FALSE)</f>
        <v>0</v>
      </c>
      <c r="P284" s="2" t="b">
        <f>IF(AND(LEFT(Table3[[#This Row],[HCL:]],1)="#",LEN(Table3[[#This Row],[HCL:]])=$P$3),ISNUMBER(HEX2DEC(RIGHT(Table3[[#This Row],[HCL:]],6))),FALSE)</f>
        <v>0</v>
      </c>
      <c r="Q284" s="2" t="str" cm="1">
        <f t="array" ref="Q284">IFERROR(MID(Table2[[#This Row],[Data]:[Data]],SEARCH(Q$6,Table2[[#This Row],[Data]:[Data]])+4,SEARCH(" ",Table2[[#This Row],[Data]:[Data]],SEARCH(Q$6,Table2[[#This Row],[Data]:[Data]]))-SEARCH(Q$6,Table2[[#This Row],[Data]:[Data]])-4),FALSE)</f>
        <v>brn</v>
      </c>
      <c r="R284" s="2" t="b">
        <f>IFERROR(VLOOKUP(Table3[[#This Row],[ECL:]],Table4[],2,0),FALSE)</f>
        <v>1</v>
      </c>
      <c r="S284" s="2" t="str" cm="1">
        <f t="array" ref="S284">IFERROR(MID(Table2[[#This Row],[Data]:[Data]],SEARCH(S$6,Table2[[#This Row],[Data]:[Data]])+4,SEARCH(" ",Table2[[#This Row],[Data]:[Data]],SEARCH(S$6,Table2[[#This Row],[Data]:[Data]]))-SEARCH(S$6,Table2[[#This Row],[Data]:[Data]])-4),FALSE)</f>
        <v>964286153</v>
      </c>
      <c r="T284" s="2" t="b">
        <f>IF(LEN(Table3[[#This Row],[PID:]])=$T$3,TRUE,FALSE)</f>
        <v>1</v>
      </c>
      <c r="U284" s="2" t="e" cm="1">
        <f t="array" ref="U284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84" s="3">
        <f>IF(AND(G284,I284,K284,N284,P284,R284,T284,Table2[[#This Row],[Valid?]]=1),1,0)</f>
        <v>0</v>
      </c>
    </row>
    <row r="285" spans="1:22" x14ac:dyDescent="0.3">
      <c r="A285" t="s">
        <v>289</v>
      </c>
      <c r="B285">
        <f t="shared" si="8"/>
        <v>6</v>
      </c>
      <c r="C285" t="b">
        <f t="shared" si="9"/>
        <v>0</v>
      </c>
      <c r="D285">
        <f>IF(OR(Table2[[#This Row],[How many colons?]]=8,AND(Table2[[#This Row],[How many colons?]]=7,Table2[[#This Row],[Has CID? (char position)]]=FALSE)),1,0)</f>
        <v>0</v>
      </c>
      <c r="F285" s="2" t="b" cm="1">
        <f t="array" ref="F285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285" s="2" t="b">
        <f>IF(AND(LEN(Table3[[#This Row],[BYR:]])=$G$3,(Table3[[#This Row],[BYR:]]*1)&gt;=$G$4,(Table3[[#This Row],[BYR:]]*1)&lt;=$G$5),TRUE,FALSE)</f>
        <v>0</v>
      </c>
      <c r="H285" s="2" t="str" cm="1">
        <f t="array" ref="H285">IFERROR(MID(Table2[[#This Row],[Data]:[Data]],SEARCH(H$6,Table2[[#This Row],[Data]:[Data]])+4,SEARCH(" ",Table2[[#This Row],[Data]:[Data]],SEARCH(H$6,Table2[[#This Row],[Data]:[Data]]))-SEARCH(H$6,Table2[[#This Row],[Data]:[Data]])-4),FALSE)</f>
        <v>2019</v>
      </c>
      <c r="I285" s="2" t="b">
        <f>IF(AND(LEN(Table3[[#This Row],[IYR:]])=$I$3,(Table3[[#This Row],[IYR:]]*1)&gt;=$I$4,(Table3[[#This Row],[IYR:]]*1)&lt;=$I$5),TRUE,FALSE)</f>
        <v>1</v>
      </c>
      <c r="J285" s="2" t="str" cm="1">
        <f t="array" ref="J285">IFERROR(MID(Table2[[#This Row],[Data]:[Data]],SEARCH(J$6,Table2[[#This Row],[Data]:[Data]])+4,SEARCH(" ",Table2[[#This Row],[Data]:[Data]],SEARCH(J$6,Table2[[#This Row],[Data]:[Data]]))-SEARCH(J$6,Table2[[#This Row],[Data]:[Data]])-4),FALSE)</f>
        <v>2020</v>
      </c>
      <c r="K285" s="2" t="b">
        <f>IF(AND(LEN(Table3[[#This Row],[EYR:]])=$K$3,(Table3[[#This Row],[EYR:]]*1)&gt;=$K$4,(Table3[[#This Row],[EYR:]]*1)&lt;=$K$5),TRUE,FALSE)</f>
        <v>1</v>
      </c>
      <c r="L285" s="2">
        <v>187</v>
      </c>
      <c r="M285" s="2" t="s">
        <v>299</v>
      </c>
      <c r="N285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85" s="2" t="str" cm="1">
        <f t="array" ref="O285">IFERROR(MID(Table2[[#This Row],[Data]:[Data]],SEARCH(O$6,Table2[[#This Row],[Data]:[Data]])+4,SEARCH(" ",Table2[[#This Row],[Data]:[Data]],SEARCH(O$6,Table2[[#This Row],[Data]:[Data]]))-SEARCH(O$6,Table2[[#This Row],[Data]:[Data]])-4),FALSE)</f>
        <v>#7d3b0c</v>
      </c>
      <c r="P285" s="2" t="b">
        <f>IF(AND(LEFT(Table3[[#This Row],[HCL:]],1)="#",LEN(Table3[[#This Row],[HCL:]])=$P$3),ISNUMBER(HEX2DEC(RIGHT(Table3[[#This Row],[HCL:]],6))),FALSE)</f>
        <v>1</v>
      </c>
      <c r="Q285" s="2" t="str" cm="1">
        <f t="array" ref="Q285">IFERROR(MID(Table2[[#This Row],[Data]:[Data]],SEARCH(Q$6,Table2[[#This Row],[Data]:[Data]])+4,SEARCH(" ",Table2[[#This Row],[Data]:[Data]],SEARCH(Q$6,Table2[[#This Row],[Data]:[Data]]))-SEARCH(Q$6,Table2[[#This Row],[Data]:[Data]])-4),FALSE)</f>
        <v>gry</v>
      </c>
      <c r="R285" s="2" t="b">
        <f>IFERROR(VLOOKUP(Table3[[#This Row],[ECL:]],Table4[],2,0),FALSE)</f>
        <v>1</v>
      </c>
      <c r="S285" s="2" t="str" cm="1">
        <f t="array" ref="S285">IFERROR(MID(Table2[[#This Row],[Data]:[Data]],SEARCH(S$6,Table2[[#This Row],[Data]:[Data]])+4,SEARCH(" ",Table2[[#This Row],[Data]:[Data]],SEARCH(S$6,Table2[[#This Row],[Data]:[Data]]))-SEARCH(S$6,Table2[[#This Row],[Data]:[Data]])-4),FALSE)</f>
        <v>617117265</v>
      </c>
      <c r="T285" s="2" t="b">
        <f>IF(LEN(Table3[[#This Row],[PID:]])=$T$3,TRUE,FALSE)</f>
        <v>1</v>
      </c>
      <c r="U285" s="2" t="e" cm="1">
        <f t="array" ref="U285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85" s="3">
        <f>IF(AND(G285,I285,K285,N285,P285,R285,T285,Table2[[#This Row],[Valid?]]=1),1,0)</f>
        <v>0</v>
      </c>
    </row>
    <row r="286" spans="1:22" x14ac:dyDescent="0.3">
      <c r="A286" t="s">
        <v>290</v>
      </c>
      <c r="B286">
        <f t="shared" si="8"/>
        <v>6</v>
      </c>
      <c r="C286" t="b">
        <f t="shared" si="9"/>
        <v>0</v>
      </c>
      <c r="D286">
        <f>IF(OR(Table2[[#This Row],[How many colons?]]=8,AND(Table2[[#This Row],[How many colons?]]=7,Table2[[#This Row],[Has CID? (char position)]]=FALSE)),1,0)</f>
        <v>0</v>
      </c>
      <c r="F286" s="2" t="str" cm="1">
        <f t="array" ref="F286">IFERROR(MID(Table2[[#This Row],[Data]:[Data]],SEARCH(F$6,Table2[[#This Row],[Data]:[Data]])+4,SEARCH(" ",Table2[[#This Row],[Data]:[Data]],SEARCH(F$6,Table2[[#This Row],[Data]:[Data]]))-SEARCH(F$6,Table2[[#This Row],[Data]:[Data]])-4),FALSE)</f>
        <v>1956</v>
      </c>
      <c r="G286" s="2" t="b">
        <f>IF(AND(LEN(Table3[[#This Row],[BYR:]])=$G$3,(Table3[[#This Row],[BYR:]]*1)&gt;=$G$4,(Table3[[#This Row],[BYR:]]*1)&lt;=$G$5),TRUE,FALSE)</f>
        <v>1</v>
      </c>
      <c r="H286" s="2" t="str" cm="1">
        <f t="array" ref="H286">IFERROR(MID(Table2[[#This Row],[Data]:[Data]],SEARCH(H$6,Table2[[#This Row],[Data]:[Data]])+4,SEARCH(" ",Table2[[#This Row],[Data]:[Data]],SEARCH(H$6,Table2[[#This Row],[Data]:[Data]]))-SEARCH(H$6,Table2[[#This Row],[Data]:[Data]])-4),FALSE)</f>
        <v>2013</v>
      </c>
      <c r="I286" s="2" t="b">
        <f>IF(AND(LEN(Table3[[#This Row],[IYR:]])=$I$3,(Table3[[#This Row],[IYR:]]*1)&gt;=$I$4,(Table3[[#This Row],[IYR:]]*1)&lt;=$I$5),TRUE,FALSE)</f>
        <v>1</v>
      </c>
      <c r="J286" s="2" t="str" cm="1">
        <f t="array" ref="J286">IFERROR(MID(Table2[[#This Row],[Data]:[Data]],SEARCH(J$6,Table2[[#This Row],[Data]:[Data]])+4,SEARCH(" ",Table2[[#This Row],[Data]:[Data]],SEARCH(J$6,Table2[[#This Row],[Data]:[Data]]))-SEARCH(J$6,Table2[[#This Row],[Data]:[Data]])-4),FALSE)</f>
        <v>2023</v>
      </c>
      <c r="K286" s="2" t="b">
        <f>IF(AND(LEN(Table3[[#This Row],[EYR:]])=$K$3,(Table3[[#This Row],[EYR:]]*1)&gt;=$K$4,(Table3[[#This Row],[EYR:]]*1)&lt;=$K$5),TRUE,FALSE)</f>
        <v>1</v>
      </c>
      <c r="L286" s="2">
        <v>164</v>
      </c>
      <c r="M286" s="2" t="s">
        <v>299</v>
      </c>
      <c r="N286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86" s="2" t="str" cm="1">
        <f t="array" ref="O286">IFERROR(MID(Table2[[#This Row],[Data]:[Data]],SEARCH(O$6,Table2[[#This Row],[Data]:[Data]])+4,SEARCH(" ",Table2[[#This Row],[Data]:[Data]],SEARCH(O$6,Table2[[#This Row],[Data]:[Data]]))-SEARCH(O$6,Table2[[#This Row],[Data]:[Data]])-4),FALSE)</f>
        <v>#623a2f</v>
      </c>
      <c r="P286" s="2" t="b">
        <f>IF(AND(LEFT(Table3[[#This Row],[HCL:]],1)="#",LEN(Table3[[#This Row],[HCL:]])=$P$3),ISNUMBER(HEX2DEC(RIGHT(Table3[[#This Row],[HCL:]],6))),FALSE)</f>
        <v>1</v>
      </c>
      <c r="Q286" s="2" t="str" cm="1">
        <f t="array" ref="Q286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286" s="2" t="b">
        <f>IFERROR(VLOOKUP(Table3[[#This Row],[ECL:]],Table4[],2,0),FALSE)</f>
        <v>1</v>
      </c>
      <c r="S286" s="2" t="b" cm="1">
        <f t="array" ref="S286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286" s="2" t="b">
        <f>IF(LEN(Table3[[#This Row],[PID:]])=$T$3,TRUE,FALSE)</f>
        <v>0</v>
      </c>
      <c r="U286" s="2" t="e" cm="1">
        <f t="array" ref="U286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86" s="3">
        <f>IF(AND(G286,I286,K286,N286,P286,R286,T286,Table2[[#This Row],[Valid?]]=1),1,0)</f>
        <v>0</v>
      </c>
    </row>
    <row r="287" spans="1:22" x14ac:dyDescent="0.3">
      <c r="A287" t="s">
        <v>291</v>
      </c>
      <c r="B287">
        <f t="shared" si="8"/>
        <v>5</v>
      </c>
      <c r="C287" t="b">
        <f t="shared" si="9"/>
        <v>0</v>
      </c>
      <c r="D287">
        <f>IF(OR(Table2[[#This Row],[How many colons?]]=8,AND(Table2[[#This Row],[How many colons?]]=7,Table2[[#This Row],[Has CID? (char position)]]=FALSE)),1,0)</f>
        <v>0</v>
      </c>
      <c r="F287" s="2" t="str" cm="1">
        <f t="array" ref="F287">IFERROR(MID(Table2[[#This Row],[Data]:[Data]],SEARCH(F$6,Table2[[#This Row],[Data]:[Data]])+4,SEARCH(" ",Table2[[#This Row],[Data]:[Data]],SEARCH(F$6,Table2[[#This Row],[Data]:[Data]]))-SEARCH(F$6,Table2[[#This Row],[Data]:[Data]])-4),FALSE)</f>
        <v>2019</v>
      </c>
      <c r="G287" s="2" t="b">
        <f>IF(AND(LEN(Table3[[#This Row],[BYR:]])=$G$3,(Table3[[#This Row],[BYR:]]*1)&gt;=$G$4,(Table3[[#This Row],[BYR:]]*1)&lt;=$G$5),TRUE,FALSE)</f>
        <v>0</v>
      </c>
      <c r="H287" s="2" t="str" cm="1">
        <f t="array" ref="H287">IFERROR(MID(Table2[[#This Row],[Data]:[Data]],SEARCH(H$6,Table2[[#This Row],[Data]:[Data]])+4,SEARCH(" ",Table2[[#This Row],[Data]:[Data]],SEARCH(H$6,Table2[[#This Row],[Data]:[Data]]))-SEARCH(H$6,Table2[[#This Row],[Data]:[Data]])-4),FALSE)</f>
        <v>2014</v>
      </c>
      <c r="I287" s="2" t="b">
        <f>IF(AND(LEN(Table3[[#This Row],[IYR:]])=$I$3,(Table3[[#This Row],[IYR:]]*1)&gt;=$I$4,(Table3[[#This Row],[IYR:]]*1)&lt;=$I$5),TRUE,FALSE)</f>
        <v>1</v>
      </c>
      <c r="J287" s="2" t="str" cm="1">
        <f t="array" ref="J287">IFERROR(MID(Table2[[#This Row],[Data]:[Data]],SEARCH(J$6,Table2[[#This Row],[Data]:[Data]])+4,SEARCH(" ",Table2[[#This Row],[Data]:[Data]],SEARCH(J$6,Table2[[#This Row],[Data]:[Data]]))-SEARCH(J$6,Table2[[#This Row],[Data]:[Data]])-4),FALSE)</f>
        <v>2019</v>
      </c>
      <c r="K287" s="2" t="b">
        <f>IF(AND(LEN(Table3[[#This Row],[EYR:]])=$K$3,(Table3[[#This Row],[EYR:]]*1)&gt;=$K$4,(Table3[[#This Row],[EYR:]]*1)&lt;=$K$5),TRUE,FALSE)</f>
        <v>0</v>
      </c>
      <c r="L287" s="2">
        <v>167</v>
      </c>
      <c r="M287" s="2" t="s">
        <v>300</v>
      </c>
      <c r="N287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87" s="2" t="b" cm="1">
        <f t="array" ref="O287">IFERROR(MID(Table2[[#This Row],[Data]:[Data]],SEARCH(O$6,Table2[[#This Row],[Data]:[Data]])+4,SEARCH(" ",Table2[[#This Row],[Data]:[Data]],SEARCH(O$6,Table2[[#This Row],[Data]:[Data]]))-SEARCH(O$6,Table2[[#This Row],[Data]:[Data]])-4),FALSE)</f>
        <v>0</v>
      </c>
      <c r="P287" s="2" t="b">
        <f>IF(AND(LEFT(Table3[[#This Row],[HCL:]],1)="#",LEN(Table3[[#This Row],[HCL:]])=$P$3),ISNUMBER(HEX2DEC(RIGHT(Table3[[#This Row],[HCL:]],6))),FALSE)</f>
        <v>0</v>
      </c>
      <c r="Q287" s="2" t="str" cm="1">
        <f t="array" ref="Q287">IFERROR(MID(Table2[[#This Row],[Data]:[Data]],SEARCH(Q$6,Table2[[#This Row],[Data]:[Data]])+4,SEARCH(" ",Table2[[#This Row],[Data]:[Data]],SEARCH(Q$6,Table2[[#This Row],[Data]:[Data]]))-SEARCH(Q$6,Table2[[#This Row],[Data]:[Data]])-4),FALSE)</f>
        <v>gmt</v>
      </c>
      <c r="R287" s="2" t="b">
        <f>IFERROR(VLOOKUP(Table3[[#This Row],[ECL:]],Table4[],2,0),FALSE)</f>
        <v>0</v>
      </c>
      <c r="S287" s="2" t="b" cm="1">
        <f t="array" ref="S287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287" s="2" t="b">
        <f>IF(LEN(Table3[[#This Row],[PID:]])=$T$3,TRUE,FALSE)</f>
        <v>0</v>
      </c>
      <c r="U287" s="2" t="e" cm="1">
        <f t="array" ref="U287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87" s="3">
        <f>IF(AND(G287,I287,K287,N287,P287,R287,T287,Table2[[#This Row],[Valid?]]=1),1,0)</f>
        <v>0</v>
      </c>
    </row>
    <row r="288" spans="1:22" x14ac:dyDescent="0.3">
      <c r="A288" t="s">
        <v>292</v>
      </c>
      <c r="B288">
        <f t="shared" si="8"/>
        <v>5</v>
      </c>
      <c r="C288" t="b">
        <f t="shared" si="9"/>
        <v>0</v>
      </c>
      <c r="D288">
        <f>IF(OR(Table2[[#This Row],[How many colons?]]=8,AND(Table2[[#This Row],[How many colons?]]=7,Table2[[#This Row],[Has CID? (char position)]]=FALSE)),1,0)</f>
        <v>0</v>
      </c>
      <c r="F288" s="2" t="b" cm="1">
        <f t="array" ref="F288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288" s="2" t="b">
        <f>IF(AND(LEN(Table3[[#This Row],[BYR:]])=$G$3,(Table3[[#This Row],[BYR:]]*1)&gt;=$G$4,(Table3[[#This Row],[BYR:]]*1)&lt;=$G$5),TRUE,FALSE)</f>
        <v>0</v>
      </c>
      <c r="H288" s="2" t="str" cm="1">
        <f t="array" ref="H288">IFERROR(MID(Table2[[#This Row],[Data]:[Data]],SEARCH(H$6,Table2[[#This Row],[Data]:[Data]])+4,SEARCH(" ",Table2[[#This Row],[Data]:[Data]],SEARCH(H$6,Table2[[#This Row],[Data]:[Data]]))-SEARCH(H$6,Table2[[#This Row],[Data]:[Data]])-4),FALSE)</f>
        <v>2017</v>
      </c>
      <c r="I288" s="2" t="b">
        <f>IF(AND(LEN(Table3[[#This Row],[IYR:]])=$I$3,(Table3[[#This Row],[IYR:]]*1)&gt;=$I$4,(Table3[[#This Row],[IYR:]]*1)&lt;=$I$5),TRUE,FALSE)</f>
        <v>1</v>
      </c>
      <c r="J288" s="2" t="str" cm="1">
        <f t="array" ref="J288">IFERROR(MID(Table2[[#This Row],[Data]:[Data]],SEARCH(J$6,Table2[[#This Row],[Data]:[Data]])+4,SEARCH(" ",Table2[[#This Row],[Data]:[Data]],SEARCH(J$6,Table2[[#This Row],[Data]:[Data]]))-SEARCH(J$6,Table2[[#This Row],[Data]:[Data]])-4),FALSE)</f>
        <v>2028</v>
      </c>
      <c r="K288" s="2" t="b">
        <f>IF(AND(LEN(Table3[[#This Row],[EYR:]])=$K$3,(Table3[[#This Row],[EYR:]]*1)&gt;=$K$4,(Table3[[#This Row],[EYR:]]*1)&lt;=$K$5),TRUE,FALSE)</f>
        <v>1</v>
      </c>
      <c r="L288" s="2">
        <v>118</v>
      </c>
      <c r="M288" s="2"/>
      <c r="N288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88" s="2" t="str" cm="1">
        <f t="array" ref="O288">IFERROR(MID(Table2[[#This Row],[Data]:[Data]],SEARCH(O$6,Table2[[#This Row],[Data]:[Data]])+4,SEARCH(" ",Table2[[#This Row],[Data]:[Data]],SEARCH(O$6,Table2[[#This Row],[Data]:[Data]]))-SEARCH(O$6,Table2[[#This Row],[Data]:[Data]])-4),FALSE)</f>
        <v>z</v>
      </c>
      <c r="P288" s="2" t="b">
        <f>IF(AND(LEFT(Table3[[#This Row],[HCL:]],1)="#",LEN(Table3[[#This Row],[HCL:]])=$P$3),ISNUMBER(HEX2DEC(RIGHT(Table3[[#This Row],[HCL:]],6))),FALSE)</f>
        <v>0</v>
      </c>
      <c r="Q288" s="2" t="str" cm="1">
        <f t="array" ref="Q288">IFERROR(MID(Table2[[#This Row],[Data]:[Data]],SEARCH(Q$6,Table2[[#This Row],[Data]:[Data]])+4,SEARCH(" ",Table2[[#This Row],[Data]:[Data]],SEARCH(Q$6,Table2[[#This Row],[Data]:[Data]]))-SEARCH(Q$6,Table2[[#This Row],[Data]:[Data]])-4),FALSE)</f>
        <v>#f0f31e</v>
      </c>
      <c r="R288" s="2" t="b">
        <f>IFERROR(VLOOKUP(Table3[[#This Row],[ECL:]],Table4[],2,0),FALSE)</f>
        <v>0</v>
      </c>
      <c r="S288" s="2" t="b" cm="1">
        <f t="array" ref="S288">IFERROR(MID(Table2[[#This Row],[Data]:[Data]],SEARCH(S$6,Table2[[#This Row],[Data]:[Data]])+4,SEARCH(" ",Table2[[#This Row],[Data]:[Data]],SEARCH(S$6,Table2[[#This Row],[Data]:[Data]]))-SEARCH(S$6,Table2[[#This Row],[Data]:[Data]])-4),FALSE)</f>
        <v>0</v>
      </c>
      <c r="T288" s="2" t="b">
        <f>IF(LEN(Table3[[#This Row],[PID:]])=$T$3,TRUE,FALSE)</f>
        <v>0</v>
      </c>
      <c r="U288" s="2" t="e" cm="1">
        <f t="array" ref="U288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88" s="3">
        <f>IF(AND(G288,I288,K288,N288,P288,R288,T288,Table2[[#This Row],[Valid?]]=1),1,0)</f>
        <v>0</v>
      </c>
    </row>
    <row r="289" spans="1:22" x14ac:dyDescent="0.3">
      <c r="A289" t="s">
        <v>293</v>
      </c>
      <c r="B289">
        <f t="shared" si="8"/>
        <v>5</v>
      </c>
      <c r="C289" t="b">
        <f t="shared" si="9"/>
        <v>0</v>
      </c>
      <c r="D289">
        <f>IF(OR(Table2[[#This Row],[How many colons?]]=8,AND(Table2[[#This Row],[How many colons?]]=7,Table2[[#This Row],[Has CID? (char position)]]=FALSE)),1,0)</f>
        <v>0</v>
      </c>
      <c r="F289" s="2" t="b" cm="1">
        <f t="array" ref="F289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289" s="2" t="b">
        <f>IF(AND(LEN(Table3[[#This Row],[BYR:]])=$G$3,(Table3[[#This Row],[BYR:]]*1)&gt;=$G$4,(Table3[[#This Row],[BYR:]]*1)&lt;=$G$5),TRUE,FALSE)</f>
        <v>0</v>
      </c>
      <c r="H289" s="2" t="str" cm="1">
        <f t="array" ref="H289">IFERROR(MID(Table2[[#This Row],[Data]:[Data]],SEARCH(H$6,Table2[[#This Row],[Data]:[Data]])+4,SEARCH(" ",Table2[[#This Row],[Data]:[Data]],SEARCH(H$6,Table2[[#This Row],[Data]:[Data]]))-SEARCH(H$6,Table2[[#This Row],[Data]:[Data]])-4),FALSE)</f>
        <v>2015</v>
      </c>
      <c r="I289" s="2" t="b">
        <f>IF(AND(LEN(Table3[[#This Row],[IYR:]])=$I$3,(Table3[[#This Row],[IYR:]]*1)&gt;=$I$4,(Table3[[#This Row],[IYR:]]*1)&lt;=$I$5),TRUE,FALSE)</f>
        <v>1</v>
      </c>
      <c r="J289" s="2" t="b" cm="1">
        <f t="array" ref="J289">IFERROR(MID(Table2[[#This Row],[Data]:[Data]],SEARCH(J$6,Table2[[#This Row],[Data]:[Data]])+4,SEARCH(" ",Table2[[#This Row],[Data]:[Data]],SEARCH(J$6,Table2[[#This Row],[Data]:[Data]]))-SEARCH(J$6,Table2[[#This Row],[Data]:[Data]])-4),FALSE)</f>
        <v>0</v>
      </c>
      <c r="K289" s="2" t="b">
        <f>IF(AND(LEN(Table3[[#This Row],[EYR:]])=$K$3,(Table3[[#This Row],[EYR:]]*1)&gt;=$K$4,(Table3[[#This Row],[EYR:]]*1)&lt;=$K$5),TRUE,FALSE)</f>
        <v>0</v>
      </c>
      <c r="L289" s="2">
        <v>164</v>
      </c>
      <c r="M289" s="2" t="s">
        <v>299</v>
      </c>
      <c r="N289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1</v>
      </c>
      <c r="O289" s="2" t="str" cm="1">
        <f t="array" ref="O289">IFERROR(MID(Table2[[#This Row],[Data]:[Data]],SEARCH(O$6,Table2[[#This Row],[Data]:[Data]])+4,SEARCH(" ",Table2[[#This Row],[Data]:[Data]],SEARCH(O$6,Table2[[#This Row],[Data]:[Data]]))-SEARCH(O$6,Table2[[#This Row],[Data]:[Data]])-4),FALSE)</f>
        <v>#866857</v>
      </c>
      <c r="P289" s="2" t="b">
        <f>IF(AND(LEFT(Table3[[#This Row],[HCL:]],1)="#",LEN(Table3[[#This Row],[HCL:]])=$P$3),ISNUMBER(HEX2DEC(RIGHT(Table3[[#This Row],[HCL:]],6))),FALSE)</f>
        <v>1</v>
      </c>
      <c r="Q289" s="2" t="str" cm="1">
        <f t="array" ref="Q289">IFERROR(MID(Table2[[#This Row],[Data]:[Data]],SEARCH(Q$6,Table2[[#This Row],[Data]:[Data]])+4,SEARCH(" ",Table2[[#This Row],[Data]:[Data]],SEARCH(Q$6,Table2[[#This Row],[Data]:[Data]]))-SEARCH(Q$6,Table2[[#This Row],[Data]:[Data]])-4),FALSE)</f>
        <v>blu</v>
      </c>
      <c r="R289" s="2" t="b">
        <f>IFERROR(VLOOKUP(Table3[[#This Row],[ECL:]],Table4[],2,0),FALSE)</f>
        <v>1</v>
      </c>
      <c r="S289" s="2" t="str" cm="1">
        <f t="array" ref="S289">IFERROR(MID(Table2[[#This Row],[Data]:[Data]],SEARCH(S$6,Table2[[#This Row],[Data]:[Data]])+4,SEARCH(" ",Table2[[#This Row],[Data]:[Data]],SEARCH(S$6,Table2[[#This Row],[Data]:[Data]]))-SEARCH(S$6,Table2[[#This Row],[Data]:[Data]])-4),FALSE)</f>
        <v>669045673</v>
      </c>
      <c r="T289" s="2" t="b">
        <f>IF(LEN(Table3[[#This Row],[PID:]])=$T$3,TRUE,FALSE)</f>
        <v>1</v>
      </c>
      <c r="U289" s="2" t="e" cm="1">
        <f t="array" ref="U289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89" s="3">
        <f>IF(AND(G289,I289,K289,N289,P289,R289,T289,Table2[[#This Row],[Valid?]]=1),1,0)</f>
        <v>0</v>
      </c>
    </row>
    <row r="290" spans="1:22" x14ac:dyDescent="0.3">
      <c r="A290" t="s">
        <v>294</v>
      </c>
      <c r="B290">
        <f t="shared" si="8"/>
        <v>5</v>
      </c>
      <c r="C290" t="b">
        <f t="shared" si="9"/>
        <v>0</v>
      </c>
      <c r="D290">
        <f>IF(OR(Table2[[#This Row],[How many colons?]]=8,AND(Table2[[#This Row],[How many colons?]]=7,Table2[[#This Row],[Has CID? (char position)]]=FALSE)),1,0)</f>
        <v>0</v>
      </c>
      <c r="F290" s="2" t="str" cm="1">
        <f t="array" ref="F290">IFERROR(MID(Table2[[#This Row],[Data]:[Data]],SEARCH(F$6,Table2[[#This Row],[Data]:[Data]])+4,SEARCH(" ",Table2[[#This Row],[Data]:[Data]],SEARCH(F$6,Table2[[#This Row],[Data]:[Data]]))-SEARCH(F$6,Table2[[#This Row],[Data]:[Data]])-4),FALSE)</f>
        <v>1932</v>
      </c>
      <c r="G290" s="2" t="b">
        <f>IF(AND(LEN(Table3[[#This Row],[BYR:]])=$G$3,(Table3[[#This Row],[BYR:]]*1)&gt;=$G$4,(Table3[[#This Row],[BYR:]]*1)&lt;=$G$5),TRUE,FALSE)</f>
        <v>1</v>
      </c>
      <c r="H290" s="2" t="str" cm="1">
        <f t="array" ref="H290">IFERROR(MID(Table2[[#This Row],[Data]:[Data]],SEARCH(H$6,Table2[[#This Row],[Data]:[Data]])+4,SEARCH(" ",Table2[[#This Row],[Data]:[Data]],SEARCH(H$6,Table2[[#This Row],[Data]:[Data]]))-SEARCH(H$6,Table2[[#This Row],[Data]:[Data]])-4),FALSE)</f>
        <v>1989</v>
      </c>
      <c r="I290" s="2" t="b">
        <f>IF(AND(LEN(Table3[[#This Row],[IYR:]])=$I$3,(Table3[[#This Row],[IYR:]]*1)&gt;=$I$4,(Table3[[#This Row],[IYR:]]*1)&lt;=$I$5),TRUE,FALSE)</f>
        <v>0</v>
      </c>
      <c r="J290" s="2" t="b" cm="1">
        <f t="array" ref="J290">IFERROR(MID(Table2[[#This Row],[Data]:[Data]],SEARCH(J$6,Table2[[#This Row],[Data]:[Data]])+4,SEARCH(" ",Table2[[#This Row],[Data]:[Data]],SEARCH(J$6,Table2[[#This Row],[Data]:[Data]]))-SEARCH(J$6,Table2[[#This Row],[Data]:[Data]])-4),FALSE)</f>
        <v>0</v>
      </c>
      <c r="K290" s="2" t="b">
        <f>IF(AND(LEN(Table3[[#This Row],[EYR:]])=$K$3,(Table3[[#This Row],[EYR:]]*1)&gt;=$K$4,(Table3[[#This Row],[EYR:]]*1)&lt;=$K$5),TRUE,FALSE)</f>
        <v>0</v>
      </c>
      <c r="L290" s="2">
        <v>66</v>
      </c>
      <c r="M290" s="2" t="s">
        <v>299</v>
      </c>
      <c r="N290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90" s="2" t="b" cm="1">
        <f t="array" ref="O290">IFERROR(MID(Table2[[#This Row],[Data]:[Data]],SEARCH(O$6,Table2[[#This Row],[Data]:[Data]])+4,SEARCH(" ",Table2[[#This Row],[Data]:[Data]],SEARCH(O$6,Table2[[#This Row],[Data]:[Data]]))-SEARCH(O$6,Table2[[#This Row],[Data]:[Data]])-4),FALSE)</f>
        <v>0</v>
      </c>
      <c r="P290" s="2" t="b">
        <f>IF(AND(LEFT(Table3[[#This Row],[HCL:]],1)="#",LEN(Table3[[#This Row],[HCL:]])=$P$3),ISNUMBER(HEX2DEC(RIGHT(Table3[[#This Row],[HCL:]],6))),FALSE)</f>
        <v>0</v>
      </c>
      <c r="Q290" s="2" t="str" cm="1">
        <f t="array" ref="Q290">IFERROR(MID(Table2[[#This Row],[Data]:[Data]],SEARCH(Q$6,Table2[[#This Row],[Data]:[Data]])+4,SEARCH(" ",Table2[[#This Row],[Data]:[Data]],SEARCH(Q$6,Table2[[#This Row],[Data]:[Data]]))-SEARCH(Q$6,Table2[[#This Row],[Data]:[Data]])-4),FALSE)</f>
        <v>#663e48</v>
      </c>
      <c r="R290" s="2" t="b">
        <f>IFERROR(VLOOKUP(Table3[[#This Row],[ECL:]],Table4[],2,0),FALSE)</f>
        <v>0</v>
      </c>
      <c r="S290" s="2" t="str" cm="1">
        <f t="array" ref="S290">IFERROR(MID(Table2[[#This Row],[Data]:[Data]],SEARCH(S$6,Table2[[#This Row],[Data]:[Data]])+4,SEARCH(" ",Table2[[#This Row],[Data]:[Data]],SEARCH(S$6,Table2[[#This Row],[Data]:[Data]]))-SEARCH(S$6,Table2[[#This Row],[Data]:[Data]])-4),FALSE)</f>
        <v>9157891148</v>
      </c>
      <c r="T290" s="2" t="b">
        <f>IF(LEN(Table3[[#This Row],[PID:]])=$T$3,TRUE,FALSE)</f>
        <v>0</v>
      </c>
      <c r="U290" s="2" t="e" cm="1">
        <f t="array" ref="U290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90" s="3">
        <f>IF(AND(G290,I290,K290,N290,P290,R290,T290,Table2[[#This Row],[Valid?]]=1),1,0)</f>
        <v>0</v>
      </c>
    </row>
    <row r="291" spans="1:22" x14ac:dyDescent="0.3">
      <c r="A291" t="s">
        <v>295</v>
      </c>
      <c r="B291">
        <f t="shared" si="8"/>
        <v>5</v>
      </c>
      <c r="C291" t="b">
        <f t="shared" si="9"/>
        <v>0</v>
      </c>
      <c r="D291">
        <f>IF(OR(Table2[[#This Row],[How many colons?]]=8,AND(Table2[[#This Row],[How many colons?]]=7,Table2[[#This Row],[Has CID? (char position)]]=FALSE)),1,0)</f>
        <v>0</v>
      </c>
      <c r="F291" s="2" t="b" cm="1">
        <f t="array" ref="F291">IFERROR(MID(Table2[[#This Row],[Data]:[Data]],SEARCH(F$6,Table2[[#This Row],[Data]:[Data]])+4,SEARCH(" ",Table2[[#This Row],[Data]:[Data]],SEARCH(F$6,Table2[[#This Row],[Data]:[Data]]))-SEARCH(F$6,Table2[[#This Row],[Data]:[Data]])-4),FALSE)</f>
        <v>0</v>
      </c>
      <c r="G291" s="2" t="b">
        <f>IF(AND(LEN(Table3[[#This Row],[BYR:]])=$G$3,(Table3[[#This Row],[BYR:]]*1)&gt;=$G$4,(Table3[[#This Row],[BYR:]]*1)&lt;=$G$5),TRUE,FALSE)</f>
        <v>0</v>
      </c>
      <c r="H291" s="2" t="str" cm="1">
        <f t="array" ref="H291">IFERROR(MID(Table2[[#This Row],[Data]:[Data]],SEARCH(H$6,Table2[[#This Row],[Data]:[Data]])+4,SEARCH(" ",Table2[[#This Row],[Data]:[Data]],SEARCH(H$6,Table2[[#This Row],[Data]:[Data]]))-SEARCH(H$6,Table2[[#This Row],[Data]:[Data]])-4),FALSE)</f>
        <v>2018</v>
      </c>
      <c r="I291" s="2" t="b">
        <f>IF(AND(LEN(Table3[[#This Row],[IYR:]])=$I$3,(Table3[[#This Row],[IYR:]]*1)&gt;=$I$4,(Table3[[#This Row],[IYR:]]*1)&lt;=$I$5),TRUE,FALSE)</f>
        <v>1</v>
      </c>
      <c r="J291" s="2" t="str" cm="1">
        <f t="array" ref="J291">IFERROR(MID(Table2[[#This Row],[Data]:[Data]],SEARCH(J$6,Table2[[#This Row],[Data]:[Data]])+4,SEARCH(" ",Table2[[#This Row],[Data]:[Data]],SEARCH(J$6,Table2[[#This Row],[Data]:[Data]]))-SEARCH(J$6,Table2[[#This Row],[Data]:[Data]])-4),FALSE)</f>
        <v>2022</v>
      </c>
      <c r="K291" s="2" t="b">
        <f>IF(AND(LEN(Table3[[#This Row],[EYR:]])=$K$3,(Table3[[#This Row],[EYR:]]*1)&gt;=$K$4,(Table3[[#This Row],[EYR:]]*1)&lt;=$K$5),TRUE,FALSE)</f>
        <v>1</v>
      </c>
      <c r="L291" s="2" t="b">
        <v>0</v>
      </c>
      <c r="M291" s="2"/>
      <c r="N291" s="2" t="b">
        <f>IF(ISBLANK(Table3[[#This Row],[units]]),FALSE,IF(Table3[[#This Row],[units]]="cm",IF(AND(Table3[[#This Row],[HGT:]]&gt;=$N$4,Table3[[#This Row],[HGT:]]&lt;=$N$5),TRUE,FALSE),IF(AND(Table3[[#This Row],[HGT:]]&gt;=$N$2,Table3[[#This Row],[HGT:]]&lt;=$N$3),TRUE,FALSE)))</f>
        <v>0</v>
      </c>
      <c r="O291" s="2" t="str" cm="1">
        <f t="array" ref="O291">IFERROR(MID(Table2[[#This Row],[Data]:[Data]],SEARCH(O$6,Table2[[#This Row],[Data]:[Data]])+4,SEARCH(" ",Table2[[#This Row],[Data]:[Data]],SEARCH(O$6,Table2[[#This Row],[Data]:[Data]]))-SEARCH(O$6,Table2[[#This Row],[Data]:[Data]])-4),FALSE)</f>
        <v>#fffffd</v>
      </c>
      <c r="P291" s="2" t="b">
        <f>IF(AND(LEFT(Table3[[#This Row],[HCL:]],1)="#",LEN(Table3[[#This Row],[HCL:]])=$P$3),ISNUMBER(HEX2DEC(RIGHT(Table3[[#This Row],[HCL:]],6))),FALSE)</f>
        <v>1</v>
      </c>
      <c r="Q291" s="2" t="str" cm="1">
        <f t="array" ref="Q291">IFERROR(MID(Table2[[#This Row],[Data]:[Data]],SEARCH(Q$6,Table2[[#This Row],[Data]:[Data]])+4,SEARCH(" ",Table2[[#This Row],[Data]:[Data]],SEARCH(Q$6,Table2[[#This Row],[Data]:[Data]]))-SEARCH(Q$6,Table2[[#This Row],[Data]:[Data]])-4),FALSE)</f>
        <v>oth</v>
      </c>
      <c r="R291" s="2" t="b">
        <f>IFERROR(VLOOKUP(Table3[[#This Row],[ECL:]],Table4[],2,0),FALSE)</f>
        <v>1</v>
      </c>
      <c r="S291" s="2" t="str" cm="1">
        <f t="array" ref="S291">IFERROR(MID(Table2[[#This Row],[Data]:[Data]],SEARCH(S$6,Table2[[#This Row],[Data]:[Data]])+4,SEARCH(" ",Table2[[#This Row],[Data]:[Data]],SEARCH(S$6,Table2[[#This Row],[Data]:[Data]]))-SEARCH(S$6,Table2[[#This Row],[Data]:[Data]])-4),FALSE)</f>
        <v>953490888</v>
      </c>
      <c r="T291" s="2" t="b">
        <f>IF(LEN(Table3[[#This Row],[PID:]])=$T$3,TRUE,FALSE)</f>
        <v>1</v>
      </c>
      <c r="U291" s="2" t="e" cm="1">
        <f t="array" ref="U291">MID(Table2[[#This Row],[Data]:[Data]],SEARCH(U$6,Table2[[#This Row],[Data]:[Data]])+4,SEARCH(" ",Table2[[#This Row],[Data]:[Data]],SEARCH(U$6,Table2[[#This Row],[Data]:[Data]]))-SEARCH(U$6,Table2[[#This Row],[Data]:[Data]])-4)</f>
        <v>#VALUE!</v>
      </c>
      <c r="V291" s="3">
        <f>IF(AND(G291,I291,K291,N291,P291,R291,T291,Table2[[#This Row],[Valid?]]=1),1,0)</f>
        <v>0</v>
      </c>
    </row>
  </sheetData>
  <pageMargins left="0.7" right="0.7" top="0.75" bottom="0.75" header="0.3" footer="0.3"/>
  <pageSetup orientation="portrait" r:id="rId1"/>
  <ignoredErrors>
    <ignoredError sqref="D7" calculatedColumn="1"/>
  </ignoredErrors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742789-0A29-47B5-B7FA-E3875447AA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tiffarific@gmail.com</dc:creator>
  <cp:lastModifiedBy>Tiff</cp:lastModifiedBy>
  <dcterms:created xsi:type="dcterms:W3CDTF">2020-12-04T04:59:25Z</dcterms:created>
  <dcterms:modified xsi:type="dcterms:W3CDTF">2020-12-04T21:56:51Z</dcterms:modified>
</cp:coreProperties>
</file>