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4A4F9E7-42DB-40DE-AE67-5FD398C5138A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30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6" i="32"/>
  <c r="KA58" i="32" l="1"/>
  <c r="KA38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AP6" i="32" s="1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0" i="32"/>
  <c r="IK37" i="32"/>
  <c r="FK37" i="32"/>
  <c r="DN37" i="32"/>
  <c r="BF37" i="32"/>
  <c r="X37" i="32"/>
  <c r="X12" i="32" s="1"/>
  <c r="L37" i="32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2" i="32"/>
  <c r="IK32" i="32"/>
  <c r="IE32" i="32"/>
  <c r="HG32" i="32"/>
  <c r="GU32" i="32"/>
  <c r="FW32" i="32"/>
  <c r="FU32" i="32"/>
  <c r="FA32" i="32"/>
  <c r="FA3" i="32" s="1"/>
  <c r="DT32" i="32"/>
  <c r="KA32" i="32"/>
  <c r="JY35" i="32" s="1"/>
  <c r="JY31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O6" i="32" s="1"/>
  <c r="GC27" i="32"/>
  <c r="FU27" i="32"/>
  <c r="FK27" i="32"/>
  <c r="FK9" i="32" s="1"/>
  <c r="ER27" i="32"/>
  <c r="ES27" i="32" s="1"/>
  <c r="DZ27" i="32"/>
  <c r="DN27" i="32"/>
  <c r="DH27" i="32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2" i="32"/>
  <c r="JY34" i="32" s="1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IO2" i="32" s="1"/>
  <c r="HM17" i="32"/>
  <c r="FQ17" i="32"/>
  <c r="FQ11" i="32" s="1"/>
  <c r="FI17" i="32"/>
  <c r="DP17" i="32"/>
  <c r="DN17" i="32"/>
  <c r="DN7" i="32" s="1"/>
  <c r="BB17" i="32"/>
  <c r="JY16" i="32"/>
  <c r="JM16" i="32"/>
  <c r="IS16" i="32"/>
  <c r="IQ16" i="32"/>
  <c r="IK16" i="32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3" i="32"/>
  <c r="JY13" i="32"/>
  <c r="JY2" i="32" s="1"/>
  <c r="JU13" i="32"/>
  <c r="JS26" i="32" s="1"/>
  <c r="JC13" i="32"/>
  <c r="IQ13" i="32"/>
  <c r="IQ12" i="32" s="1"/>
  <c r="IO34" i="32" s="1"/>
  <c r="IK13" i="32"/>
  <c r="II46" i="32" s="1"/>
  <c r="II13" i="32"/>
  <c r="HS13" i="32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1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C9" i="32"/>
  <c r="FM9" i="32"/>
  <c r="FM3" i="32" s="1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F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JE6" i="32"/>
  <c r="JA6" i="32"/>
  <c r="HU6" i="32"/>
  <c r="HK6" i="32"/>
  <c r="HK3" i="32" s="1"/>
  <c r="GG6" i="32"/>
  <c r="GA6" i="32"/>
  <c r="CJ6" i="32"/>
  <c r="BX6" i="32"/>
  <c r="BB6" i="32"/>
  <c r="AD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V3" i="32"/>
  <c r="DR3" i="32"/>
  <c r="DL3" i="32"/>
  <c r="DJ3" i="32"/>
  <c r="DF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JM2" i="32"/>
  <c r="IS2" i="32"/>
  <c r="IG2" i="32"/>
  <c r="HO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II47" i="32" l="1"/>
  <c r="FG3" i="32"/>
  <c r="L5" i="32"/>
  <c r="DH6" i="32"/>
  <c r="FQ9" i="32"/>
  <c r="CV11" i="32"/>
  <c r="JU5" i="32"/>
  <c r="IC2" i="32"/>
  <c r="FS3" i="32"/>
  <c r="JY33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EY3" i="32"/>
  <c r="EY4" i="32" s="1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IW2" i="32" s="1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IQ2" i="32" s="1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JY3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E3" i="32"/>
  <c r="FE4" i="32" s="1"/>
  <c r="FQ3" i="32"/>
  <c r="FQ4" i="32" s="1"/>
  <c r="GO3" i="32"/>
  <c r="GO5" i="32" s="1"/>
  <c r="IK6" i="32"/>
  <c r="HA9" i="32"/>
  <c r="JK2" i="32"/>
  <c r="FU3" i="32"/>
  <c r="FW3" i="32" s="1"/>
  <c r="DT12" i="32"/>
  <c r="GU10" i="32"/>
  <c r="JM32" i="32"/>
  <c r="DH10" i="32"/>
  <c r="GI6" i="32"/>
  <c r="KA2" i="32"/>
  <c r="KA3" i="32" s="1"/>
  <c r="DB4" i="32"/>
  <c r="BF4" i="32"/>
  <c r="X4" i="32"/>
  <c r="BX5" i="32"/>
  <c r="BX4" i="32"/>
  <c r="DH4" i="32"/>
  <c r="FE5" i="32"/>
  <c r="GC5" i="32"/>
  <c r="HY2" i="32"/>
  <c r="IE2" i="32"/>
  <c r="JO2" i="32"/>
  <c r="L3" i="32"/>
  <c r="L4" i="32" s="1"/>
  <c r="AJ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FW5" i="32" s="1"/>
  <c r="IU24" i="32"/>
  <c r="IW3" i="32" s="1"/>
  <c r="IW4" i="32" s="1"/>
  <c r="IW6" i="32"/>
  <c r="EM6" i="32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S3" i="32" l="1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IW5" i="32"/>
  <c r="DT6" i="32"/>
  <c r="HS5" i="32"/>
  <c r="FQ5" i="32"/>
  <c r="GI5" i="32"/>
  <c r="JI2" i="32"/>
  <c r="JI3" i="32" s="1"/>
  <c r="JC2" i="32"/>
  <c r="JC3" i="32" s="1"/>
  <c r="JC4" i="32" s="1"/>
  <c r="JI4" i="32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FC28" i="28" l="1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<sst xmlns="http://schemas.openxmlformats.org/spreadsheetml/2006/main" count="7285" uniqueCount="2954">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</sst>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7" t="s">
        <v>1875</v>
      </c>
      <c r="C2" s="927"/>
      <c r="D2" s="927"/>
      <c r="E2" s="929" t="s">
        <v>2497</v>
      </c>
      <c r="F2" s="929" t="s">
        <v>2519</v>
      </c>
      <c r="G2" s="689"/>
      <c r="H2" s="915"/>
      <c r="I2" s="928" t="s">
        <v>2624</v>
      </c>
      <c r="J2" s="928"/>
      <c r="K2" s="917" t="s">
        <v>2621</v>
      </c>
      <c r="L2" s="917" t="s">
        <v>2543</v>
      </c>
      <c r="M2" s="929" t="s">
        <v>2502</v>
      </c>
      <c r="N2" s="90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0"/>
      <c r="F3" s="930"/>
      <c r="G3" s="693"/>
      <c r="H3" s="916"/>
      <c r="I3" s="694" t="s">
        <v>2586</v>
      </c>
      <c r="J3" s="695" t="s">
        <v>2211</v>
      </c>
      <c r="K3" s="918"/>
      <c r="L3" s="918"/>
      <c r="M3" s="930"/>
      <c r="N3" s="90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2" t="s">
        <v>2500</v>
      </c>
      <c r="D10" s="922"/>
      <c r="E10" s="922"/>
      <c r="F10" s="922"/>
      <c r="G10" s="922"/>
      <c r="H10" s="922"/>
      <c r="I10" s="922"/>
      <c r="J10" s="922"/>
      <c r="K10" s="922"/>
      <c r="L10" s="922"/>
      <c r="M10" s="922"/>
      <c r="N10" s="922"/>
      <c r="O10" s="922"/>
      <c r="P10" s="922"/>
    </row>
    <row r="11" spans="2:16" ht="12.75" customHeight="1">
      <c r="B11" s="564"/>
      <c r="C11" s="556" t="s">
        <v>2515</v>
      </c>
      <c r="D11" s="554"/>
      <c r="E11" s="910" t="s">
        <v>2497</v>
      </c>
      <c r="F11" s="910" t="s">
        <v>2519</v>
      </c>
      <c r="G11" s="558"/>
      <c r="H11" s="913" t="s">
        <v>2508</v>
      </c>
      <c r="I11" s="919" t="s">
        <v>2743</v>
      </c>
      <c r="J11" s="923" t="s">
        <v>2622</v>
      </c>
      <c r="K11" s="923"/>
      <c r="L11" s="924"/>
      <c r="M11" s="910" t="s">
        <v>2744</v>
      </c>
      <c r="N11" s="912" t="s">
        <v>2509</v>
      </c>
    </row>
    <row r="12" spans="2:16">
      <c r="B12" s="564"/>
      <c r="C12" s="550" t="s">
        <v>1873</v>
      </c>
      <c r="D12" s="551" t="s">
        <v>2412</v>
      </c>
      <c r="E12" s="911"/>
      <c r="F12" s="911"/>
      <c r="G12" s="560"/>
      <c r="H12" s="914"/>
      <c r="I12" s="920"/>
      <c r="J12" s="697" t="s">
        <v>2517</v>
      </c>
      <c r="K12" s="561" t="s">
        <v>1874</v>
      </c>
      <c r="L12" s="925"/>
      <c r="M12" s="911"/>
      <c r="N12" s="912"/>
    </row>
    <row r="13" spans="2:16" s="622" customFormat="1">
      <c r="B13" s="926">
        <v>8</v>
      </c>
      <c r="C13" s="92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1" t="s">
        <v>2501</v>
      </c>
      <c r="D19" s="921"/>
      <c r="E19" s="921"/>
      <c r="F19" s="921"/>
      <c r="G19" s="921"/>
      <c r="H19" s="921"/>
      <c r="I19" s="921"/>
      <c r="J19" s="921"/>
      <c r="K19" s="921"/>
      <c r="L19" s="921"/>
      <c r="M19" s="921"/>
      <c r="N19" s="921"/>
      <c r="O19" s="921"/>
      <c r="P19" s="921"/>
    </row>
    <row r="20" spans="2:18" s="729" customFormat="1">
      <c r="B20" s="741"/>
      <c r="G20" s="908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8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8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1">
        <f>SUMPRODUCT(D4:D33,E4:E33)/365</f>
        <v>25.715295438356168</v>
      </c>
      <c r="E34" s="931"/>
      <c r="F34" s="773"/>
    </row>
    <row r="35" spans="2:11">
      <c r="B35" s="772" t="s">
        <v>2810</v>
      </c>
      <c r="D35" s="931" t="s">
        <v>2798</v>
      </c>
      <c r="E35" s="93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1">
        <f>SUMPRODUCT(D4:D34,E4:E34)/365</f>
        <v>13.229677205479451</v>
      </c>
      <c r="E35" s="931"/>
      <c r="F35" s="740"/>
    </row>
    <row r="36" spans="2:11">
      <c r="B36" s="734" t="s">
        <v>2810</v>
      </c>
      <c r="D36" s="931" t="s">
        <v>2798</v>
      </c>
      <c r="E36" s="93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2" t="s">
        <v>1897</v>
      </c>
      <c r="D3" s="93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3" t="s">
        <v>2079</v>
      </c>
      <c r="C2" s="933"/>
      <c r="D2" s="934" t="s">
        <v>1875</v>
      </c>
      <c r="E2" s="934"/>
      <c r="F2" s="471"/>
      <c r="G2" s="471"/>
      <c r="H2" s="378"/>
      <c r="I2" s="937" t="s">
        <v>2256</v>
      </c>
      <c r="J2" s="938"/>
      <c r="K2" s="938"/>
      <c r="L2" s="938"/>
      <c r="M2" s="938"/>
      <c r="N2" s="938"/>
      <c r="O2" s="939"/>
      <c r="P2" s="438"/>
      <c r="Q2" s="94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5" t="s">
        <v>2282</v>
      </c>
      <c r="G3" s="946"/>
      <c r="H3" s="378"/>
      <c r="I3" s="433"/>
      <c r="J3" s="472"/>
      <c r="K3" s="942" t="s">
        <v>2422</v>
      </c>
      <c r="L3" s="943"/>
      <c r="M3" s="944"/>
      <c r="N3" s="476"/>
      <c r="O3" s="430"/>
      <c r="P3" s="470"/>
      <c r="Q3" s="94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7" t="s">
        <v>124</v>
      </c>
      <c r="C1" s="857"/>
      <c r="D1" s="861" t="s">
        <v>292</v>
      </c>
      <c r="E1" s="861"/>
      <c r="F1" s="861" t="s">
        <v>341</v>
      </c>
      <c r="G1" s="861"/>
      <c r="H1" s="858" t="s">
        <v>127</v>
      </c>
      <c r="I1" s="858"/>
      <c r="J1" s="859" t="s">
        <v>292</v>
      </c>
      <c r="K1" s="859"/>
      <c r="L1" s="860" t="s">
        <v>520</v>
      </c>
      <c r="M1" s="860"/>
      <c r="N1" s="858" t="s">
        <v>146</v>
      </c>
      <c r="O1" s="858"/>
      <c r="P1" s="859" t="s">
        <v>293</v>
      </c>
      <c r="Q1" s="859"/>
      <c r="R1" s="860" t="s">
        <v>522</v>
      </c>
      <c r="S1" s="860"/>
      <c r="T1" s="846" t="s">
        <v>193</v>
      </c>
      <c r="U1" s="846"/>
      <c r="V1" s="859" t="s">
        <v>292</v>
      </c>
      <c r="W1" s="859"/>
      <c r="X1" s="848" t="s">
        <v>524</v>
      </c>
      <c r="Y1" s="848"/>
      <c r="Z1" s="846" t="s">
        <v>241</v>
      </c>
      <c r="AA1" s="846"/>
      <c r="AB1" s="847" t="s">
        <v>292</v>
      </c>
      <c r="AC1" s="847"/>
      <c r="AD1" s="856" t="s">
        <v>524</v>
      </c>
      <c r="AE1" s="856"/>
      <c r="AF1" s="846" t="s">
        <v>367</v>
      </c>
      <c r="AG1" s="846"/>
      <c r="AH1" s="847" t="s">
        <v>292</v>
      </c>
      <c r="AI1" s="847"/>
      <c r="AJ1" s="848" t="s">
        <v>530</v>
      </c>
      <c r="AK1" s="848"/>
      <c r="AL1" s="846" t="s">
        <v>389</v>
      </c>
      <c r="AM1" s="846"/>
      <c r="AN1" s="854" t="s">
        <v>292</v>
      </c>
      <c r="AO1" s="854"/>
      <c r="AP1" s="852" t="s">
        <v>531</v>
      </c>
      <c r="AQ1" s="852"/>
      <c r="AR1" s="846" t="s">
        <v>416</v>
      </c>
      <c r="AS1" s="846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9" t="s">
        <v>261</v>
      </c>
      <c r="U4" s="849"/>
      <c r="X4" s="119" t="s">
        <v>233</v>
      </c>
      <c r="Y4" s="123">
        <f>Y3-Y6</f>
        <v>4.9669099999591708</v>
      </c>
      <c r="Z4" s="849" t="s">
        <v>262</v>
      </c>
      <c r="AA4" s="849"/>
      <c r="AD4" s="154" t="s">
        <v>233</v>
      </c>
      <c r="AE4" s="154">
        <f>AE3-AE5</f>
        <v>-52.526899999851594</v>
      </c>
      <c r="AF4" s="849" t="s">
        <v>262</v>
      </c>
      <c r="AG4" s="849"/>
      <c r="AH4" s="143"/>
      <c r="AI4" s="143"/>
      <c r="AJ4" s="154" t="s">
        <v>233</v>
      </c>
      <c r="AK4" s="154">
        <f>AK3-AK5</f>
        <v>94.988909999992757</v>
      </c>
      <c r="AL4" s="849" t="s">
        <v>262</v>
      </c>
      <c r="AM4" s="849"/>
      <c r="AP4" s="170" t="s">
        <v>233</v>
      </c>
      <c r="AQ4" s="174">
        <f>AQ3-AQ5</f>
        <v>33.841989999942598</v>
      </c>
      <c r="AR4" s="849" t="s">
        <v>262</v>
      </c>
      <c r="AS4" s="849"/>
      <c r="AX4" s="849" t="s">
        <v>564</v>
      </c>
      <c r="AY4" s="849"/>
      <c r="BB4" s="849" t="s">
        <v>567</v>
      </c>
      <c r="BC4" s="84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9"/>
      <c r="U5" s="849"/>
      <c r="V5" s="3" t="s">
        <v>258</v>
      </c>
      <c r="W5">
        <v>2050</v>
      </c>
      <c r="X5" s="82"/>
      <c r="Z5" s="849"/>
      <c r="AA5" s="84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9"/>
      <c r="AG5" s="849"/>
      <c r="AH5" s="143"/>
      <c r="AI5" s="143"/>
      <c r="AJ5" s="154" t="s">
        <v>352</v>
      </c>
      <c r="AK5" s="162">
        <f>SUM(AK11:AK59)</f>
        <v>30858.011000000002</v>
      </c>
      <c r="AL5" s="849"/>
      <c r="AM5" s="84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9"/>
      <c r="AS5" s="849"/>
      <c r="AX5" s="849"/>
      <c r="AY5" s="849"/>
      <c r="BB5" s="849"/>
      <c r="BC5" s="849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2" t="s">
        <v>264</v>
      </c>
      <c r="W23" s="86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4"/>
      <c r="W24" s="86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6" t="s">
        <v>2664</v>
      </c>
      <c r="H3" s="867"/>
      <c r="I3" s="590"/>
      <c r="J3" s="866" t="s">
        <v>2665</v>
      </c>
      <c r="K3" s="867"/>
      <c r="L3" s="299"/>
      <c r="M3" s="866">
        <v>43739</v>
      </c>
      <c r="N3" s="867"/>
      <c r="O3" s="866">
        <v>42401</v>
      </c>
      <c r="P3" s="86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1">
        <f>G40/F42+H40</f>
        <v>1932511.2781954887</v>
      </c>
      <c r="H43" s="87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0">
        <f>H40*F42+G40</f>
        <v>2570240</v>
      </c>
      <c r="H44" s="870"/>
      <c r="I44" s="2"/>
      <c r="J44" s="870">
        <f>K40*1.37+J40</f>
        <v>1877697.6600000001</v>
      </c>
      <c r="K44" s="870"/>
      <c r="L44" s="2"/>
      <c r="M44" s="870">
        <f>N40*1.37+M40</f>
        <v>1789659</v>
      </c>
      <c r="N44" s="870"/>
      <c r="O44" s="870">
        <f>P40*1.36+O40</f>
        <v>1320187.2</v>
      </c>
      <c r="P44" s="87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9" t="s">
        <v>1186</v>
      </c>
      <c r="C47" s="869"/>
      <c r="D47" s="869"/>
      <c r="E47" s="869"/>
      <c r="F47" s="869"/>
      <c r="G47" s="869"/>
      <c r="H47" s="869"/>
      <c r="I47" s="869"/>
      <c r="J47" s="869"/>
      <c r="K47" s="869"/>
      <c r="L47" s="869"/>
      <c r="M47" s="869"/>
      <c r="N47" s="869"/>
    </row>
    <row r="48" spans="2:16">
      <c r="B48" s="869" t="s">
        <v>2560</v>
      </c>
      <c r="C48" s="869"/>
      <c r="D48" s="869"/>
      <c r="E48" s="869"/>
      <c r="F48" s="869"/>
      <c r="G48" s="869"/>
      <c r="H48" s="869"/>
      <c r="I48" s="869"/>
      <c r="J48" s="869"/>
      <c r="K48" s="869"/>
      <c r="L48" s="869"/>
      <c r="M48" s="869"/>
      <c r="N48" s="869"/>
    </row>
    <row r="49" spans="2:14">
      <c r="B49" s="869" t="s">
        <v>2559</v>
      </c>
      <c r="C49" s="869"/>
      <c r="D49" s="869"/>
      <c r="E49" s="869"/>
      <c r="F49" s="869"/>
      <c r="G49" s="869"/>
      <c r="H49" s="869"/>
      <c r="I49" s="869"/>
      <c r="J49" s="869"/>
      <c r="K49" s="869"/>
      <c r="L49" s="869"/>
      <c r="M49" s="869"/>
      <c r="N49" s="869"/>
    </row>
    <row r="50" spans="2:14">
      <c r="B50" s="868" t="s">
        <v>2558</v>
      </c>
      <c r="C50" s="868"/>
      <c r="D50" s="868"/>
      <c r="E50" s="868"/>
      <c r="F50" s="868"/>
      <c r="G50" s="868"/>
      <c r="H50" s="868"/>
      <c r="I50" s="868"/>
      <c r="J50" s="868"/>
      <c r="K50" s="868"/>
      <c r="L50" s="868"/>
      <c r="M50" s="868"/>
      <c r="N50" s="868"/>
    </row>
    <row r="51" spans="2:14">
      <c r="B51" s="868"/>
      <c r="C51" s="868"/>
      <c r="D51" s="868"/>
      <c r="E51" s="868"/>
      <c r="F51" s="868"/>
      <c r="G51" s="868"/>
      <c r="H51" s="868"/>
      <c r="I51" s="868"/>
      <c r="J51" s="868"/>
      <c r="K51" s="868"/>
      <c r="L51" s="868"/>
      <c r="M51" s="868"/>
      <c r="N51" s="868"/>
    </row>
    <row r="52" spans="2:14">
      <c r="B52" s="868"/>
      <c r="C52" s="868"/>
      <c r="D52" s="868"/>
      <c r="E52" s="868"/>
      <c r="F52" s="868"/>
      <c r="G52" s="868"/>
      <c r="H52" s="868"/>
      <c r="I52" s="868"/>
      <c r="J52" s="868"/>
      <c r="K52" s="868"/>
      <c r="L52" s="868"/>
      <c r="M52" s="868"/>
      <c r="N52" s="86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8" t="s">
        <v>2652</v>
      </c>
      <c r="F38" s="87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7" t="s">
        <v>989</v>
      </c>
      <c r="C41" s="877"/>
      <c r="D41" s="877"/>
      <c r="E41" s="877"/>
      <c r="F41" s="877"/>
      <c r="G41" s="877"/>
      <c r="H41" s="8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7" t="s">
        <v>909</v>
      </c>
      <c r="C1" s="857"/>
      <c r="D1" s="856" t="s">
        <v>515</v>
      </c>
      <c r="E1" s="856"/>
      <c r="F1" s="857" t="s">
        <v>513</v>
      </c>
      <c r="G1" s="857"/>
      <c r="H1" s="880" t="s">
        <v>549</v>
      </c>
      <c r="I1" s="880"/>
      <c r="J1" s="856" t="s">
        <v>515</v>
      </c>
      <c r="K1" s="856"/>
      <c r="L1" s="857" t="s">
        <v>908</v>
      </c>
      <c r="M1" s="857"/>
      <c r="N1" s="880" t="s">
        <v>549</v>
      </c>
      <c r="O1" s="880"/>
      <c r="P1" s="856" t="s">
        <v>515</v>
      </c>
      <c r="Q1" s="856"/>
      <c r="R1" s="857" t="s">
        <v>552</v>
      </c>
      <c r="S1" s="857"/>
      <c r="T1" s="880" t="s">
        <v>549</v>
      </c>
      <c r="U1" s="880"/>
      <c r="V1" s="856" t="s">
        <v>515</v>
      </c>
      <c r="W1" s="856"/>
      <c r="X1" s="857" t="s">
        <v>907</v>
      </c>
      <c r="Y1" s="857"/>
      <c r="Z1" s="880" t="s">
        <v>549</v>
      </c>
      <c r="AA1" s="880"/>
      <c r="AB1" s="856" t="s">
        <v>515</v>
      </c>
      <c r="AC1" s="856"/>
      <c r="AD1" s="857" t="s">
        <v>591</v>
      </c>
      <c r="AE1" s="857"/>
      <c r="AF1" s="880" t="s">
        <v>549</v>
      </c>
      <c r="AG1" s="880"/>
      <c r="AH1" s="856" t="s">
        <v>515</v>
      </c>
      <c r="AI1" s="856"/>
      <c r="AJ1" s="857" t="s">
        <v>906</v>
      </c>
      <c r="AK1" s="857"/>
      <c r="AL1" s="880" t="s">
        <v>626</v>
      </c>
      <c r="AM1" s="880"/>
      <c r="AN1" s="856" t="s">
        <v>627</v>
      </c>
      <c r="AO1" s="856"/>
      <c r="AP1" s="857" t="s">
        <v>621</v>
      </c>
      <c r="AQ1" s="857"/>
      <c r="AR1" s="880" t="s">
        <v>549</v>
      </c>
      <c r="AS1" s="880"/>
      <c r="AT1" s="856" t="s">
        <v>515</v>
      </c>
      <c r="AU1" s="856"/>
      <c r="AV1" s="857" t="s">
        <v>905</v>
      </c>
      <c r="AW1" s="857"/>
      <c r="AX1" s="880" t="s">
        <v>549</v>
      </c>
      <c r="AY1" s="880"/>
      <c r="AZ1" s="856" t="s">
        <v>515</v>
      </c>
      <c r="BA1" s="856"/>
      <c r="BB1" s="857" t="s">
        <v>653</v>
      </c>
      <c r="BC1" s="857"/>
      <c r="BD1" s="880" t="s">
        <v>549</v>
      </c>
      <c r="BE1" s="880"/>
      <c r="BF1" s="856" t="s">
        <v>515</v>
      </c>
      <c r="BG1" s="856"/>
      <c r="BH1" s="857" t="s">
        <v>904</v>
      </c>
      <c r="BI1" s="857"/>
      <c r="BJ1" s="880" t="s">
        <v>549</v>
      </c>
      <c r="BK1" s="880"/>
      <c r="BL1" s="856" t="s">
        <v>515</v>
      </c>
      <c r="BM1" s="856"/>
      <c r="BN1" s="857" t="s">
        <v>921</v>
      </c>
      <c r="BO1" s="857"/>
      <c r="BP1" s="880" t="s">
        <v>549</v>
      </c>
      <c r="BQ1" s="880"/>
      <c r="BR1" s="856" t="s">
        <v>515</v>
      </c>
      <c r="BS1" s="856"/>
      <c r="BT1" s="857" t="s">
        <v>903</v>
      </c>
      <c r="BU1" s="857"/>
      <c r="BV1" s="880" t="s">
        <v>704</v>
      </c>
      <c r="BW1" s="880"/>
      <c r="BX1" s="856" t="s">
        <v>705</v>
      </c>
      <c r="BY1" s="856"/>
      <c r="BZ1" s="857" t="s">
        <v>703</v>
      </c>
      <c r="CA1" s="857"/>
      <c r="CB1" s="880" t="s">
        <v>730</v>
      </c>
      <c r="CC1" s="880"/>
      <c r="CD1" s="856" t="s">
        <v>731</v>
      </c>
      <c r="CE1" s="856"/>
      <c r="CF1" s="857" t="s">
        <v>902</v>
      </c>
      <c r="CG1" s="857"/>
      <c r="CH1" s="880" t="s">
        <v>730</v>
      </c>
      <c r="CI1" s="880"/>
      <c r="CJ1" s="856" t="s">
        <v>731</v>
      </c>
      <c r="CK1" s="856"/>
      <c r="CL1" s="857" t="s">
        <v>748</v>
      </c>
      <c r="CM1" s="857"/>
      <c r="CN1" s="880" t="s">
        <v>730</v>
      </c>
      <c r="CO1" s="880"/>
      <c r="CP1" s="856" t="s">
        <v>731</v>
      </c>
      <c r="CQ1" s="856"/>
      <c r="CR1" s="857" t="s">
        <v>901</v>
      </c>
      <c r="CS1" s="857"/>
      <c r="CT1" s="880" t="s">
        <v>730</v>
      </c>
      <c r="CU1" s="880"/>
      <c r="CV1" s="884" t="s">
        <v>731</v>
      </c>
      <c r="CW1" s="884"/>
      <c r="CX1" s="857" t="s">
        <v>769</v>
      </c>
      <c r="CY1" s="857"/>
      <c r="CZ1" s="880" t="s">
        <v>730</v>
      </c>
      <c r="DA1" s="880"/>
      <c r="DB1" s="884" t="s">
        <v>731</v>
      </c>
      <c r="DC1" s="884"/>
      <c r="DD1" s="857" t="s">
        <v>900</v>
      </c>
      <c r="DE1" s="857"/>
      <c r="DF1" s="880" t="s">
        <v>816</v>
      </c>
      <c r="DG1" s="880"/>
      <c r="DH1" s="884" t="s">
        <v>817</v>
      </c>
      <c r="DI1" s="884"/>
      <c r="DJ1" s="857" t="s">
        <v>809</v>
      </c>
      <c r="DK1" s="857"/>
      <c r="DL1" s="880" t="s">
        <v>816</v>
      </c>
      <c r="DM1" s="880"/>
      <c r="DN1" s="884" t="s">
        <v>731</v>
      </c>
      <c r="DO1" s="884"/>
      <c r="DP1" s="857" t="s">
        <v>899</v>
      </c>
      <c r="DQ1" s="857"/>
      <c r="DR1" s="880" t="s">
        <v>816</v>
      </c>
      <c r="DS1" s="880"/>
      <c r="DT1" s="884" t="s">
        <v>731</v>
      </c>
      <c r="DU1" s="884"/>
      <c r="DV1" s="857" t="s">
        <v>898</v>
      </c>
      <c r="DW1" s="857"/>
      <c r="DX1" s="880" t="s">
        <v>816</v>
      </c>
      <c r="DY1" s="880"/>
      <c r="DZ1" s="884" t="s">
        <v>731</v>
      </c>
      <c r="EA1" s="884"/>
      <c r="EB1" s="857" t="s">
        <v>897</v>
      </c>
      <c r="EC1" s="857"/>
      <c r="ED1" s="880" t="s">
        <v>816</v>
      </c>
      <c r="EE1" s="880"/>
      <c r="EF1" s="884" t="s">
        <v>731</v>
      </c>
      <c r="EG1" s="884"/>
      <c r="EH1" s="857" t="s">
        <v>883</v>
      </c>
      <c r="EI1" s="857"/>
      <c r="EJ1" s="880" t="s">
        <v>816</v>
      </c>
      <c r="EK1" s="880"/>
      <c r="EL1" s="884" t="s">
        <v>936</v>
      </c>
      <c r="EM1" s="884"/>
      <c r="EN1" s="857" t="s">
        <v>922</v>
      </c>
      <c r="EO1" s="857"/>
      <c r="EP1" s="880" t="s">
        <v>816</v>
      </c>
      <c r="EQ1" s="880"/>
      <c r="ER1" s="884" t="s">
        <v>950</v>
      </c>
      <c r="ES1" s="884"/>
      <c r="ET1" s="857" t="s">
        <v>937</v>
      </c>
      <c r="EU1" s="857"/>
      <c r="EV1" s="880" t="s">
        <v>816</v>
      </c>
      <c r="EW1" s="880"/>
      <c r="EX1" s="884" t="s">
        <v>530</v>
      </c>
      <c r="EY1" s="884"/>
      <c r="EZ1" s="857" t="s">
        <v>952</v>
      </c>
      <c r="FA1" s="85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3" t="s">
        <v>779</v>
      </c>
      <c r="CU7" s="85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3" t="s">
        <v>778</v>
      </c>
      <c r="DA8" s="85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3" t="s">
        <v>778</v>
      </c>
      <c r="DG8" s="85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3" t="s">
        <v>778</v>
      </c>
      <c r="DM8" s="85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3" t="s">
        <v>778</v>
      </c>
      <c r="DS8" s="857"/>
      <c r="DT8" s="142" t="s">
        <v>783</v>
      </c>
      <c r="DU8" s="142">
        <f>SUM(DU13:DU17)</f>
        <v>32</v>
      </c>
      <c r="DV8" s="63"/>
      <c r="DW8" s="63"/>
      <c r="DX8" s="883" t="s">
        <v>778</v>
      </c>
      <c r="DY8" s="8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3" t="s">
        <v>928</v>
      </c>
      <c r="EK8" s="8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3" t="s">
        <v>928</v>
      </c>
      <c r="EQ9" s="85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3" t="s">
        <v>928</v>
      </c>
      <c r="EW9" s="85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3" t="s">
        <v>928</v>
      </c>
      <c r="EE11" s="85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3" t="s">
        <v>778</v>
      </c>
      <c r="CU12" s="8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6" t="s">
        <v>782</v>
      </c>
      <c r="CU19" s="84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9" t="s">
        <v>858</v>
      </c>
      <c r="FA21" s="869"/>
      <c r="FC21" s="238">
        <f>FC20-FC22</f>
        <v>113457.16899999997</v>
      </c>
      <c r="FD21" s="230"/>
      <c r="FE21" s="885" t="s">
        <v>1546</v>
      </c>
      <c r="FF21" s="885"/>
      <c r="FG21" s="88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9" t="s">
        <v>871</v>
      </c>
      <c r="FA22" s="86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9" t="s">
        <v>1000</v>
      </c>
      <c r="FA23" s="86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9" t="s">
        <v>1076</v>
      </c>
      <c r="FA24" s="86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" zoomScaleNormal="100" workbookViewId="0">
      <selection activeCell="KG27" sqref="KG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91" t="s">
        <v>1209</v>
      </c>
      <c r="B1" s="891"/>
      <c r="C1" s="854" t="s">
        <v>292</v>
      </c>
      <c r="D1" s="854"/>
      <c r="E1" s="852" t="s">
        <v>1010</v>
      </c>
      <c r="F1" s="852"/>
      <c r="G1" s="891" t="s">
        <v>1210</v>
      </c>
      <c r="H1" s="891"/>
      <c r="I1" s="854" t="s">
        <v>292</v>
      </c>
      <c r="J1" s="854"/>
      <c r="K1" s="852" t="s">
        <v>1011</v>
      </c>
      <c r="L1" s="852"/>
      <c r="M1" s="891" t="s">
        <v>1211</v>
      </c>
      <c r="N1" s="891"/>
      <c r="O1" s="854" t="s">
        <v>292</v>
      </c>
      <c r="P1" s="854"/>
      <c r="Q1" s="852" t="s">
        <v>1057</v>
      </c>
      <c r="R1" s="852"/>
      <c r="S1" s="891" t="s">
        <v>1212</v>
      </c>
      <c r="T1" s="891"/>
      <c r="U1" s="854" t="s">
        <v>292</v>
      </c>
      <c r="V1" s="854"/>
      <c r="W1" s="852" t="s">
        <v>627</v>
      </c>
      <c r="X1" s="852"/>
      <c r="Y1" s="891" t="s">
        <v>1213</v>
      </c>
      <c r="Z1" s="891"/>
      <c r="AA1" s="854" t="s">
        <v>292</v>
      </c>
      <c r="AB1" s="854"/>
      <c r="AC1" s="852" t="s">
        <v>1084</v>
      </c>
      <c r="AD1" s="852"/>
      <c r="AE1" s="891" t="s">
        <v>1214</v>
      </c>
      <c r="AF1" s="891"/>
      <c r="AG1" s="854" t="s">
        <v>292</v>
      </c>
      <c r="AH1" s="854"/>
      <c r="AI1" s="852" t="s">
        <v>1134</v>
      </c>
      <c r="AJ1" s="852"/>
      <c r="AK1" s="891" t="s">
        <v>1217</v>
      </c>
      <c r="AL1" s="891"/>
      <c r="AM1" s="854" t="s">
        <v>1132</v>
      </c>
      <c r="AN1" s="854"/>
      <c r="AO1" s="852" t="s">
        <v>1133</v>
      </c>
      <c r="AP1" s="852"/>
      <c r="AQ1" s="891" t="s">
        <v>1218</v>
      </c>
      <c r="AR1" s="891"/>
      <c r="AS1" s="854" t="s">
        <v>1132</v>
      </c>
      <c r="AT1" s="854"/>
      <c r="AU1" s="852" t="s">
        <v>1178</v>
      </c>
      <c r="AV1" s="852"/>
      <c r="AW1" s="891" t="s">
        <v>1215</v>
      </c>
      <c r="AX1" s="891"/>
      <c r="AY1" s="852" t="s">
        <v>1241</v>
      </c>
      <c r="AZ1" s="852"/>
      <c r="BA1" s="891" t="s">
        <v>1215</v>
      </c>
      <c r="BB1" s="891"/>
      <c r="BC1" s="854" t="s">
        <v>816</v>
      </c>
      <c r="BD1" s="854"/>
      <c r="BE1" s="852" t="s">
        <v>1208</v>
      </c>
      <c r="BF1" s="852"/>
      <c r="BG1" s="891" t="s">
        <v>1216</v>
      </c>
      <c r="BH1" s="891"/>
      <c r="BI1" s="854" t="s">
        <v>816</v>
      </c>
      <c r="BJ1" s="854"/>
      <c r="BK1" s="852" t="s">
        <v>1208</v>
      </c>
      <c r="BL1" s="852"/>
      <c r="BM1" s="891" t="s">
        <v>1226</v>
      </c>
      <c r="BN1" s="891"/>
      <c r="BO1" s="854" t="s">
        <v>816</v>
      </c>
      <c r="BP1" s="854"/>
      <c r="BQ1" s="852" t="s">
        <v>1244</v>
      </c>
      <c r="BR1" s="852"/>
      <c r="BS1" s="891" t="s">
        <v>1243</v>
      </c>
      <c r="BT1" s="891"/>
      <c r="BU1" s="854" t="s">
        <v>816</v>
      </c>
      <c r="BV1" s="854"/>
      <c r="BW1" s="852" t="s">
        <v>1248</v>
      </c>
      <c r="BX1" s="852"/>
      <c r="BY1" s="891" t="s">
        <v>1270</v>
      </c>
      <c r="BZ1" s="891"/>
      <c r="CA1" s="854" t="s">
        <v>816</v>
      </c>
      <c r="CB1" s="854"/>
      <c r="CC1" s="852" t="s">
        <v>1244</v>
      </c>
      <c r="CD1" s="852"/>
      <c r="CE1" s="891" t="s">
        <v>1291</v>
      </c>
      <c r="CF1" s="891"/>
      <c r="CG1" s="854" t="s">
        <v>816</v>
      </c>
      <c r="CH1" s="854"/>
      <c r="CI1" s="852" t="s">
        <v>1248</v>
      </c>
      <c r="CJ1" s="852"/>
      <c r="CK1" s="891" t="s">
        <v>1307</v>
      </c>
      <c r="CL1" s="891"/>
      <c r="CM1" s="854" t="s">
        <v>816</v>
      </c>
      <c r="CN1" s="854"/>
      <c r="CO1" s="852" t="s">
        <v>1244</v>
      </c>
      <c r="CP1" s="852"/>
      <c r="CQ1" s="891" t="s">
        <v>1335</v>
      </c>
      <c r="CR1" s="891"/>
      <c r="CS1" s="887" t="s">
        <v>816</v>
      </c>
      <c r="CT1" s="887"/>
      <c r="CU1" s="852" t="s">
        <v>1391</v>
      </c>
      <c r="CV1" s="852"/>
      <c r="CW1" s="891" t="s">
        <v>1374</v>
      </c>
      <c r="CX1" s="891"/>
      <c r="CY1" s="887" t="s">
        <v>816</v>
      </c>
      <c r="CZ1" s="887"/>
      <c r="DA1" s="852" t="s">
        <v>1597</v>
      </c>
      <c r="DB1" s="852"/>
      <c r="DC1" s="891" t="s">
        <v>1394</v>
      </c>
      <c r="DD1" s="891"/>
      <c r="DE1" s="887" t="s">
        <v>816</v>
      </c>
      <c r="DF1" s="887"/>
      <c r="DG1" s="852" t="s">
        <v>1491</v>
      </c>
      <c r="DH1" s="852"/>
      <c r="DI1" s="891" t="s">
        <v>1594</v>
      </c>
      <c r="DJ1" s="891"/>
      <c r="DK1" s="887" t="s">
        <v>816</v>
      </c>
      <c r="DL1" s="887"/>
      <c r="DM1" s="852" t="s">
        <v>1391</v>
      </c>
      <c r="DN1" s="852"/>
      <c r="DO1" s="891" t="s">
        <v>1595</v>
      </c>
      <c r="DP1" s="891"/>
      <c r="DQ1" s="887" t="s">
        <v>816</v>
      </c>
      <c r="DR1" s="887"/>
      <c r="DS1" s="852" t="s">
        <v>1590</v>
      </c>
      <c r="DT1" s="852"/>
      <c r="DU1" s="891" t="s">
        <v>1596</v>
      </c>
      <c r="DV1" s="891"/>
      <c r="DW1" s="887" t="s">
        <v>816</v>
      </c>
      <c r="DX1" s="887"/>
      <c r="DY1" s="852" t="s">
        <v>1616</v>
      </c>
      <c r="DZ1" s="852"/>
      <c r="EA1" s="886" t="s">
        <v>1611</v>
      </c>
      <c r="EB1" s="886"/>
      <c r="EC1" s="887" t="s">
        <v>816</v>
      </c>
      <c r="ED1" s="887"/>
      <c r="EE1" s="852" t="s">
        <v>1590</v>
      </c>
      <c r="EF1" s="852"/>
      <c r="EG1" s="361"/>
      <c r="EH1" s="886" t="s">
        <v>1641</v>
      </c>
      <c r="EI1" s="886"/>
      <c r="EJ1" s="887" t="s">
        <v>816</v>
      </c>
      <c r="EK1" s="887"/>
      <c r="EL1" s="852" t="s">
        <v>1675</v>
      </c>
      <c r="EM1" s="852"/>
      <c r="EN1" s="886" t="s">
        <v>1666</v>
      </c>
      <c r="EO1" s="886"/>
      <c r="EP1" s="887" t="s">
        <v>816</v>
      </c>
      <c r="EQ1" s="887"/>
      <c r="ER1" s="852" t="s">
        <v>1715</v>
      </c>
      <c r="ES1" s="852"/>
      <c r="ET1" s="886" t="s">
        <v>1708</v>
      </c>
      <c r="EU1" s="886"/>
      <c r="EV1" s="887" t="s">
        <v>816</v>
      </c>
      <c r="EW1" s="887"/>
      <c r="EX1" s="852" t="s">
        <v>1616</v>
      </c>
      <c r="EY1" s="852"/>
      <c r="EZ1" s="886" t="s">
        <v>1743</v>
      </c>
      <c r="FA1" s="886"/>
      <c r="FB1" s="887" t="s">
        <v>816</v>
      </c>
      <c r="FC1" s="887"/>
      <c r="FD1" s="852" t="s">
        <v>1597</v>
      </c>
      <c r="FE1" s="852"/>
      <c r="FF1" s="886" t="s">
        <v>1782</v>
      </c>
      <c r="FG1" s="886"/>
      <c r="FH1" s="887" t="s">
        <v>816</v>
      </c>
      <c r="FI1" s="887"/>
      <c r="FJ1" s="852" t="s">
        <v>1391</v>
      </c>
      <c r="FK1" s="852"/>
      <c r="FL1" s="886" t="s">
        <v>1817</v>
      </c>
      <c r="FM1" s="886"/>
      <c r="FN1" s="887" t="s">
        <v>816</v>
      </c>
      <c r="FO1" s="887"/>
      <c r="FP1" s="852" t="s">
        <v>1864</v>
      </c>
      <c r="FQ1" s="852"/>
      <c r="FR1" s="886" t="s">
        <v>1853</v>
      </c>
      <c r="FS1" s="886"/>
      <c r="FT1" s="887" t="s">
        <v>816</v>
      </c>
      <c r="FU1" s="887"/>
      <c r="FV1" s="852" t="s">
        <v>1864</v>
      </c>
      <c r="FW1" s="852"/>
      <c r="FX1" s="886" t="s">
        <v>1996</v>
      </c>
      <c r="FY1" s="886"/>
      <c r="FZ1" s="887" t="s">
        <v>816</v>
      </c>
      <c r="GA1" s="887"/>
      <c r="GB1" s="852" t="s">
        <v>1616</v>
      </c>
      <c r="GC1" s="852"/>
      <c r="GD1" s="886" t="s">
        <v>1997</v>
      </c>
      <c r="GE1" s="886"/>
      <c r="GF1" s="887" t="s">
        <v>816</v>
      </c>
      <c r="GG1" s="887"/>
      <c r="GH1" s="852" t="s">
        <v>1590</v>
      </c>
      <c r="GI1" s="852"/>
      <c r="GJ1" s="886" t="s">
        <v>2006</v>
      </c>
      <c r="GK1" s="886"/>
      <c r="GL1" s="887" t="s">
        <v>816</v>
      </c>
      <c r="GM1" s="887"/>
      <c r="GN1" s="852" t="s">
        <v>1590</v>
      </c>
      <c r="GO1" s="852"/>
      <c r="GP1" s="886" t="s">
        <v>2048</v>
      </c>
      <c r="GQ1" s="886"/>
      <c r="GR1" s="887" t="s">
        <v>816</v>
      </c>
      <c r="GS1" s="887"/>
      <c r="GT1" s="852" t="s">
        <v>1675</v>
      </c>
      <c r="GU1" s="852"/>
      <c r="GV1" s="886" t="s">
        <v>2082</v>
      </c>
      <c r="GW1" s="886"/>
      <c r="GX1" s="887" t="s">
        <v>816</v>
      </c>
      <c r="GY1" s="887"/>
      <c r="GZ1" s="852" t="s">
        <v>2121</v>
      </c>
      <c r="HA1" s="852"/>
      <c r="HB1" s="886" t="s">
        <v>2141</v>
      </c>
      <c r="HC1" s="886"/>
      <c r="HD1" s="887" t="s">
        <v>816</v>
      </c>
      <c r="HE1" s="887"/>
      <c r="HF1" s="852" t="s">
        <v>1715</v>
      </c>
      <c r="HG1" s="852"/>
      <c r="HH1" s="886" t="s">
        <v>2154</v>
      </c>
      <c r="HI1" s="886"/>
      <c r="HJ1" s="887" t="s">
        <v>816</v>
      </c>
      <c r="HK1" s="887"/>
      <c r="HL1" s="852" t="s">
        <v>1391</v>
      </c>
      <c r="HM1" s="852"/>
      <c r="HN1" s="886" t="s">
        <v>2200</v>
      </c>
      <c r="HO1" s="886"/>
      <c r="HP1" s="887" t="s">
        <v>816</v>
      </c>
      <c r="HQ1" s="887"/>
      <c r="HR1" s="852" t="s">
        <v>1391</v>
      </c>
      <c r="HS1" s="852"/>
      <c r="HT1" s="886" t="s">
        <v>2242</v>
      </c>
      <c r="HU1" s="886"/>
      <c r="HV1" s="887" t="s">
        <v>816</v>
      </c>
      <c r="HW1" s="887"/>
      <c r="HX1" s="852" t="s">
        <v>1616</v>
      </c>
      <c r="HY1" s="852"/>
      <c r="HZ1" s="886" t="s">
        <v>2298</v>
      </c>
      <c r="IA1" s="886"/>
      <c r="IB1" s="887" t="s">
        <v>816</v>
      </c>
      <c r="IC1" s="887"/>
      <c r="ID1" s="852" t="s">
        <v>1715</v>
      </c>
      <c r="IE1" s="852"/>
      <c r="IF1" s="886" t="s">
        <v>2365</v>
      </c>
      <c r="IG1" s="886"/>
      <c r="IH1" s="887" t="s">
        <v>816</v>
      </c>
      <c r="II1" s="887"/>
      <c r="IJ1" s="852" t="s">
        <v>1590</v>
      </c>
      <c r="IK1" s="852"/>
      <c r="IL1" s="886" t="s">
        <v>2440</v>
      </c>
      <c r="IM1" s="886"/>
      <c r="IN1" s="887" t="s">
        <v>816</v>
      </c>
      <c r="IO1" s="887"/>
      <c r="IP1" s="852" t="s">
        <v>1616</v>
      </c>
      <c r="IQ1" s="852"/>
      <c r="IR1" s="886" t="s">
        <v>2655</v>
      </c>
      <c r="IS1" s="886"/>
      <c r="IT1" s="887" t="s">
        <v>816</v>
      </c>
      <c r="IU1" s="887"/>
      <c r="IV1" s="852" t="s">
        <v>1748</v>
      </c>
      <c r="IW1" s="852"/>
      <c r="IX1" s="886" t="s">
        <v>2654</v>
      </c>
      <c r="IY1" s="886"/>
      <c r="IZ1" s="887" t="s">
        <v>816</v>
      </c>
      <c r="JA1" s="887"/>
      <c r="JB1" s="852" t="s">
        <v>1864</v>
      </c>
      <c r="JC1" s="852"/>
      <c r="JD1" s="886" t="s">
        <v>2701</v>
      </c>
      <c r="JE1" s="886"/>
      <c r="JF1" s="887" t="s">
        <v>816</v>
      </c>
      <c r="JG1" s="887"/>
      <c r="JH1" s="852" t="s">
        <v>1748</v>
      </c>
      <c r="JI1" s="852"/>
      <c r="JJ1" s="886" t="s">
        <v>2764</v>
      </c>
      <c r="JK1" s="886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9" t="s">
        <v>991</v>
      </c>
      <c r="B4" s="849"/>
      <c r="E4" s="170" t="s">
        <v>233</v>
      </c>
      <c r="F4" s="174">
        <f>F3-F5</f>
        <v>17</v>
      </c>
      <c r="G4" s="849" t="s">
        <v>991</v>
      </c>
      <c r="H4" s="84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49"/>
      <c r="B5" s="849"/>
      <c r="E5" s="170" t="s">
        <v>352</v>
      </c>
      <c r="F5" s="174">
        <f>SUM(F15:F58)</f>
        <v>12750</v>
      </c>
      <c r="G5" s="849"/>
      <c r="H5" s="84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SUM(KA6:KA60)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730008</v>
      </c>
      <c r="KD6" s="606">
        <v>45123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1041</v>
      </c>
      <c r="KD13" s="606">
        <v>45123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7" t="s">
        <v>2185</v>
      </c>
      <c r="HK14" s="85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9" t="s">
        <v>1504</v>
      </c>
      <c r="DP15" s="9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9" t="s">
        <v>1474</v>
      </c>
      <c r="DJ19" s="9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2" t="s">
        <v>507</v>
      </c>
      <c r="N22" s="892"/>
      <c r="Q22" s="166" t="s">
        <v>365</v>
      </c>
      <c r="S22" s="892" t="s">
        <v>507</v>
      </c>
      <c r="T22" s="89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6" t="s">
        <v>2170</v>
      </c>
      <c r="IU22" s="84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0" t="s">
        <v>990</v>
      </c>
      <c r="N23" s="890"/>
      <c r="Q23" s="166" t="s">
        <v>369</v>
      </c>
      <c r="S23" s="890" t="s">
        <v>990</v>
      </c>
      <c r="T23" s="890"/>
      <c r="W23" s="244" t="s">
        <v>1019</v>
      </c>
      <c r="X23" s="142">
        <v>0</v>
      </c>
      <c r="Y23" s="892" t="s">
        <v>507</v>
      </c>
      <c r="Z23" s="89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6" t="s">
        <v>2170</v>
      </c>
      <c r="HK23" s="84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6" t="s">
        <v>2170</v>
      </c>
      <c r="HW23" s="84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39"/>
      <c r="KC23" s="61"/>
    </row>
    <row r="24" spans="1:290">
      <c r="A24" s="892" t="s">
        <v>507</v>
      </c>
      <c r="B24" s="892"/>
      <c r="E24" s="164" t="s">
        <v>237</v>
      </c>
      <c r="F24" s="166"/>
      <c r="G24" s="892" t="s">
        <v>507</v>
      </c>
      <c r="H24" s="892"/>
      <c r="K24" s="244" t="s">
        <v>1019</v>
      </c>
      <c r="L24" s="142">
        <v>0</v>
      </c>
      <c r="M24" s="869"/>
      <c r="N24" s="869"/>
      <c r="Q24" s="166" t="s">
        <v>1056</v>
      </c>
      <c r="S24" s="869"/>
      <c r="T24" s="869"/>
      <c r="W24" s="244" t="s">
        <v>1027</v>
      </c>
      <c r="X24" s="205">
        <v>0</v>
      </c>
      <c r="Y24" s="890" t="s">
        <v>990</v>
      </c>
      <c r="Z24" s="890"/>
      <c r="AC24"/>
      <c r="AE24" s="892" t="s">
        <v>507</v>
      </c>
      <c r="AF24" s="892"/>
      <c r="AI24"/>
      <c r="AK24" s="892" t="s">
        <v>507</v>
      </c>
      <c r="AL24" s="89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8" t="s">
        <v>1536</v>
      </c>
      <c r="EF24" s="88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Z24" s="345" t="s">
        <v>2776</v>
      </c>
      <c r="KA24" s="203">
        <v>64</v>
      </c>
      <c r="KB24" s="837"/>
      <c r="KC24" s="61"/>
    </row>
    <row r="25" spans="1:290">
      <c r="A25" s="890" t="s">
        <v>990</v>
      </c>
      <c r="B25" s="890"/>
      <c r="E25" s="164" t="s">
        <v>139</v>
      </c>
      <c r="F25" s="166"/>
      <c r="G25" s="890" t="s">
        <v>990</v>
      </c>
      <c r="H25" s="890"/>
      <c r="K25" s="244" t="s">
        <v>1027</v>
      </c>
      <c r="L25" s="205">
        <v>0</v>
      </c>
      <c r="M25" s="869"/>
      <c r="N25" s="869"/>
      <c r="Q25" s="244" t="s">
        <v>1029</v>
      </c>
      <c r="R25" s="142">
        <v>0</v>
      </c>
      <c r="S25" s="869"/>
      <c r="T25" s="869"/>
      <c r="W25" s="244" t="s">
        <v>1050</v>
      </c>
      <c r="X25" s="142">
        <v>910.17</v>
      </c>
      <c r="Y25" s="869"/>
      <c r="Z25" s="869"/>
      <c r="AC25" s="248" t="s">
        <v>1083</v>
      </c>
      <c r="AD25" s="142">
        <v>90</v>
      </c>
      <c r="AE25" s="890" t="s">
        <v>990</v>
      </c>
      <c r="AF25" s="890"/>
      <c r="AI25" s="245" t="s">
        <v>1101</v>
      </c>
      <c r="AJ25" s="142">
        <v>30</v>
      </c>
      <c r="AK25" s="890" t="s">
        <v>990</v>
      </c>
      <c r="AL25" s="8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0"/>
      <c r="BH25" s="890"/>
      <c r="BK25" s="266" t="s">
        <v>1222</v>
      </c>
      <c r="BL25" s="205">
        <v>48.54</v>
      </c>
      <c r="BM25" s="890"/>
      <c r="BN25" s="890"/>
      <c r="BQ25" s="266" t="s">
        <v>1051</v>
      </c>
      <c r="BR25" s="205">
        <v>50.15</v>
      </c>
      <c r="BS25" s="890" t="s">
        <v>1245</v>
      </c>
      <c r="BT25" s="890"/>
      <c r="BW25" s="266" t="s">
        <v>1051</v>
      </c>
      <c r="BX25" s="205">
        <v>48.54</v>
      </c>
      <c r="BY25" s="890"/>
      <c r="BZ25" s="890"/>
      <c r="CC25" s="266" t="s">
        <v>1051</v>
      </c>
      <c r="CD25" s="205">
        <v>142.91</v>
      </c>
      <c r="CE25" s="890"/>
      <c r="CF25" s="890"/>
      <c r="CI25" s="266" t="s">
        <v>1312</v>
      </c>
      <c r="CJ25" s="205">
        <v>35.049999999999997</v>
      </c>
      <c r="CK25" s="869"/>
      <c r="CL25" s="869"/>
      <c r="CO25" s="266" t="s">
        <v>1286</v>
      </c>
      <c r="CP25" s="205">
        <v>153.41</v>
      </c>
      <c r="CQ25" s="869" t="s">
        <v>1327</v>
      </c>
      <c r="CR25" s="86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6" t="s">
        <v>2170</v>
      </c>
      <c r="IC25" s="84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Z25" s="345" t="s">
        <v>2861</v>
      </c>
      <c r="KA25" s="203">
        <v>10.8</v>
      </c>
      <c r="KB25" s="832"/>
      <c r="KC25" s="61"/>
    </row>
    <row r="26" spans="1:290">
      <c r="A26" s="869"/>
      <c r="B26" s="869"/>
      <c r="E26" s="198" t="s">
        <v>362</v>
      </c>
      <c r="F26" s="170"/>
      <c r="G26" s="869"/>
      <c r="H26" s="869"/>
      <c r="K26" s="244" t="s">
        <v>1018</v>
      </c>
      <c r="L26" s="142">
        <f>910+40</f>
        <v>950</v>
      </c>
      <c r="M26" s="869"/>
      <c r="N26" s="869"/>
      <c r="Q26" s="244" t="s">
        <v>1026</v>
      </c>
      <c r="R26" s="142">
        <v>0</v>
      </c>
      <c r="S26" s="869"/>
      <c r="T26" s="869"/>
      <c r="W26" s="143" t="s">
        <v>1085</v>
      </c>
      <c r="X26" s="142">
        <v>110.58</v>
      </c>
      <c r="Y26" s="869"/>
      <c r="Z26" s="869"/>
      <c r="AE26" s="869"/>
      <c r="AF26" s="869"/>
      <c r="AK26" s="869"/>
      <c r="AL26" s="86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9"/>
      <c r="AX26" s="869"/>
      <c r="AY26" s="143"/>
      <c r="AZ26" s="205"/>
      <c r="BA26" s="869"/>
      <c r="BB26" s="869"/>
      <c r="BE26" s="143" t="s">
        <v>1195</v>
      </c>
      <c r="BF26" s="205">
        <f>6.5*2</f>
        <v>13</v>
      </c>
      <c r="BG26" s="869"/>
      <c r="BH26" s="869"/>
      <c r="BK26" s="266" t="s">
        <v>1195</v>
      </c>
      <c r="BL26" s="205">
        <f>6.5*2</f>
        <v>13</v>
      </c>
      <c r="BM26" s="869"/>
      <c r="BN26" s="869"/>
      <c r="BQ26" s="266" t="s">
        <v>1195</v>
      </c>
      <c r="BR26" s="205">
        <v>13</v>
      </c>
      <c r="BS26" s="869"/>
      <c r="BT26" s="869"/>
      <c r="BW26" s="266" t="s">
        <v>1195</v>
      </c>
      <c r="BX26" s="205">
        <v>13</v>
      </c>
      <c r="BY26" s="869"/>
      <c r="BZ26" s="869"/>
      <c r="CC26" s="266" t="s">
        <v>1195</v>
      </c>
      <c r="CD26" s="205">
        <v>13</v>
      </c>
      <c r="CE26" s="869"/>
      <c r="CF26" s="86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5" t="s">
        <v>1536</v>
      </c>
      <c r="DZ26" s="90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8" t="s">
        <v>1536</v>
      </c>
      <c r="ES26" s="888"/>
      <c r="ET26" s="1" t="s">
        <v>1703</v>
      </c>
      <c r="EU26" s="272">
        <v>20000</v>
      </c>
      <c r="EW26" s="88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69"/>
      <c r="B27" s="869"/>
      <c r="F27" s="194"/>
      <c r="G27" s="869"/>
      <c r="H27" s="869"/>
      <c r="K27"/>
      <c r="M27" s="895" t="s">
        <v>506</v>
      </c>
      <c r="N27" s="895"/>
      <c r="Q27" s="244" t="s">
        <v>1019</v>
      </c>
      <c r="R27" s="142">
        <v>0</v>
      </c>
      <c r="S27" s="895" t="s">
        <v>506</v>
      </c>
      <c r="T27" s="895"/>
      <c r="W27" s="143" t="s">
        <v>1051</v>
      </c>
      <c r="X27" s="142">
        <v>60.75</v>
      </c>
      <c r="Y27" s="869"/>
      <c r="Z27" s="869"/>
      <c r="AC27" s="219" t="s">
        <v>1092</v>
      </c>
      <c r="AD27" s="219"/>
      <c r="AE27" s="895" t="s">
        <v>506</v>
      </c>
      <c r="AF27" s="8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8" t="s">
        <v>1536</v>
      </c>
      <c r="EY27" s="88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6" t="s">
        <v>2170</v>
      </c>
      <c r="HQ27" s="84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37" t="s">
        <v>2891</v>
      </c>
      <c r="KA27" s="61">
        <v>80</v>
      </c>
      <c r="KB27" s="796" t="s">
        <v>506</v>
      </c>
    </row>
    <row r="28" spans="1:290">
      <c r="A28" s="869"/>
      <c r="B28" s="869"/>
      <c r="E28" s="193" t="s">
        <v>360</v>
      </c>
      <c r="F28" s="194"/>
      <c r="G28" s="869"/>
      <c r="H28" s="869"/>
      <c r="K28" s="143" t="s">
        <v>1017</v>
      </c>
      <c r="L28" s="142">
        <f>60</f>
        <v>60</v>
      </c>
      <c r="M28" s="895" t="s">
        <v>992</v>
      </c>
      <c r="N28" s="895"/>
      <c r="Q28" s="244" t="s">
        <v>1073</v>
      </c>
      <c r="R28" s="205">
        <v>200</v>
      </c>
      <c r="S28" s="895" t="s">
        <v>992</v>
      </c>
      <c r="T28" s="895"/>
      <c r="W28" s="143" t="s">
        <v>1016</v>
      </c>
      <c r="X28" s="142">
        <v>61.35</v>
      </c>
      <c r="Y28" s="895" t="s">
        <v>506</v>
      </c>
      <c r="Z28" s="895"/>
      <c r="AC28" s="219" t="s">
        <v>1088</v>
      </c>
      <c r="AD28" s="219">
        <f>53+207+63</f>
        <v>323</v>
      </c>
      <c r="AE28" s="895" t="s">
        <v>992</v>
      </c>
      <c r="AF28" s="8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8" t="s">
        <v>1747</v>
      </c>
      <c r="FE28" s="88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6" t="s">
        <v>2170</v>
      </c>
      <c r="JA28" s="846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2914</v>
      </c>
      <c r="KA28" s="61">
        <v>115</v>
      </c>
      <c r="KB28" s="796" t="s">
        <v>93</v>
      </c>
    </row>
    <row r="29" spans="1:290">
      <c r="A29" s="895" t="s">
        <v>506</v>
      </c>
      <c r="B29" s="895"/>
      <c r="E29" s="193" t="s">
        <v>282</v>
      </c>
      <c r="F29" s="194"/>
      <c r="G29" s="895" t="s">
        <v>506</v>
      </c>
      <c r="H29" s="895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5" t="s">
        <v>992</v>
      </c>
      <c r="Z29" s="895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8" t="s">
        <v>1536</v>
      </c>
      <c r="EM29" s="88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2912</v>
      </c>
      <c r="KA29" s="61">
        <v>175</v>
      </c>
      <c r="KB29" s="796" t="s">
        <v>1034</v>
      </c>
    </row>
    <row r="30" spans="1:290">
      <c r="A30" s="895" t="s">
        <v>992</v>
      </c>
      <c r="B30" s="895"/>
      <c r="E30" s="193" t="s">
        <v>372</v>
      </c>
      <c r="F30" s="194"/>
      <c r="G30" s="895" t="s">
        <v>992</v>
      </c>
      <c r="H30" s="895"/>
      <c r="K30" s="143" t="s">
        <v>1015</v>
      </c>
      <c r="L30" s="142">
        <v>64</v>
      </c>
      <c r="M30" s="869" t="s">
        <v>385</v>
      </c>
      <c r="N30" s="869"/>
      <c r="Q30"/>
      <c r="S30" s="869" t="s">
        <v>385</v>
      </c>
      <c r="T30" s="86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69" t="s">
        <v>385</v>
      </c>
      <c r="AF30" s="86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8" t="s">
        <v>1747</v>
      </c>
      <c r="FK30" s="88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2952</v>
      </c>
      <c r="KA30" s="61">
        <f>45.73</f>
        <v>45.73</v>
      </c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3" t="s">
        <v>1001</v>
      </c>
      <c r="N31" s="893"/>
      <c r="Q31" s="143" t="s">
        <v>1052</v>
      </c>
      <c r="R31" s="142">
        <v>26</v>
      </c>
      <c r="S31" s="893" t="s">
        <v>1001</v>
      </c>
      <c r="T31" s="893"/>
      <c r="W31"/>
      <c r="Y31" s="869" t="s">
        <v>385</v>
      </c>
      <c r="Z31" s="869"/>
      <c r="AC31" s="142" t="s">
        <v>1090</v>
      </c>
      <c r="AD31" s="142">
        <v>10</v>
      </c>
      <c r="AE31" s="893" t="s">
        <v>1001</v>
      </c>
      <c r="AF31" s="89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2857</v>
      </c>
      <c r="JY31" s="273">
        <f>SUM(KA16:KA17)</f>
        <v>3078.0699999999997</v>
      </c>
      <c r="JZ31" s="337" t="s">
        <v>2951</v>
      </c>
      <c r="KA31" s="533" t="s">
        <v>2945</v>
      </c>
    </row>
    <row r="32" spans="1:290">
      <c r="A32" s="869" t="s">
        <v>385</v>
      </c>
      <c r="B32" s="869"/>
      <c r="E32" s="170"/>
      <c r="F32" s="170"/>
      <c r="G32" s="869" t="s">
        <v>385</v>
      </c>
      <c r="H32" s="869"/>
      <c r="K32"/>
      <c r="M32" s="890" t="s">
        <v>243</v>
      </c>
      <c r="N32" s="890"/>
      <c r="Q32" s="143" t="s">
        <v>1051</v>
      </c>
      <c r="R32" s="142">
        <v>55</v>
      </c>
      <c r="S32" s="890" t="s">
        <v>243</v>
      </c>
      <c r="T32" s="890"/>
      <c r="W32" s="243" t="s">
        <v>1072</v>
      </c>
      <c r="X32" s="243">
        <v>0</v>
      </c>
      <c r="Y32" s="893" t="s">
        <v>1001</v>
      </c>
      <c r="Z32" s="893"/>
      <c r="AE32" s="890" t="s">
        <v>243</v>
      </c>
      <c r="AF32" s="8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8" t="s">
        <v>1438</v>
      </c>
      <c r="DP32" s="8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6" t="s">
        <v>2170</v>
      </c>
      <c r="IO32" s="84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X32" s="350" t="s">
        <v>1392</v>
      </c>
      <c r="JY32" s="2">
        <f>SUM(KA8:KA8)</f>
        <v>0</v>
      </c>
      <c r="JZ32" s="337" t="s">
        <v>2909</v>
      </c>
      <c r="KA32" s="61">
        <f>48.9</f>
        <v>48.9</v>
      </c>
      <c r="KB32" s="796" t="s">
        <v>2760</v>
      </c>
    </row>
    <row r="33" spans="1:291">
      <c r="A33" s="893" t="s">
        <v>1001</v>
      </c>
      <c r="B33" s="893"/>
      <c r="C33" s="3"/>
      <c r="D33" s="3"/>
      <c r="E33" s="246"/>
      <c r="F33" s="246"/>
      <c r="G33" s="893" t="s">
        <v>1001</v>
      </c>
      <c r="H33" s="893"/>
      <c r="K33" s="243" t="s">
        <v>1021</v>
      </c>
      <c r="L33" s="243"/>
      <c r="M33" s="896" t="s">
        <v>1034</v>
      </c>
      <c r="N33" s="896"/>
      <c r="Q33" s="143" t="s">
        <v>1016</v>
      </c>
      <c r="R33" s="142">
        <v>77.239999999999995</v>
      </c>
      <c r="S33" s="896" t="s">
        <v>1034</v>
      </c>
      <c r="T33" s="896"/>
      <c r="Y33" s="890" t="s">
        <v>243</v>
      </c>
      <c r="Z33" s="890"/>
      <c r="AC33" s="197" t="s">
        <v>1012</v>
      </c>
      <c r="AD33" s="142">
        <v>350</v>
      </c>
      <c r="AE33" s="896" t="s">
        <v>1034</v>
      </c>
      <c r="AF33" s="8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1" t="s">
        <v>1411</v>
      </c>
      <c r="DB33" s="90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2928</v>
      </c>
      <c r="KA33" s="533">
        <v>31</v>
      </c>
    </row>
    <row r="34" spans="1:291">
      <c r="A34" s="890" t="s">
        <v>243</v>
      </c>
      <c r="B34" s="890"/>
      <c r="E34" s="170"/>
      <c r="F34" s="170"/>
      <c r="G34" s="890" t="s">
        <v>243</v>
      </c>
      <c r="H34" s="8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6" t="s">
        <v>1034</v>
      </c>
      <c r="Z34" s="8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348" t="s">
        <v>2166</v>
      </c>
      <c r="JY34" s="2">
        <f>SUM(KA18:KA26)</f>
        <v>420.85</v>
      </c>
      <c r="JZ34" s="337" t="s">
        <v>2946</v>
      </c>
      <c r="KA34" s="533">
        <v>13.15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37" t="s">
        <v>2164</v>
      </c>
      <c r="JY35" s="2">
        <f>SUM(KA27:KA33)</f>
        <v>495.63</v>
      </c>
      <c r="JZ35" s="337" t="s">
        <v>2169</v>
      </c>
      <c r="KA35" s="533" t="s">
        <v>2953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37" t="s">
        <v>2815</v>
      </c>
      <c r="JY36" s="2">
        <f>SUM(KA30:KA33)</f>
        <v>125.63</v>
      </c>
      <c r="JZ36" s="337" t="s">
        <v>1863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3" t="s">
        <v>1536</v>
      </c>
      <c r="DT37" s="9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Z37" s="796" t="s">
        <v>2711</v>
      </c>
      <c r="KA37" s="78">
        <v>8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Z38" s="9" t="s">
        <v>2196</v>
      </c>
      <c r="KA38" s="534">
        <f>201+314+19</f>
        <v>534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Z39" s="412">
        <v>19.5</v>
      </c>
      <c r="KA39" s="534"/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8" t="s">
        <v>1438</v>
      </c>
      <c r="DJ40" s="8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6" t="s">
        <v>2170</v>
      </c>
      <c r="II40" s="84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1" t="s">
        <v>2947</v>
      </c>
      <c r="JY40" s="353">
        <v>100</v>
      </c>
      <c r="JZ40" s="386" t="s">
        <v>1411</v>
      </c>
      <c r="KA40" s="408">
        <f>JW19+JY40+JY7-KC17</f>
        <v>220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09">
        <v>34</v>
      </c>
      <c r="KA41" s="822" t="s">
        <v>2887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15</v>
      </c>
      <c r="KA42" s="543" t="s">
        <v>2915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7</v>
      </c>
      <c r="KA43" s="543" t="s">
        <v>1310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834">
        <v>20</v>
      </c>
      <c r="KA44" s="835" t="s">
        <v>2921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X45" s="813"/>
      <c r="JY45" s="813"/>
      <c r="JZ45" s="409">
        <v>20</v>
      </c>
      <c r="KA45" s="543" t="s">
        <v>2922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80</v>
      </c>
      <c r="KA46" s="543" t="s">
        <v>2923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30</v>
      </c>
      <c r="KA47" s="543" t="s">
        <v>1828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/>
      <c r="KA48" s="543"/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796" t="s">
        <v>2889</v>
      </c>
      <c r="KA50" s="796">
        <v>31.001000000000001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2908</v>
      </c>
      <c r="KA51" s="796">
        <v>21.81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2913</v>
      </c>
      <c r="KA52" s="796">
        <v>11.25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2909</v>
      </c>
      <c r="KA53" s="796">
        <v>117.5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2924</v>
      </c>
      <c r="KA54" s="833">
        <v>36.200000000000003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13" t="s">
        <v>2925</v>
      </c>
      <c r="KA55" s="813">
        <v>69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2926</v>
      </c>
      <c r="KA56" s="796">
        <v>29.9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2927</v>
      </c>
      <c r="KA57" s="9">
        <v>2.2000000000000002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2944</v>
      </c>
      <c r="KA58" s="407">
        <f>30/5.217</f>
        <v>5.7504312823461765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2940</v>
      </c>
      <c r="KA59" s="796">
        <v>9.8000000000000007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1">
        <f t="shared" ref="D3:D22" si="0">C3*1000*0.05%/365</f>
        <v>0</v>
      </c>
      <c r="F3" s="842">
        <v>45078</v>
      </c>
      <c r="G3" s="840">
        <v>585</v>
      </c>
      <c r="H3" s="841">
        <f t="shared" ref="H3:H22" si="1">G3*1000*0.05%/365</f>
        <v>0.80136986301369861</v>
      </c>
      <c r="J3" s="842">
        <v>45108</v>
      </c>
      <c r="K3" s="840">
        <v>595</v>
      </c>
      <c r="L3" s="841">
        <f t="shared" ref="L3:L22" si="2">K3*1000*0.05%/365</f>
        <v>0.81506849315068497</v>
      </c>
      <c r="N3" s="84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1">
        <f t="shared" si="0"/>
        <v>0.4452054794520548</v>
      </c>
      <c r="F4" s="842">
        <v>45079</v>
      </c>
      <c r="G4" s="840">
        <v>585</v>
      </c>
      <c r="H4" s="841">
        <f t="shared" si="1"/>
        <v>0.80136986301369861</v>
      </c>
      <c r="J4" s="842">
        <v>45109</v>
      </c>
      <c r="K4" s="840">
        <v>595</v>
      </c>
      <c r="L4" s="841">
        <f t="shared" si="2"/>
        <v>0.81506849315068497</v>
      </c>
      <c r="N4" s="84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1">
        <f t="shared" si="0"/>
        <v>0.68493150684931503</v>
      </c>
      <c r="F5" s="842">
        <v>45080</v>
      </c>
      <c r="G5" s="840">
        <v>585</v>
      </c>
      <c r="H5" s="841">
        <f t="shared" si="1"/>
        <v>0.80136986301369861</v>
      </c>
      <c r="J5" s="842">
        <v>45110</v>
      </c>
      <c r="K5" s="840">
        <v>595</v>
      </c>
      <c r="L5" s="841">
        <f t="shared" si="2"/>
        <v>0.81506849315068497</v>
      </c>
      <c r="N5" s="84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1">
        <f t="shared" si="0"/>
        <v>0.68493150684931503</v>
      </c>
      <c r="F6" s="842">
        <v>45081</v>
      </c>
      <c r="G6" s="840">
        <v>585</v>
      </c>
      <c r="H6" s="841">
        <f t="shared" si="1"/>
        <v>0.80136986301369861</v>
      </c>
      <c r="J6" s="842">
        <v>45111</v>
      </c>
      <c r="K6" s="840">
        <v>595</v>
      </c>
      <c r="L6" s="841">
        <f t="shared" si="2"/>
        <v>0.81506849315068497</v>
      </c>
      <c r="N6" s="84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1">
        <f t="shared" si="0"/>
        <v>0.68493150684931503</v>
      </c>
      <c r="F7" s="842">
        <v>45082</v>
      </c>
      <c r="G7" s="840">
        <v>585</v>
      </c>
      <c r="H7" s="841">
        <f t="shared" si="1"/>
        <v>0.80136986301369861</v>
      </c>
      <c r="J7" s="842">
        <v>45112</v>
      </c>
      <c r="K7" s="767">
        <v>595</v>
      </c>
      <c r="L7" s="841">
        <f t="shared" si="2"/>
        <v>0.81506849315068497</v>
      </c>
      <c r="N7" s="84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1">
        <f t="shared" si="0"/>
        <v>0.68493150684931503</v>
      </c>
      <c r="F8" s="842">
        <v>45083</v>
      </c>
      <c r="G8" s="840">
        <v>585</v>
      </c>
      <c r="H8" s="841">
        <f t="shared" si="1"/>
        <v>0.80136986301369861</v>
      </c>
      <c r="J8" s="842">
        <v>45113</v>
      </c>
      <c r="K8" s="767">
        <v>600</v>
      </c>
      <c r="L8" s="841">
        <f t="shared" si="2"/>
        <v>0.82191780821917804</v>
      </c>
      <c r="N8" s="84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1">
        <f t="shared" si="0"/>
        <v>0.68493150684931503</v>
      </c>
      <c r="F9" s="842">
        <v>45084</v>
      </c>
      <c r="G9" s="840">
        <v>585</v>
      </c>
      <c r="H9" s="841">
        <f t="shared" si="1"/>
        <v>0.80136986301369861</v>
      </c>
      <c r="J9" s="842">
        <v>45114</v>
      </c>
      <c r="K9" s="840">
        <v>610</v>
      </c>
      <c r="L9" s="841">
        <f t="shared" si="2"/>
        <v>0.83561643835616439</v>
      </c>
      <c r="N9" s="84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1">
        <f t="shared" si="0"/>
        <v>0.68493150684931503</v>
      </c>
      <c r="F10" s="842">
        <v>45085</v>
      </c>
      <c r="G10" s="840">
        <v>585</v>
      </c>
      <c r="H10" s="841">
        <f t="shared" si="1"/>
        <v>0.80136986301369861</v>
      </c>
      <c r="J10" s="842">
        <v>45115</v>
      </c>
      <c r="K10" s="767">
        <v>610</v>
      </c>
      <c r="L10" s="841">
        <f t="shared" si="2"/>
        <v>0.83561643835616439</v>
      </c>
      <c r="N10" s="84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1">
        <f t="shared" si="0"/>
        <v>0.68493150684931503</v>
      </c>
      <c r="F11" s="842">
        <v>45086</v>
      </c>
      <c r="G11" s="840">
        <v>585</v>
      </c>
      <c r="H11" s="841">
        <f t="shared" si="1"/>
        <v>0.80136986301369861</v>
      </c>
      <c r="J11" s="842">
        <v>45116</v>
      </c>
      <c r="K11" s="840">
        <v>610</v>
      </c>
      <c r="L11" s="841">
        <f t="shared" si="2"/>
        <v>0.83561643835616439</v>
      </c>
      <c r="N11" s="84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1">
        <f t="shared" si="0"/>
        <v>0.68493150684931503</v>
      </c>
      <c r="F12" s="842">
        <v>45087</v>
      </c>
      <c r="G12" s="840">
        <v>585</v>
      </c>
      <c r="H12" s="841">
        <f t="shared" si="1"/>
        <v>0.80136986301369861</v>
      </c>
      <c r="J12" s="842">
        <v>45117</v>
      </c>
      <c r="K12" s="767">
        <v>695</v>
      </c>
      <c r="L12" s="841">
        <f t="shared" si="2"/>
        <v>0.95205479452054798</v>
      </c>
      <c r="N12" s="84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1">
        <f t="shared" si="0"/>
        <v>0.70547945205479456</v>
      </c>
      <c r="F13" s="842">
        <v>45088</v>
      </c>
      <c r="G13" s="840">
        <v>585</v>
      </c>
      <c r="H13" s="841">
        <f t="shared" si="1"/>
        <v>0.80136986301369861</v>
      </c>
      <c r="J13" s="842">
        <v>45118</v>
      </c>
      <c r="K13" s="840">
        <v>730</v>
      </c>
      <c r="L13" s="841">
        <f t="shared" si="2"/>
        <v>1</v>
      </c>
      <c r="N13" s="84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1">
        <f t="shared" si="0"/>
        <v>0.70547945205479456</v>
      </c>
      <c r="F14" s="842">
        <v>45089</v>
      </c>
      <c r="G14" s="840">
        <v>585</v>
      </c>
      <c r="H14" s="841">
        <f t="shared" si="1"/>
        <v>0.80136986301369861</v>
      </c>
      <c r="J14" s="842">
        <v>45119</v>
      </c>
      <c r="K14" s="840">
        <v>730</v>
      </c>
      <c r="L14" s="841">
        <f t="shared" si="2"/>
        <v>1</v>
      </c>
      <c r="N14" s="84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1">
        <f t="shared" si="0"/>
        <v>0.70547945205479456</v>
      </c>
      <c r="F15" s="842">
        <v>45090</v>
      </c>
      <c r="G15" s="840">
        <v>585</v>
      </c>
      <c r="H15" s="841">
        <f t="shared" si="1"/>
        <v>0.80136986301369861</v>
      </c>
      <c r="J15" s="842">
        <v>45120</v>
      </c>
      <c r="K15" s="840">
        <v>730</v>
      </c>
      <c r="L15" s="841">
        <f t="shared" si="2"/>
        <v>1</v>
      </c>
      <c r="N15" s="84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1">
        <f t="shared" si="0"/>
        <v>0.70547945205479456</v>
      </c>
      <c r="F16" s="842">
        <v>45091</v>
      </c>
      <c r="G16" s="840">
        <v>585</v>
      </c>
      <c r="H16" s="841">
        <f t="shared" si="1"/>
        <v>0.80136986301369861</v>
      </c>
      <c r="J16" s="842">
        <v>45121</v>
      </c>
      <c r="K16" s="840">
        <v>730</v>
      </c>
      <c r="L16" s="841">
        <f t="shared" si="2"/>
        <v>1</v>
      </c>
      <c r="N16" s="84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1">
        <f t="shared" si="0"/>
        <v>0.70547945205479456</v>
      </c>
      <c r="F17" s="842">
        <v>45092</v>
      </c>
      <c r="G17" s="840">
        <v>585</v>
      </c>
      <c r="H17" s="841">
        <f t="shared" si="1"/>
        <v>0.80136986301369861</v>
      </c>
      <c r="J17" s="842">
        <v>45122</v>
      </c>
      <c r="K17" s="767">
        <v>730</v>
      </c>
      <c r="L17" s="841">
        <f t="shared" si="2"/>
        <v>1</v>
      </c>
      <c r="N17" s="84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1">
        <f t="shared" si="0"/>
        <v>0.73972602739726023</v>
      </c>
      <c r="F18" s="842">
        <v>45093</v>
      </c>
      <c r="G18" s="840">
        <v>585</v>
      </c>
      <c r="H18" s="841">
        <f t="shared" si="1"/>
        <v>0.80136986301369861</v>
      </c>
      <c r="J18" s="842">
        <v>45123</v>
      </c>
      <c r="K18" s="840">
        <v>730</v>
      </c>
      <c r="L18" s="841">
        <f t="shared" si="2"/>
        <v>1</v>
      </c>
      <c r="N18" s="84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1">
        <f t="shared" si="0"/>
        <v>0.74657534246575341</v>
      </c>
      <c r="F19" s="842">
        <v>45094</v>
      </c>
      <c r="G19" s="840">
        <v>585</v>
      </c>
      <c r="H19" s="841">
        <f t="shared" si="1"/>
        <v>0.80136986301369861</v>
      </c>
      <c r="J19" s="842">
        <v>45124</v>
      </c>
      <c r="K19" s="840"/>
      <c r="L19" s="841">
        <f t="shared" si="2"/>
        <v>0</v>
      </c>
      <c r="N19" s="84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1">
        <f t="shared" si="0"/>
        <v>0.74657534246575341</v>
      </c>
      <c r="F20" s="842">
        <v>45095</v>
      </c>
      <c r="G20" s="840">
        <v>585</v>
      </c>
      <c r="H20" s="841">
        <f t="shared" si="1"/>
        <v>0.80136986301369861</v>
      </c>
      <c r="J20" s="842">
        <v>45125</v>
      </c>
      <c r="K20" s="840"/>
      <c r="L20" s="841">
        <f t="shared" si="2"/>
        <v>0</v>
      </c>
      <c r="N20" s="84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1">
        <f t="shared" si="0"/>
        <v>0.74767123287671222</v>
      </c>
      <c r="F21" s="842">
        <v>45096</v>
      </c>
      <c r="G21" s="840">
        <v>585</v>
      </c>
      <c r="H21" s="841">
        <f t="shared" si="1"/>
        <v>0.80136986301369861</v>
      </c>
      <c r="J21" s="842">
        <v>45126</v>
      </c>
      <c r="K21" s="840"/>
      <c r="L21" s="841">
        <f t="shared" si="2"/>
        <v>0</v>
      </c>
      <c r="N21" s="84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1">
        <f t="shared" si="0"/>
        <v>0.74657534246575341</v>
      </c>
      <c r="F22" s="842">
        <v>45097</v>
      </c>
      <c r="G22" s="840">
        <v>585</v>
      </c>
      <c r="H22" s="841">
        <f t="shared" si="1"/>
        <v>0.80136986301369861</v>
      </c>
      <c r="J22" s="842">
        <v>45127</v>
      </c>
      <c r="K22" s="840"/>
      <c r="L22" s="841">
        <f t="shared" si="2"/>
        <v>0</v>
      </c>
      <c r="N22" s="84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1">
        <f>C23*1000*0.05%/365</f>
        <v>0.74657534246575341</v>
      </c>
      <c r="F23" s="842">
        <v>45098</v>
      </c>
      <c r="G23" s="840">
        <v>585</v>
      </c>
      <c r="H23" s="841">
        <f>G23*1000*0.05%/365</f>
        <v>0.80136986301369861</v>
      </c>
      <c r="J23" s="842">
        <v>45128</v>
      </c>
      <c r="K23" s="840"/>
      <c r="L23" s="841">
        <f>K23*1000*0.05%/365</f>
        <v>0</v>
      </c>
      <c r="N23" s="84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1">
        <f t="shared" ref="D24:D32" si="5">C24*1000*0.05%/365</f>
        <v>0.74657534246575341</v>
      </c>
      <c r="F24" s="842">
        <v>45099</v>
      </c>
      <c r="G24" s="840">
        <v>585</v>
      </c>
      <c r="H24" s="841">
        <f t="shared" ref="H24:H32" si="6">G24*1000*0.05%/365</f>
        <v>0.80136986301369861</v>
      </c>
      <c r="J24" s="842">
        <v>45129</v>
      </c>
      <c r="K24" s="840"/>
      <c r="L24" s="841">
        <f t="shared" ref="L24:L32" si="7">K24*1000*0.05%/365</f>
        <v>0</v>
      </c>
      <c r="N24" s="842">
        <v>45160</v>
      </c>
      <c r="P24" s="767">
        <f t="shared" si="4"/>
        <v>0</v>
      </c>
    </row>
    <row r="25" spans="2:16">
      <c r="B25" s="843">
        <v>45069</v>
      </c>
      <c r="C25" s="87">
        <v>545</v>
      </c>
      <c r="D25" s="844">
        <f t="shared" si="5"/>
        <v>0.74657534246575341</v>
      </c>
      <c r="E25" s="87"/>
      <c r="F25" s="845">
        <v>45100</v>
      </c>
      <c r="G25" s="87">
        <v>585</v>
      </c>
      <c r="H25" s="844">
        <f t="shared" si="6"/>
        <v>0.80136986301369861</v>
      </c>
      <c r="I25" s="87"/>
      <c r="J25" s="845">
        <v>45130</v>
      </c>
      <c r="K25" s="87"/>
      <c r="L25" s="844">
        <f t="shared" si="7"/>
        <v>0</v>
      </c>
      <c r="M25" s="87"/>
      <c r="N25" s="845">
        <v>45161</v>
      </c>
      <c r="O25" s="87"/>
      <c r="P25" s="87">
        <f t="shared" si="4"/>
        <v>0</v>
      </c>
    </row>
    <row r="26" spans="2:16">
      <c r="B26" s="625">
        <v>45070</v>
      </c>
      <c r="C26" s="840">
        <v>550</v>
      </c>
      <c r="D26" s="841">
        <f t="shared" si="5"/>
        <v>0.75342465753424659</v>
      </c>
      <c r="F26" s="842">
        <v>45101</v>
      </c>
      <c r="G26" s="840">
        <v>585</v>
      </c>
      <c r="H26" s="841">
        <f t="shared" si="6"/>
        <v>0.80136986301369861</v>
      </c>
      <c r="J26" s="842">
        <v>45131</v>
      </c>
      <c r="K26" s="840"/>
      <c r="L26" s="841">
        <f t="shared" si="7"/>
        <v>0</v>
      </c>
      <c r="N26" s="842">
        <v>45162</v>
      </c>
      <c r="P26" s="767">
        <f t="shared" si="4"/>
        <v>0</v>
      </c>
    </row>
    <row r="27" spans="2:16">
      <c r="B27" s="625">
        <v>45071</v>
      </c>
      <c r="C27" s="840">
        <v>550</v>
      </c>
      <c r="D27" s="841">
        <f t="shared" si="5"/>
        <v>0.75342465753424659</v>
      </c>
      <c r="F27" s="842">
        <v>45102</v>
      </c>
      <c r="G27" s="840">
        <v>585</v>
      </c>
      <c r="H27" s="841">
        <f t="shared" si="6"/>
        <v>0.80136986301369861</v>
      </c>
      <c r="J27" s="842">
        <v>45132</v>
      </c>
      <c r="K27" s="840"/>
      <c r="L27" s="841">
        <f t="shared" si="7"/>
        <v>0</v>
      </c>
      <c r="N27" s="842">
        <v>45163</v>
      </c>
      <c r="P27" s="767">
        <f t="shared" si="4"/>
        <v>0</v>
      </c>
    </row>
    <row r="28" spans="2:16">
      <c r="B28" s="625">
        <v>45072</v>
      </c>
      <c r="C28" s="840">
        <v>550</v>
      </c>
      <c r="D28" s="841">
        <f t="shared" si="5"/>
        <v>0.75342465753424659</v>
      </c>
      <c r="F28" s="842">
        <v>45103</v>
      </c>
      <c r="G28" s="840">
        <v>585</v>
      </c>
      <c r="H28" s="841">
        <f t="shared" si="6"/>
        <v>0.80136986301369861</v>
      </c>
      <c r="J28" s="842">
        <v>45133</v>
      </c>
      <c r="K28" s="840"/>
      <c r="L28" s="841">
        <f t="shared" si="7"/>
        <v>0</v>
      </c>
      <c r="N28" s="842">
        <v>45164</v>
      </c>
      <c r="P28" s="767">
        <f t="shared" si="4"/>
        <v>0</v>
      </c>
    </row>
    <row r="29" spans="2:16">
      <c r="B29" s="625">
        <v>45073</v>
      </c>
      <c r="C29" s="840">
        <v>550</v>
      </c>
      <c r="D29" s="841">
        <f t="shared" si="5"/>
        <v>0.75342465753424659</v>
      </c>
      <c r="F29" s="842">
        <v>45104</v>
      </c>
      <c r="G29" s="840">
        <v>585</v>
      </c>
      <c r="H29" s="841">
        <f t="shared" si="6"/>
        <v>0.80136986301369861</v>
      </c>
      <c r="J29" s="842">
        <v>45134</v>
      </c>
      <c r="K29" s="840"/>
      <c r="L29" s="841">
        <f t="shared" si="7"/>
        <v>0</v>
      </c>
      <c r="N29" s="842">
        <v>45165</v>
      </c>
      <c r="P29" s="767">
        <f t="shared" si="4"/>
        <v>0</v>
      </c>
    </row>
    <row r="30" spans="2:16">
      <c r="B30" s="625">
        <v>45074</v>
      </c>
      <c r="C30" s="840">
        <v>550</v>
      </c>
      <c r="D30" s="841">
        <f t="shared" si="5"/>
        <v>0.75342465753424659</v>
      </c>
      <c r="F30" s="842">
        <v>45105</v>
      </c>
      <c r="G30" s="840">
        <v>600</v>
      </c>
      <c r="H30" s="841">
        <f t="shared" si="6"/>
        <v>0.82191780821917804</v>
      </c>
      <c r="J30" s="842">
        <v>45135</v>
      </c>
      <c r="K30" s="840"/>
      <c r="L30" s="841">
        <f t="shared" si="7"/>
        <v>0</v>
      </c>
      <c r="N30" s="84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1">
        <f t="shared" si="5"/>
        <v>0.75342465753424659</v>
      </c>
      <c r="F31" s="842">
        <v>45106</v>
      </c>
      <c r="G31" s="840">
        <v>600</v>
      </c>
      <c r="H31" s="841">
        <f t="shared" si="6"/>
        <v>0.82191780821917804</v>
      </c>
      <c r="J31" s="842">
        <v>45136</v>
      </c>
      <c r="K31" s="840"/>
      <c r="L31" s="841">
        <f t="shared" si="7"/>
        <v>0</v>
      </c>
      <c r="N31" s="84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1">
        <f t="shared" si="5"/>
        <v>0.80136986301369861</v>
      </c>
      <c r="F32" s="842">
        <v>45107</v>
      </c>
      <c r="G32" s="840">
        <v>600</v>
      </c>
      <c r="H32" s="841">
        <f t="shared" si="6"/>
        <v>0.82191780821917804</v>
      </c>
      <c r="J32" s="842">
        <v>45137</v>
      </c>
      <c r="K32" s="840"/>
      <c r="L32" s="841">
        <f t="shared" si="7"/>
        <v>0</v>
      </c>
      <c r="N32" s="84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1">
        <f t="shared" ref="D33" si="8">C33*1000*0.05/100/365</f>
        <v>0.80136986301369861</v>
      </c>
      <c r="F33" s="842"/>
      <c r="J33" s="842">
        <v>45138</v>
      </c>
      <c r="K33" s="840"/>
      <c r="L33" s="841">
        <f t="shared" ref="L33" si="9">K33*1000*0.05/100/365</f>
        <v>0</v>
      </c>
      <c r="N33" s="842">
        <v>45169</v>
      </c>
      <c r="P33" s="767">
        <f t="shared" si="4"/>
        <v>0</v>
      </c>
    </row>
    <row r="35" spans="2:16">
      <c r="B35" s="840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40" t="s">
        <v>2949</v>
      </c>
      <c r="L35" s="407">
        <f>SUM(H26:H33)+SUM(L3:L25)</f>
        <v>20.027397260273972</v>
      </c>
      <c r="N35" s="840" t="s">
        <v>2949</v>
      </c>
      <c r="P35" s="407">
        <f>SUM(L26:L33)+SUM(P3:P25)</f>
        <v>0</v>
      </c>
    </row>
    <row r="36" spans="2:16">
      <c r="B36" s="840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40" t="s">
        <v>2948</v>
      </c>
      <c r="L36" s="407">
        <f>SUM(L3:L33)*88</f>
        <v>1263.3424657534247</v>
      </c>
      <c r="N36" s="840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2023-07-17T00:12:14Z</dcterms:modified>
</cp:coreProperties>
</file>