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1A1B254-C503-4559-ABBF-5651AA8A73B9}" xr6:coauthVersionLast="41" xr6:coauthVersionMax="47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Q44" i="32" l="1"/>
  <c r="KQ10" i="32"/>
  <c r="KU11" i="32" l="1"/>
  <c r="KR46" i="32"/>
  <c r="KS30" i="32"/>
  <c r="KQ37" i="32" l="1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T36" i="44" l="1"/>
  <c r="KS28" i="32"/>
  <c r="KD24" i="32" l="1"/>
  <c r="KQ18" i="32" l="1"/>
  <c r="KM12" i="32" l="1"/>
  <c r="KM10" i="32"/>
  <c r="KM11" i="32"/>
  <c r="KS43" i="32" l="1"/>
  <c r="KS5" i="32" s="1"/>
  <c r="KQ2" i="32"/>
  <c r="KU22" i="32"/>
  <c r="KU4" i="32" s="1"/>
  <c r="KQ42" i="32"/>
  <c r="KQ43" i="32"/>
  <c r="KQ39" i="32"/>
  <c r="KQ40" i="32"/>
  <c r="KQ41" i="32"/>
  <c r="KM36" i="32" l="1"/>
  <c r="KQ38" i="32" l="1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<sst xmlns="http://schemas.openxmlformats.org/spreadsheetml/2006/main" count="7664" uniqueCount="3179">
  <si>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</si>
  <si>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</si>
  <si>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</si>
  <si>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</si>
  <si>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</si>
  <si>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</si>
  <si>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</si>
  <si>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</si>
  <si>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</si>
  <si>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</si>
  <si>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</si>
  <si>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</si>
  <si>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</si>
  <si>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</si>
  <si>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</si>
  <si>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</si>
  <si>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</si>
  <si>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</si>
  <si>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</si>
  <si>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</si>
  <si>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</si>
  <si>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</si>
  <si>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</si>
  <si>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</si>
  <si>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</si>
  <si>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</si>
  <si>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</si>
  <si>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</si>
  <si>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</si>
  <si>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</si>
  <si>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</si>
  <si>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</si>
  <si>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</si>
  <si>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</si>
  <si>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</si>
  <si>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</si>
  <si>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</si>
  <si>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</si>
  <si>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</si>
  <si>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</si>
  <si>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</si>
  <si>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</si>
  <si>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</si>
  <si>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</si>
  <si>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</si>
  <si>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</si>
  <si>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</si>
  <si>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</si>
  <si>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</si>
  <si>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</si>
  <si>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</si>
  <si>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</si>
  <si>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</si>
  <si>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</si>
  <si>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</si>
  <si>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</si>
  <si>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</si>
  <si>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</si>
  <si>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</si>
  <si>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</si>
  <si>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</si>
  <si>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</si>
  <si>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</si>
  <si>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</si>
  <si>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</si>
  <si>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</si>
  <si>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</si>
  <si>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</si>
  <si>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</si>
  <si>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</si>
  <si>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</si>
  <si>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</si>
  <si>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</si>
  <si>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</si>
  <si>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</si>
  <si>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</si>
  <si>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</si>
  <si>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</si>
  <si>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</si>
  <si>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</si>
  <si>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</si>
  <si>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</si>
  <si>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</si>
  <si>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</si>
  <si>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</si>
  <si>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</si>
  <si>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</si>
  <si>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</si>
  <si>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</si>
  <si>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</si>
  <si>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</si>
  <si>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</si>
  <si>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</si>
  <si>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</si>
  <si>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</si>
  <si>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</si>
  <si>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</si>
  <si>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</si>
  <si>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</si>
  <si>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</si>
  <si>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</si>
  <si>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</si>
  <si>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</si>
  <si>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</si>
  <si>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</si>
  <si>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</si>
  <si>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</si>
  <si>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</si>
  <si>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</si>
  <si>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</si>
  <si>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</si>
  <si>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</si>
  <si>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</si>
  <si>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</si>
  <si>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</si>
  <si>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</si>
  <si>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</si>
  <si>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</si>
  <si>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</si>
  <si>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</si>
  <si>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</si>
  <si>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</si>
  <si>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</si>
  <si>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</si>
  <si>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</si>
  <si>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</si>
  <si>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</si>
  <si>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</si>
  <si>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</si>
  <si>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</si>
  <si>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</si>
  <si>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</si>
  <si>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</si>
  <si>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</si>
  <si>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</si>
  <si>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</si>
  <si>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</si>
  <si>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</si>
  <si>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</si>
  <si>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</si>
  <si>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</si>
  <si>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</si>
  <si>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</si>
  <si>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</si>
  <si>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</si>
  <si>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</si>
  <si>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</si>
  <si>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</si>
  <si>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</si>
  <si>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</si>
  <si>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</si>
  <si>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</si>
  <si>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</si>
  <si>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</si>
  <si>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</si>
  <si>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</si>
  <si>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</si>
  <si>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</si>
  <si>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</si>
  <si>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</si>
  <si>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</si>
  <si>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</si>
  <si>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</si>
  <si>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</si>
  <si>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</si>
  <si>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</si>
  <si>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</si>
  <si>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</si>
  <si>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</si>
  <si>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</si>
  <si>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</si>
  <si>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</si>
  <si>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</si>
  <si>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</si>
  <si>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</si>
  <si>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</si>
  <si>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</si>
  <si>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</si>
  <si>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</si>
  <si>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</si>
  <si>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</si>
  <si>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</si>
  <si>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</si>
  <si>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</si>
  <si>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</si>
  <si>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</si>
  <si>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</si>
  <si>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</si>
  <si>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</si>
  <si>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</si>
  <si>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</si>
  <si>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</si>
  <si>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</si>
  <si>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</si>
  <si>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</si>
  <si>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</si>
  <si>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</si>
  <si>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</si>
  <si>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</si>
  <si>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</si>
  <si>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</si>
  <si>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</si>
  <si>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</si>
  <si>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</si>
  <si>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</si>
  <si>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</si>
  <si>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</si>
  <si>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</si>
  <si>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</si>
  <si>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</si>
  <si>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</si>
  <si>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</si>
  <si>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</si>
  <si>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</si>
  <si>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</si>
  <si>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</si>
  <si>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</si>
  <si>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</si>
  <si>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</si>
  <si>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</si>
  <si>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</si>
  <si>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</si>
  <si>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</si>
  <si>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</si>
  <si>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</si>
  <si>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</si>
  <si>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</si>
  <si>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</si>
  <si>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</si>
  <si>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</si>
  <si>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</si>
  <si>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</si>
  <si>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</si>
  <si>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</si>
  <si>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</si>
  <si>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</si>
  <si>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</si>
  <si>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</si>
  <si>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</si>
  <si>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</si>
  <si>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</si>
  <si>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</si>
  <si>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</si>
  <si>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</si>
  <si>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</si>
  <si>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</si>
  <si>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</si>
  <si>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</si>
  <si>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</si>
  <si>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</si>
  <si>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</si>
  <si>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</si>
  <si>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</si>
  <si>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</si>
  <si>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</si>
  <si>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</si>
  <si>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</si>
  <si>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</si>
  <si>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</si>
  <si>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</si>
  <si>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</si>
  <si>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</si>
  <si>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</si>
  <si>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</si>
  <si>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</si>
  <si>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</si>
  <si>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</si>
  <si>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</si>
  <si>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</si>
  <si>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</si>
  <si>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</si>
  <si>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</si>
  <si>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</si>
  <si>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</si>
  <si>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</si>
  <si>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</si>
  <si>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</si>
  <si>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</si>
  <si>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</si>
  <si>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</si>
  <si>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</si>
  <si>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</si>
  <si>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</si>
  <si>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</si>
  <si>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</si>
  <si>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</si>
  <si>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</si>
  <si>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</si>
  <si>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</si>
  <si>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</si>
  <si>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</si>
  <si>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</si>
  <si>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</si>
  <si>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</si>
  <si>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</si>
  <si>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</si>
  <si>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</si>
  <si>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</si>
  <si>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</si>
  <si>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</si>
  <si>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</si>
  <si>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</si>
  <si>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</si>
  <si>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</si>
  <si>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</si>
  <si>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</si>
  <si>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</si>
  <si>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</si>
  <si>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</si>
  <si>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</si>
  <si>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</si>
  <si>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</si>
  <si>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</si>
  <si>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</si>
  <si>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</si>
  <si>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</si>
  <si>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</si>
  <si>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</si>
  <si>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</si>
  <si>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</si>
  <si>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</si>
  <si>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</si>
  <si>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</si>
  <si>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</si>
  <si>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</si>
  <si>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</si>
  <si>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</si>
  <si>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</si>
  <si>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</si>
  <si>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</si>
  <si>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</si>
  <si>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</si>
  <si>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</si>
  <si>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</si>
  <si>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</si>
  <si>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</si>
  <si>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</si>
  <si>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</si>
  <si>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</si>
  <si>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</si>
  <si>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</si>
  <si>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</si>
  <si>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</si>
  <si>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</si>
  <si>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</si>
  <si>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</si>
  <si>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</si>
  <si>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</si>
  <si>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</si>
  <si>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</si>
  <si>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</si>
  <si>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</si>
  <si>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</si>
  <si>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</si>
  <si>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</si>
  <si>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</si>
  <si>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</si>
  <si>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</si>
  <si>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</si>
  <si>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</si>
  <si>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</si>
  <si>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</si>
  <si>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</si>
  <si>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</si>
  <si>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</si>
  <si>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</si>
  <si>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</si>
  <si>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</si>
  <si>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</si>
  <si>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</si>
  <si>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</si>
  <si>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</si>
  <si>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</si>
  <si>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</si>
  <si>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</si>
  <si>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</si>
  <si>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</si>
  <si>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</si>
  <si>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</si>
  <si>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</si>
  <si>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</si>
  <si>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</si>
  <si>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</si>
  <si>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</si>
  <si>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</si>
  <si>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</si>
  <si>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</si>
  <si>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</si>
  <si>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</si>
  <si>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</si>
  <si>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</si>
  <si>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</si>
  <si>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</si>
  <si>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</si>
  <si>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</si>
  <si>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</si>
  <si>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</si>
  <si>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</si>
  <si>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</si>
  <si>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</si>
  <si>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</si>
  <si>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</si>
  <si>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</si>
  <si>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</si>
  <si>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</si>
  <si>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</si>
  <si>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</si>
  <si>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</si>
  <si>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</si>
  <si>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</si>
  <si>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</si>
  <si>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</si>
  <si>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</si>
  <si>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</si>
  <si>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</si>
  <si>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</si>
  <si>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</si>
  <si>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</si>
  <si>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</si>
  <si>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</si>
  <si>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</si>
  <si>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</si>
  <si>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</si>
  <si>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</si>
  <si>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</si>
  <si>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</si>
  <si>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</si>
  <si>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</si>
  <si>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</si>
  <si>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</si>
  <si>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</si>
  <si>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</si>
  <si>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</si>
  <si>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</si>
  <si>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</si>
  <si>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</si>
  <si>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</si>
  <si>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</si>
  <si>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</si>
  <si>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</si>
  <si>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</si>
  <si>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</si>
  <si>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</si>
  <si>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</si>
  <si>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</si>
  <si>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</si>
  <si>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</si>
  <si>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</si>
  <si>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</si>
  <si>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</si>
  <si>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</si>
  <si>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</si>
  <si>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</si>
  <si>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</si>
  <si>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</si>
  <si>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</si>
  <si>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</si>
  <si>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</si>
  <si>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</si>
  <si>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</si>
  <si>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</si>
  <si>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</si>
  <si>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</si>
  <si>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</si>
  <si>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</si>
  <si>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</si>
  <si>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</si>
  <si>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</si>
  <si>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</si>
  <si>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</si>
  <si>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</si>
  <si>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</si>
  <si>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</si>
  <si>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</si>
  <si>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</si>
  <si>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</si>
  <si>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</si>
  <si>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</si>
  <si>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</si>
  <si>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</si>
  <si>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</si>
  <si>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</si>
  <si>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</si>
  <si>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</si>
  <si>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</si>
  <si>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</si>
  <si>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</si>
  <si>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</si>
  <si>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</si>
  <si>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</si>
  <si>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</si>
  <si>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</si>
  <si>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</si>
  <si>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</si>
  <si>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</si>
  <si>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</si>
  <si>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</si>
  <si>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</si>
  <si>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</si>
  <si>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</si>
  <si>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</si>
  <si>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</si>
  <si>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</si>
  <si>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</si>
  <si>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</si>
  <si>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</si>
  <si>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</si>
  <si>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</si>
  <si>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</si>
  <si>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</si>
  <si>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</si>
  <si>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</si>
  <si>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</si>
  <si>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</si>
  <si>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</si>
  <si>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</si>
  <si>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</si>
  <si>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</si>
  <si>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</si>
  <si>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</si>
  <si>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</si>
  <si>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</si>
  <si>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</si>
  <si>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</si>
  <si>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</si>
  <si>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</si>
  <si>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</si>
  <si>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</si>
  <si>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</si>
  <si>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</si>
  <si>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</si>
  <si>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</si>
  <si>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</si>
  <si>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</si>
  <si>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</si>
  <si>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</si>
  <si>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</si>
  <si>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</si>
  <si>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</si>
  <si>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</si>
  <si>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</si>
  <si>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</si>
  <si>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</si>
  <si>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</si>
  <si>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</si>
  <si>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</si>
  <si>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</si>
  <si>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</si>
  <si>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</si>
  <si>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</si>
  <si>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</si>
  <si>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</si>
  <si>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</si>
  <si>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</si>
  <si>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</si>
  <si>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</si>
  <si>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</si>
  <si>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</si>
  <si>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</si>
  <si>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</si>
  <si>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</si>
  <si>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</si>
  <si>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</si>
  <si>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</si>
  <si>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</si>
  <si>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</si>
  <si>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</si>
  <si>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</si>
  <si>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</si>
  <si>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</si>
  <si>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</si>
  <si>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</si>
  <si>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</si>
  <si>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</si>
  <si>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</si>
  <si>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</si>
  <si>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</si>
  <si>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</si>
  <si>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</si>
  <si>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</si>
  <si>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</si>
  <si>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</si>
  <si>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</si>
  <si>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</si>
  <si>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</si>
  <si>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</si>
  <si>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</si>
  <si>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</si>
  <si>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</si>
  <si>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</si>
  <si>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</si>
  <si>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</si>
  <si>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</si>
  <si>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</si>
  <si>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</si>
  <si>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</si>
  <si>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</si>
  <si>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</si>
  <si>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</si>
  <si>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</si>
  <si>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</si>
  <si>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</si>
  <si>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</si>
  <si>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</si>
  <si>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</si>
  <si>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</si>
  <si>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</si>
  <si>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</si>
  <si>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</si>
  <si>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</si>
  <si>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</si>
  <si>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</si>
  <si>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</si>
  <si>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</si>
  <si>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</si>
  <si>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</si>
  <si>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</si>
  <si>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</si>
  <si>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</si>
  <si>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</si>
  <si>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</si>
  <si>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</si>
  <si>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</si>
  <si>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</si>
  <si>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</si>
  <si>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</si>
  <si>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</si>
  <si>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</si>
  <si>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</si>
  <si>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</si>
  <si>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</si>
  <si>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</si>
  <si>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</si>
  <si>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</si>
  <si>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</si>
  <si>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</si>
  <si>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</si>
  <si>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</si>
  <si>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</si>
  <si>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</si>
  <si>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</si>
  <si>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</si>
  <si>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</si>
  <si>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</si>
  <si>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</si>
  <si>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</si>
  <si>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</si>
  <si>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</si>
  <si>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</si>
  <si>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</si>
  <si>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</si>
  <si>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</si>
  <si>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</si>
  <si>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</si>
  <si>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</si>
  <si>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</si>
  <si>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</si>
  <si>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</si>
  <si>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</si>
  <si>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</si>
  <si>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</si>
  <si>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</si>
  <si>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</si>
  <si>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</si>
  <si>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</si>
  <si>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</si>
  <si>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</si>
  <si>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</si>
  <si>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</si>
  <si>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</si>
  <si>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</si>
  <si>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</si>
  <si>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</si>
  <si>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</si>
  <si>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</si>
  <si>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</si>
  <si>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</si>
  <si>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</si>
  <si>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</si>
  <si>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</si>
  <si>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</si>
  <si>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</si>
  <si>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</si>
  <si>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</si>
  <si>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</si>
  <si>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</si>
  <si>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</si>
  <si>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</si>
  <si>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</si>
  <si>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</si>
  <si>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</si>
  <si>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</si>
  <si>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</si>
  <si>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</si>
  <si>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</si>
  <si>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</si>
  <si>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</si>
  <si>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</si>
  <si>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</si>
  <si>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</si>
  <si>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</si>
  <si>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</si>
  <si>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</si>
  <si>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</si>
  <si>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</si>
  <si>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</si>
  <si>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</si>
  <si>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</si>
  <si>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</si>
  <si>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</si>
  <si>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</si>
  <si>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</si>
  <si>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</si>
  <si>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</si>
  <si>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</si>
  <si>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</si>
  <si>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</si>
  <si>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</si>
  <si>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</si>
  <si>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</si>
  <si>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</si>
  <si>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</si>
  <si>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</si>
  <si>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</si>
  <si>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</si>
  <si>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</si>
  <si>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</si>
  <si>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</si>
  <si>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</si>
  <si>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</si>
  <si>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</si>
  <si>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</si>
  <si>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</si>
  <si>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</si>
  <si>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</si>
  <si>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</si>
  <si>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</si>
  <si>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</si>
  <si>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</si>
  <si>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</si>
  <si>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</si>
  <si>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</si>
  <si>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</si>
  <si>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</si>
  <si>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</si>
  <si>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</si>
  <si>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</si>
  <si>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</si>
  <si>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</si>
  <si>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</si>
  <si>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</si>
  <si>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</si>
  <si>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</si>
  <si>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</si>
  <si>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</si>
  <si>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</si>
  <si>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</si>
  <si>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</si>
  <si>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</si>
  <si>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</si>
  <si>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</si>
  <si>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</si>
  <si>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</si>
  <si>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</si>
  <si>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</si>
  <si>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</si>
  <si>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</si>
  <si>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</si>
  <si>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</si>
  <si>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</si>
  <si>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</si>
  <si>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</si>
  <si>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</si>
  <si>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</si>
  <si>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</si>
  <si>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</si>
  <si>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</si>
  <si>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</si>
  <si>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</si>
  <si>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</si>
  <si>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</si>
  <si>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</si>
  <si>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</si>
  <si>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</si>
  <si>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</si>
  <si>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</si>
  <si>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</si>
  <si>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</si>
  <si>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</si>
  <si>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</si>
  <si>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</si>
  <si>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</si>
  <si>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</si>
  <si>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</si>
  <si>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</si>
  <si>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</si>
  <si>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</si>
  <si>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</si>
  <si>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</si>
  <si>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</si>
  <si>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</si>
  <si>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</si>
  <si>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</si>
  <si>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</si>
  <si>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</si>
  <si>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</si>
  <si>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</si>
  <si>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</si>
  <si>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</si>
  <si>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</si>
  <si>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</si>
  <si>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</si>
  <si>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</si>
  <si>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</si>
  <si>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</si>
  <si>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</si>
  <si>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</si>
  <si>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</si>
  <si>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</si>
  <si>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</si>
  <si>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</si>
  <si>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</si>
  <si>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</si>
  <si>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</si>
  <si>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</si>
  <si>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</si>
  <si>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</si>
  <si>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</si>
  <si>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</si>
  <si>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</si>
  <si>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</si>
  <si>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</si>
  <si>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</si>
  <si>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</si>
  <si>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</si>
  <si>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</si>
  <si>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</si>
  <si>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</si>
  <si>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</si>
  <si>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</si>
  <si>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</si>
  <si>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</si>
  <si>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</si>
  <si>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</si>
  <si>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</si>
  <si>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</si>
  <si>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</si>
  <si>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</si>
  <si>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</si>
  <si>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</si>
  <si>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</si>
  <si>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</si>
  <si>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</si>
  <si>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</si>
  <si>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</si>
  <si>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</si>
  <si>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</si>
  <si>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</si>
  <si>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</si>
  <si>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</si>
  <si>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</si>
  <si>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</si>
  <si>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</si>
  <si>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</si>
  <si>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</si>
  <si>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</si>
  <si>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</si>
  <si>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</si>
  <si>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</si>
  <si>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</si>
  <si>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</si>
  <si>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</si>
  <si>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</si>
  <si>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</si>
  <si>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</si>
  <si>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</si>
  <si>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</si>
  <si>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</si>
  <si>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</si>
  <si>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</si>
  <si>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</si>
  <si>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</si>
  <si>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</si>
  <si>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</si>
  <si>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</si>
  <si>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</si>
  <si>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</si>
  <si>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</si>
  <si>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</si>
  <si>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</si>
  <si>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</si>
  <si>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</si>
  <si>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</si>
  <si>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</si>
  <si>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</si>
  <si>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</si>
  <si>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</si>
  <si>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</si>
  <si>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</si>
  <si>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</si>
  <si>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</si>
  <si>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</si>
  <si>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</si>
  <si>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</si>
  <si>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</si>
  <si>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</si>
  <si>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</si>
  <si>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</si>
  <si>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</si>
  <si>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</si>
  <si>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</si>
  <si>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</si>
  <si>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</si>
  <si>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</si>
  <si>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</si>
  <si>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</si>
  <si>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</si>
  <si>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</si>
  <si>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</si>
  <si>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</si>
  <si>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</si>
  <si>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</si>
  <si>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</si>
  <si>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</si>
  <si>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</si>
  <si>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</si>
  <si>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</si>
  <si>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</si>
  <si>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</si>
  <si>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</si>
  <si>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</si>
  <si>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</si>
  <si>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</si>
  <si>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</si>
  <si>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</si>
  <si>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</si>
  <si>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</si>
  <si>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</si>
  <si>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</si>
  <si>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</si>
  <si>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</si>
  <si>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</si>
  <si>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</si>
  <si>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</si>
  <si>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</si>
  <si>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</si>
  <si>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</si>
  <si>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</si>
  <si>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</si>
  <si>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</si>
  <si>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</si>
  <si>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</si>
  <si>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</si>
  <si>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</si>
  <si>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</si>
  <si>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</si>
  <si>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</si>
  <si>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</si>
  <si>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</si>
  <si>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</si>
  <si>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</si>
  <si>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</si>
  <si>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</si>
  <si>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</si>
  <si>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</si>
  <si>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</si>
  <si>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</si>
  <si>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</si>
  <si>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</si>
  <si>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</si>
  <si>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</si>
  <si>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</si>
  <si>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</si>
  <si>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</si>
  <si>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</si>
  <si>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</si>
  <si>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</si>
  <si>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</si>
  <si>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</si>
  <si>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</si>
  <si>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</si>
  <si>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</si>
  <si>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</si>
  <si>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</si>
  <si>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</si>
  <si>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</si>
  <si>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</si>
  <si>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</si>
  <si>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</si>
  <si>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</si>
  <si>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</si>
  <si>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</si>
  <si>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</si>
  <si>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</si>
  <si>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</si>
  <si>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</si>
  <si>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</si>
  <si>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</si>
  <si>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</si>
  <si>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</si>
  <si>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</si>
  <si>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</si>
  <si>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</si>
  <si>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</si>
  <si>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</si>
  <si>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</si>
  <si>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</si>
  <si>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</si>
  <si>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</si>
  <si>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</si>
  <si>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</si>
  <si>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</si>
  <si>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</si>
  <si>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</si>
  <si>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</si>
  <si>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</si>
  <si>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</si>
  <si>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</si>
  <si>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</si>
  <si>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</si>
  <si>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</si>
  <si>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</si>
  <si>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</si>
  <si>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</si>
  <si>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</si>
  <si>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</si>
  <si>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</si>
  <si>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</si>
  <si>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</si>
  <si>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</si>
  <si>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</si>
  <si>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</si>
  <si>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</si>
  <si>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</si>
  <si>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</si>
  <si>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</si>
  <si>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</si>
  <si>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</si>
  <si>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</si>
  <si>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</si>
  <si>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</si>
  <si>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</si>
  <si>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</si>
  <si>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</si>
  <si>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</si>
  <si>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</si>
  <si>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</si>
  <si>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</si>
  <si>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</si>
  <si>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</si>
  <si>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</si>
  <si>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</si>
  <si>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</si>
  <si>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</si>
  <si>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</si>
  <si>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</si>
  <si>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</si>
  <si>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</si>
  <si>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</si>
  <si>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</si>
  <si>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</si>
  <si>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</si>
  <si>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</si>
  <si>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</si>
  <si>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</si>
  <si>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</si>
  <si>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</si>
  <si>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</si>
  <si>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</si>
  <si>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</si>
  <si>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</si>
  <si>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</si>
  <si>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</si>
  <si>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</si>
  <si>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</si>
  <si>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</si>
  <si>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</si>
  <si>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</si>
  <si>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</si>
  <si>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</si>
  <si>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</si>
  <si>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</si>
  <si>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</si>
  <si>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</si>
  <si>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</si>
  <si>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</si>
  <si>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</si>
  <si>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</si>
  <si>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</si>
  <si>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</si>
  <si>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</si>
  <si>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</si>
  <si>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</si>
  <si>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</si>
  <si>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</si>
  <si>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</si>
  <si>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</si>
  <si>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</si>
  <si>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</si>
  <si>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</si>
  <si>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</si>
  <si>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</si>
  <si>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</si>
  <si>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</si>
  <si>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</si>
  <si>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</si>
  <si>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</si>
  <si>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</si>
  <si>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</si>
  <si>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</si>
  <si>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</si>
  <si>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</si>
  <si>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</si>
  <si>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</si>
  <si>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</si>
  <si>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</si>
  <si>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</si>
  <si>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</si>
  <si>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</si>
  <si>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</si>
  <si>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</si>
  <si>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</si>
  <si>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</si>
  <si>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</si>
  <si>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</si>
  <si>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</si>
  <si>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</si>
  <si>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</si>
  <si>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</si>
  <si>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</si>
  <si>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</si>
  <si>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</si>
  <si>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</si>
  <si>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</si>
  <si>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</si>
  <si>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</si>
  <si>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</si>
  <si>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</si>
  <si>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</si>
  <si>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</si>
  <si>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</si>
  <si>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</si>
  <si>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</si>
  <si>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</si>
  <si>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</si>
  <si>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</si>
  <si>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</si>
  <si>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</si>
  <si>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</si>
  <si>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</si>
  <si>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</si>
  <si>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</si>
  <si>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</si>
  <si>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</si>
  <si>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</si>
  <si>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</si>
  <si>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</si>
  <si>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</si>
  <si>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</si>
  <si>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</si>
  <si>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</si>
  <si>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</si>
  <si>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</si>
  <si>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</si>
  <si>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</si>
  <si>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</si>
  <si>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</si>
  <si>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</si>
  <si>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</si>
  <si>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</si>
  <si>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</si>
  <si>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</si>
  <si>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</si>
  <si>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</si>
  <si>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</si>
  <si>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</si>
  <si>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</si>
  <si>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</si>
  <si>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</si>
  <si>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</si>
  <si>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</si>
  <si>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</si>
  <si>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</si>
  <si>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</si>
  <si>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</si>
  <si>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</si>
  <si>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</si>
  <si>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</si>
  <si>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</si>
  <si>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</si>
  <si>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</si>
  <si>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</si>
  <si>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</si>
  <si>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</si>
  <si>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</si>
  <si>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</si>
  <si>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</si>
  <si>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</si>
  <si>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</si>
  <si>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</si>
  <si>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</si>
  <si>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</si>
  <si>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</si>
  <si>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</si>
  <si>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</si>
  <si>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</si>
  <si>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</si>
  <si>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</si>
  <si>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</si>
  <si>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</si>
  <si>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</si>
  <si>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</si>
  <si>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</si>
  <si>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</si>
  <si>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</si>
  <si>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</si>
  <si>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</si>
  <si>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</si>
  <si>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</si>
  <si>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</si>
  <si>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</si>
  <si>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</si>
  <si>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</si>
  <si>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</si>
  <si>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</si>
  <si>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</si>
  <si>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</si>
  <si>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</si>
  <si>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</si>
  <si>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</si>
  <si>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</si>
  <si>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</si>
  <si>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</si>
  <si>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</si>
  <si>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</si>
  <si>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</si>
  <si>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</si>
  <si>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</si>
  <si>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</si>
  <si>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</si>
  <si>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</si>
  <si>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</si>
  <si>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</si>
  <si>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</si>
  <si>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</si>
  <si>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</si>
  <si>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</si>
  <si>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</si>
  <si>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</si>
  <si>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</si>
  <si>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</si>
  <si>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</si>
  <si>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</si>
  <si>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</si>
  <si>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</si>
  <si>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</si>
  <si>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</si>
  <si>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</si>
  <si>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</si>
  <si>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</si>
  <si>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</si>
  <si>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</si>
  <si>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</si>
  <si>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</si>
  <si>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</si>
  <si>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</si>
  <si>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</si>
  <si>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</si>
  <si>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</si>
  <si>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</si>
  <si>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</si>
  <si>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</si>
  <si>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</si>
  <si>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</si>
  <si>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</si>
  <si>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</si>
  <si>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</si>
  <si>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</si>
  <si>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</si>
  <si>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</si>
  <si>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</si>
  <si>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</si>
  <si>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</si>
  <si>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</si>
  <si>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</si>
  <si>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</si>
  <si>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</si>
  <si>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</si>
  <si>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</si>
  <si>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</si>
  <si>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</si>
  <si>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</si>
  <si>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</si>
  <si>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</si>
  <si>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</si>
  <si>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</si>
  <si>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</si>
  <si>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</si>
  <si>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</si>
  <si>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</si>
  <si>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</si>
  <si>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</si>
  <si>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</si>
  <si>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</si>
  <si>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</si>
  <si>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</si>
  <si>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</si>
  <si>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</si>
  <si>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</si>
  <si>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</si>
  <si>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</si>
  <si>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</si>
  <si>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</si>
  <si>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</si>
  <si>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</si>
  <si>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</si>
  <si>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</si>
  <si>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</si>
  <si>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</si>
  <si>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</si>
  <si>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</si>
  <si>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</si>
  <si>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</si>
  <si>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</si>
  <si>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</si>
  <si>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</si>
  <si>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</si>
  <si>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</si>
  <si>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</si>
  <si>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</si>
  <si>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</si>
  <si>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</si>
  <si>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</si>
  <si>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</si>
  <si>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</si>
  <si>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</si>
  <si>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</si>
  <si>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</si>
  <si>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</si>
  <si>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</si>
  <si>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</si>
  <si>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</si>
  <si>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</si>
  <si>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</si>
  <si>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</si>
  <si>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</si>
  <si>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</si>
  <si>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</si>
  <si>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</si>
  <si>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</si>
  <si>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</si>
  <si>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</si>
  <si>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</si>
  <si>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</si>
  <si>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</si>
  <si>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</si>
  <si>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</si>
  <si>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</si>
  <si>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</si>
  <si>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</si>
  <si>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</si>
  <si>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</si>
  <si>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</si>
  <si>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</si>
  <si>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</si>
  <si>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</si>
  <si>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</si>
  <si>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</si>
  <si>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</si>
  <si>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</si>
  <si>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</si>
  <si>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</si>
  <si>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</si>
  <si>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</si>
  <si>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</si>
  <si>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</si>
  <si>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</si>
  <si>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</si>
  <si>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</si>
  <si>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</si>
  <si>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</si>
  <si>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</si>
  <si>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</si>
  <si>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</si>
  <si>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</si>
  <si>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</si>
  <si>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</si>
  <si>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</si>
  <si>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</si>
  <si>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</si>
  <si>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</si>
  <si>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</si>
  <si>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</si>
  <si>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</si>
  <si>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</si>
  <si>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</si>
  <si>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</si>
  <si>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</si>
  <si>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</si>
  <si>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</si>
  <si>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</si>
  <si>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</si>
  <si>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</si>
  <si>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</si>
  <si>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</si>
  <si>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</si>
  <si>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</si>
  <si>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</si>
  <si>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</si>
  <si>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</si>
  <si>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</si>
  <si>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</si>
  <si>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</si>
  <si>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</si>
  <si>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</si>
  <si>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</si>
  <si>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</si>
  <si>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</si>
  <si>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</si>
  <si>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</si>
  <si>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</si>
  <si>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</si>
  <si>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</si>
  <si>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</si>
  <si>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</si>
  <si>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</si>
  <si>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</si>
  <si>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</si>
  <si>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</si>
  <si>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</si>
  <si>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</si>
  <si>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</si>
  <si>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</si>
  <si>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</si>
  <si>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</si>
  <si>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</si>
  <si>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</si>
  <si>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</si>
  <si>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</si>
  <si>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</si>
  <si>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</si>
  <si>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</si>
  <si>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</si>
  <si>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</si>
  <si>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</si>
  <si>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</si>
  <si>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</si>
  <si>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</si>
  <si>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</si>
  <si>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</si>
  <si>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</si>
  <si>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</si>
  <si>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</si>
  <si>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</si>
  <si>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</si>
  <si>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</si>
  <si>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</si>
  <si>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</si>
  <si>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</si>
  <si>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</si>
  <si>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</si>
  <si>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</si>
  <si>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</si>
  <si>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</si>
  <si>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</si>
  <si>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</si>
  <si>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</si>
  <si>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</si>
  <si>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</si>
  <si>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</si>
  <si>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</si>
  <si>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</si>
  <si>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</si>
  <si>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</si>
  <si>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</si>
  <si>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</si>
  <si>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</si>
  <si>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</si>
  <si>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</si>
  <si>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</si>
  <si>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</si>
  <si>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</si>
  <si>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</si>
  <si>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</si>
  <si>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</si>
  <si>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</si>
  <si>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</si>
  <si>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</si>
  <si>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</si>
  <si>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</si>
  <si>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</si>
  <si>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</si>
  <si>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</si>
  <si>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</si>
  <si>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</si>
  <si>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</si>
  <si>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</si>
  <si>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</si>
  <si>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</si>
  <si>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</si>
  <si>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</si>
  <si>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</si>
  <si>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</si>
  <si>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</si>
  <si>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</si>
  <si>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</si>
  <si>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</si>
  <si>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</si>
  <si>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</si>
  <si>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</si>
  <si>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</si>
  <si>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</si>
  <si>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</si>
  <si>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</si>
  <si>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</si>
  <si>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</si>
  <si>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</si>
  <si>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</si>
  <si>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</si>
  <si>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</si>
  <si>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</si>
  <si>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</si>
  <si>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</si>
  <si>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</si>
  <si>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</si>
  <si>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</si>
  <si>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</si>
  <si>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</si>
  <si>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</si>
  <si>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</si>
  <si>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</si>
  <si>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</si>
  <si>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</si>
  <si>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</si>
  <si>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</si>
  <si>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</si>
  <si>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</si>
  <si>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</si>
  <si>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</si>
  <si>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</si>
  <si>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</si>
  <si>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</si>
  <si>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</si>
  <si>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</si>
  <si>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</si>
  <si>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</si>
  <si>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</si>
  <si>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</si>
  <si>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</si>
  <si>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</si>
  <si>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</si>
  <si>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</si>
  <si>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</si>
  <si>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</si>
  <si>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</si>
  <si>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</si>
  <si>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</si>
  <si>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</si>
  <si>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</si>
  <si>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</si>
  <si>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</si>
  <si>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</si>
  <si>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</si>
  <si>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</si>
  <si>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</si>
  <si>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</si>
  <si>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</si>
  <si>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</si>
  <si>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</si>
  <si>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</si>
  <si>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</si>
  <si>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</si>
  <si>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</si>
  <si>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</si>
  <si>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</si>
  <si>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</si>
  <si>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</si>
  <si>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</si>
  <si>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</si>
  <si>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</si>
  <si>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</si>
  <si>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</si>
  <si>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</si>
  <si>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</si>
  <si>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</si>
  <si>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</si>
  <si>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</si>
  <si>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</si>
  <si>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</si>
  <si>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</si>
  <si>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</si>
  <si>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</si>
  <si>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</si>
  <si>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</si>
  <si>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</si>
  <si>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</si>
  <si>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</si>
  <si>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</si>
  <si>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</si>
  <si>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</si>
  <si>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</si>
  <si>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</si>
  <si>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</si>
  <si>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</si>
  <si>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</si>
  <si>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</si>
  <si>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</si>
  <si>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</si>
  <si>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</si>
  <si>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</si>
  <si>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</si>
  <si>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</si>
  <si>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</si>
  <si>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</si>
  <si>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</si>
  <si>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</si>
  <si>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</si>
  <si>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</si>
  <si>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</si>
  <si>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</si>
  <si>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</si>
  <si>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</si>
  <si>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</si>
  <si>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</si>
  <si>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</si>
  <si>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</si>
  <si>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</si>
  <si>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</si>
  <si>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</si>
  <si>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</si>
  <si>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</si>
  <si>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</si>
  <si>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</si>
  <si>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</si>
  <si>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</si>
  <si>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</si>
  <si>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</si>
  <si>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</si>
  <si>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</si>
  <si>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</si>
  <si>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</si>
  <si>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</si>
  <si>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</si>
  <si>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</si>
  <si>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</si>
  <si>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</si>
  <si>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</si>
  <si>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</si>
  <si>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</si>
  <si>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</si>
  <si>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</si>
  <si>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</si>
  <si>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</si>
  <si>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</si>
  <si>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</si>
  <si>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</si>
  <si>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</si>
  <si>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</si>
  <si>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</si>
  <si>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</si>
  <si>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</si>
  <si>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</si>
  <si>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</si>
  <si>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</si>
  <si>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</si>
  <si>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</si>
  <si>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</si>
  <si>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</si>
  <si>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</si>
  <si>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</si>
  <si>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</si>
  <si>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</si>
  <si>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</si>
  <si>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</si>
  <si>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</si>
  <si>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</si>
  <si>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</si>
  <si>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</si>
  <si>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</si>
  <si>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</si>
  <si>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</si>
  <si>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</si>
  <si>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</si>
  <si>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</si>
  <si>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</si>
  <si>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</si>
  <si>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</si>
  <si>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</si>
  <si>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</si>
  <si>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</si>
  <si>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</si>
  <si>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</si>
  <si>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</si>
  <si>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</si>
  <si>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</si>
  <si>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</si>
  <si>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</si>
  <si>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</si>
  <si>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</si>
  <si>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</si>
  <si>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</si>
  <si>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</si>
  <si>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</si>
  <si>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</si>
  <si>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</si>
  <si>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</si>
  <si>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</si>
  <si>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</si>
  <si>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</si>
  <si>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</si>
  <si>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</si>
  <si>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</si>
  <si>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</si>
  <si>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</si>
  <si>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</si>
  <si>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</si>
  <si>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</si>
  <si>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</si>
  <si>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</si>
  <si>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</si>
  <si>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</si>
  <si>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</si>
  <si>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</si>
  <si>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</si>
  <si>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</si>
  <si>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</si>
  <si>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</si>
  <si>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</si>
  <si>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</si>
  <si>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</si>
  <si>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</si>
  <si>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</si>
  <si>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</si>
  <si>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</si>
  <si>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</si>
  <si>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</si>
  <si>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</si>
  <si>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</si>
  <si>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</si>
  <si>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</si>
  <si>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</si>
  <si>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</si>
  <si>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</si>
  <si>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</si>
  <si>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</si>
  <si>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</si>
  <si>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</si>
  <si>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</si>
  <si>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</si>
  <si>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</si>
  <si>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</si>
  <si>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</si>
  <si>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</si>
  <si>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</si>
  <si>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</si>
  <si>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</si>
  <si>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</si>
  <si>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</si>
  <si>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</si>
  <si>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</si>
  <si>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</si>
  <si>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</si>
  <si>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</si>
  <si>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</si>
  <si>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</si>
  <si>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</si>
  <si>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</si>
  <si>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</si>
  <si>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</si>
  <si>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</si>
  <si>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</si>
  <si>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</si>
  <si>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</si>
  <si>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</si>
  <si>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</si>
  <si>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</si>
  <si>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</si>
  <si>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</si>
  <si>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</si>
  <si>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</si>
  <si>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</si>
  <si>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</si>
  <si>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</si>
  <si>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</si>
  <si>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</si>
  <si>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</si>
  <si>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</si>
  <si>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</si>
  <si>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</si>
  <si>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</si>
  <si>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</si>
  <si>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</si>
  <si>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</si>
  <si>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</si>
  <si>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</si>
  <si>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</si>
  <si>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</si>
  <si>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</si>
  <si>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</si>
  <si>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</si>
  <si>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</si>
  <si>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</si>
  <si>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</si>
  <si>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</si>
  <si>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</si>
  <si>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</si>
  <si>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</si>
  <si>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</si>
  <si>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</si>
  <si>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</si>
  <si>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</si>
  <si>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</si>
  <si>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</si>
  <si>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</si>
  <si>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</si>
  <si>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</si>
  <si>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</si>
  <si>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</si>
  <si>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</si>
  <si>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</si>
  <si>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</si>
  <si>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</si>
  <si>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</si>
  <si>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</si>
  <si>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</si>
  <si>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</si>
  <si>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</si>
  <si>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</si>
  <si>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</si>
  <si>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</si>
  <si>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</si>
  <si>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</si>
  <si>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</si>
  <si>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</si>
  <si>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</si>
  <si>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</si>
  <si>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</si>
  <si>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</si>
  <si>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</si>
  <si>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</si>
  <si>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</si>
  <si>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</si>
  <si>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</si>
  <si>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</si>
  <si>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</si>
  <si>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</si>
  <si>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</si>
  <si>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</si>
  <si>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</si>
  <si>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</si>
  <si>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</si>
  <si>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</si>
  <si>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</si>
  <si>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</si>
  <si>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</si>
  <si>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</si>
  <si>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</si>
  <si>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</si>
  <si>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</si>
  <si>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</si>
  <si>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</si>
  <si>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</si>
  <si>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</si>
  <si>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</si>
  <si>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</si>
  <si>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</si>
  <si>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</si>
  <si>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</si>
  <si>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</si>
  <si>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</si>
  <si>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</si>
  <si>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</si>
  <si>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</si>
  <si>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</si>
  <si>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</si>
  <si>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</si>
  <si>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</si>
  <si>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</si>
  <si>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</si>
  <si>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</si>
  <si>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</si>
  <si>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</si>
  <si>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</si>
  <si>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</si>
  <si>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</si>
  <si>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</si>
  <si>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</si>
  <si>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</si>
  <si>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</si>
  <si>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</si>
  <si>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</si>
  <si>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</si>
  <si>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</si>
  <si>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</si>
  <si>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</si>
  <si>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</si>
  <si>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</si>
  <si>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</si>
  <si>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</si>
  <si>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</si>
  <si>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</si>
  <si>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</si>
  <si>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</si>
  <si>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</si>
  <si>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</si>
  <si>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</si>
  <si>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</si>
  <si>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</si>
  <si>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</si>
  <si>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</si>
  <si>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</si>
  <si>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</si>
  <si>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</si>
  <si>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</si>
  <si>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</si>
  <si>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</si>
  <si>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</si>
  <si>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</si>
  <si>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</si>
  <si>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</si>
  <si>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</si>
  <si>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</si>
  <si>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</si>
  <si>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</si>
  <si>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</si>
  <si>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</si>
  <si>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</si>
  <si>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</si>
  <si>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</si>
  <si>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</si>
  <si>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</si>
  <si>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</si>
  <si>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</si>
  <si>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</si>
  <si>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</si>
  <si>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</si>
  <si>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</si>
  <si>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</si>
  <si>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</si>
  <si>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</si>
  <si>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</si>
  <si>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</si>
  <si>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</si>
  <si>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</si>
  <si>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</si>
  <si>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</si>
  <si>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</si>
  <si>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</si>
  <si>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</si>
  <si>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</si>
  <si>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</si>
  <si>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</si>
  <si>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</si>
  <si>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</si>
  <si>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</si>
  <si>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</si>
  <si>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</si>
  <si>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</si>
  <si>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</si>
  <si>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</si>
  <si>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</si>
  <si>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</si>
  <si>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</si>
  <si>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</si>
  <si>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</si>
  <si>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</si>
  <si>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</si>
  <si>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</si>
  <si>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</si>
  <si>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</si>
  <si>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</si>
  <si>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</si>
  <si>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</si>
  <si>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</si>
  <si>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</si>
  <si>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</si>
  <si>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</si>
  <si>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</si>
  <si>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</si>
  <si>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</si>
  <si>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</si>
  <si>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</si>
  <si>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</si>
  <si>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</si>
  <si>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</si>
  <si>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</si>
  <si>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</si>
  <si>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</si>
  <si>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</si>
  <si>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</si>
  <si>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</si>
  <si>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</si>
  <si>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</si>
  <si>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</si>
  <si>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</si>
  <si>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</si>
  <si>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</si>
  <si>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</si>
  <si>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</si>
  <si>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</si>
  <si>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</si>
  <si>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</si>
  <si>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</si>
  <si>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</si>
  <si>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</si>
  <si>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</si>
  <si>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</si>
  <si>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</si>
  <si>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</si>
  <si>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</si>
  <si>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</si>
  <si>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</si>
  <si>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</si>
  <si>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</si>
  <si>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</si>
  <si>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</si>
  <si>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</si>
  <si>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</si>
  <si>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</si>
  <si>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</si>
  <si>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</si>
  <si>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</si>
  <si>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</si>
  <si>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</si>
  <si>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</si>
  <si>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</si>
  <si>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</si>
  <si>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</si>
  <si>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</si>
  <si>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</si>
  <si>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</si>
  <si>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</si>
  <si>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</si>
  <si>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</si>
  <si>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</si>
  <si>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</si>
  <si>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</si>
  <si>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</si>
  <si>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</si>
  <si>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</si>
  <si>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</si>
  <si>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</si>
  <si>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</si>
  <si>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</si>
  <si>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</si>
  <si>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</si>
  <si>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</si>
  <si>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</si>
  <si>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</si>
  <si>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</si>
  <si>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</si>
  <si>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</si>
  <si>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</si>
  <si>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</si>
  <si>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</si>
  <si>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</si>
  <si>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</si>
  <si>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</si>
  <si>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</si>
  <si>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</si>
  <si>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</si>
  <si>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</si>
  <si>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</si>
  <si>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</si>
  <si>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</si>
  <si>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</si>
  <si>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</si>
  <si>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</si>
  <si>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</si>
  <si>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</si>
  <si>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</si>
  <si>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</si>
  <si>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</si>
  <si>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</si>
  <si>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</si>
  <si>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</si>
  <si>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</si>
  <si>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</si>
  <si>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</si>
  <si>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</si>
  <si>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</si>
  <si>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</si>
  <si>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</si>
  <si>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</si>
  <si>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</si>
  <si>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</si>
  <si>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</si>
  <si>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</si>
  <si>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</si>
  <si>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</si>
  <si>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</si>
  <si>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</si>
  <si>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</si>
  <si>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</si>
  <si>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</si>
  <si>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</si>
  <si>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</si>
  <si>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</si>
  <si>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</si>
  <si>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</si>
  <si>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</si>
  <si>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</si>
  <si>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</si>
  <si>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</si>
  <si>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</si>
  <si>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</si>
  <si>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</si>
  <si>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</si>
  <si>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</si>
  <si>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</si>
  <si>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</si>
  <si>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</si>
  <si>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</si>
  <si>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</si>
  <si>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</si>
  <si>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</si>
  <si>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</si>
  <si>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</si>
  <si>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</si>
  <si>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</si>
  <si>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</si>
  <si>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</si>
  <si>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</si>
  <si>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</si>
  <si>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</si>
  <si>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</si>
  <si>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</si>
  <si>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</si>
  <si>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</si>
  <si>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</si>
  <si>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</si>
  <si>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</si>
  <si>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</si>
  <si>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</si>
  <si>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</si>
  <si>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</si>
  <si>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</si>
  <si>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</si>
  <si>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</si>
  <si>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</si>
  <si>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</si>
  <si>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</si>
  <si>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</si>
  <si>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</si>
  <si>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</si>
  <si>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</si>
  <si>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</si>
  <si>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</si>
  <si>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</si>
  <si>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</si>
  <si>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</si>
  <si>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</si>
  <si>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</si>
  <si>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</si>
  <si>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</si>
  <si>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</si>
  <si>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</si>
  <si>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</si>
  <si>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</si>
  <si>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</si>
  <si>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</si>
  <si>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</si>
  <si>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</si>
  <si>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</si>
  <si>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</si>
  <si>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</si>
  <si>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</si>
  <si>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</si>
  <si>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</si>
  <si>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</si>
  <si>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</si>
  <si>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</si>
  <si>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</si>
  <si>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</si>
  <si>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</si>
  <si>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</si>
  <si>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</si>
  <si>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</si>
  <si>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</si>
  <si>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</si>
  <si>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</si>
  <si>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</si>
  <si>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</si>
  <si>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</si>
  <si>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</si>
  <si>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</si>
  <si>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</si>
  <si>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</si>
  <si>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</si>
  <si>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</si>
  <si>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</si>
  <si>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</si>
  <si>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</si>
  <si>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</si>
  <si>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</si>
  <si>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</si>
  <si>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</si>
  <si>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</si>
  <si>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</si>
  <si>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</si>
  <si>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</si>
  <si>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</si>
  <si>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</si>
  <si>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</si>
  <si>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</si>
  <si>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</si>
  <si>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</si>
  <si>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</si>
  <si>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</si>
  <si>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</si>
  <si>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</si>
  <si>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</si>
  <si>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</si>
  <si>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</si>
  <si>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</si>
  <si>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</si>
  <si>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</si>
  <si>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</si>
  <si>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</si>
  <si>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</si>
  <si>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</si>
  <si>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</si>
  <si>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</si>
  <si>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</si>
  <si>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</si>
  <si>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</si>
  <si>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</si>
  <si>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</si>
  <si>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</si>
  <si>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</si>
  <si>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</si>
  <si>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</si>
  <si>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</si>
  <si>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</si>
  <si>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</si>
  <si>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</si>
  <si>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</si>
  <si>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</si>
  <si>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</si>
  <si>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</si>
  <si>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</si>
  <si>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</si>
  <si>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</si>
  <si>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</si>
  <si>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</si>
  <si>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</si>
  <si>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</si>
  <si>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</si>
  <si>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</si>
  <si>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</si>
  <si>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</si>
  <si>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</si>
  <si>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</si>
  <si>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</si>
  <si>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</si>
  <si>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</si>
  <si>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</si>
  <si>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</si>
  <si>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</si>
  <si>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</si>
  <si>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</si>
  <si>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</si>
  <si>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</si>
  <si>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</si>
  <si>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</si>
  <si>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</si>
  <si>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</si>
  <si>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</si>
  <si>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</si>
  <si>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</si>
  <si>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</si>
  <si>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</si>
  <si>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</si>
  <si>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</si>
  <si>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</si>
  <si>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</si>
  <si>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</si>
  <si>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</si>
  <si>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</si>
  <si>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</si>
  <si>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</si>
  <si>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</si>
  <si>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</si>
  <si>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</si>
  <si>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</si>
  <si>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</si>
  <si>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</si>
  <si>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</si>
  <si>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</si>
  <si>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</si>
  <si>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</si>
  <si>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</si>
  <si>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</si>
  <si>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</si>
  <si>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</si>
  <si>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</si>
  <si>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</si>
  <si>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</si>
  <si>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</si>
  <si>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</si>
  <si>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</si>
  <si>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</si>
  <si>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</si>
  <si>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</si>
  <si>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</si>
  <si>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</si>
  <si>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</si>
  <si>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</si>
  <si>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</si>
  <si>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</si>
  <si>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</si>
  <si>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</si>
  <si>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</si>
  <si>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</si>
  <si>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</si>
  <si>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</si>
  <si>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</si>
  <si>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</si>
  <si>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</si>
  <si>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</si>
  <si>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</si>
  <si>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</si>
  <si>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</si>
  <si>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</si>
  <si>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</si>
  <si>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</si>
  <si>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</si>
  <si>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</si>
  <si>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</si>
  <si>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</si>
  <si>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</si>
  <si>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</si>
  <si>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</si>
  <si>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</si>
  <si>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</si>
  <si>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</si>
  <si>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</si>
  <si>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</si>
  <si>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</si>
  <si>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</si>
  <si>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</si>
  <si>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</si>
  <si>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</si>
  <si>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</si>
  <si>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</si>
  <si>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</si>
  <si>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</si>
  <si>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</si>
  <si>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</si>
  <si>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</si>
  <si>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</si>
  <si>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</si>
  <si>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</si>
  <si>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</si>
  <si>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</si>
  <si>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</si>
  <si>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</si>
  <si>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</si>
  <si>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</si>
  <si>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</si>
  <si>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</si>
  <si>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</si>
  <si>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</si>
  <si>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</si>
  <si>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</si>
  <si>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</si>
  <si>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</si>
  <si>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</si>
  <si>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</si>
  <si>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</si>
  <si>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</si>
  <si>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</si>
  <si>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</si>
  <si>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</si>
  <si>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</si>
  <si>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</si>
  <si>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</si>
  <si>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</si>
  <si>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</si>
  <si>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</si>
  <si>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</si>
  <si>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</si>
  <si>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</si>
  <si>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</si>
  <si>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</si>
  <si>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</si>
  <si>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</si>
  <si>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</si>
  <si>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</si>
  <si>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</si>
  <si>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</si>
  <si>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</si>
  <si>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</si>
  <si>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</si>
  <si>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</si>
  <si>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</si>
  <si>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</si>
  <si>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</si>
  <si>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</si>
  <si>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</si>
  <si>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</si>
  <si>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</si>
  <si>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</si>
  <si>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</si>
  <si>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</si>
  <si>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</si>
  <si>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</si>
  <si>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</si>
  <si>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</si>
  <si>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</si>
  <si>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</si>
  <si>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</si>
  <si>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</si>
  <si>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</si>
  <si>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</si>
  <si>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</si>
  <si>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</si>
  <si>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</si>
  <si>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</si>
  <si>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</si>
  <si>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</si>
  <si>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</si>
  <si>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</si>
  <si>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</si>
  <si>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</si>
  <si>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</si>
  <si>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</si>
  <si>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</si>
  <si>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</si>
  <si>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</si>
  <si>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</si>
  <si>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</si>
  <si>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</si>
  <si>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</si>
  <si>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</si>
  <si>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</si>
  <si>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</si>
  <si>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</si>
  <si>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</si>
  <si>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</si>
  <si>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</si>
  <si>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</si>
  <si>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</si>
  <si>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</si>
  <si>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</si>
  <si>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</si>
  <si>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</si>
  <si>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</si>
  <si>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</si>
  <si>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</si>
  <si>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</si>
  <si>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</si>
  <si>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</si>
  <si>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</si>
  <si>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</si>
  <si>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</si>
  <si>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</si>
  <si>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</si>
  <si>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</si>
  <si>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</si>
  <si>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</si>
  <si>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</si>
  <si>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</si>
  <si>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</si>
  <si>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</si>
  <si>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</si>
  <si>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</si>
  <si>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</si>
  <si>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</si>
  <si>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</si>
  <si>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</si>
  <si>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</si>
  <si>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</si>
  <si>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</si>
  <si>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</si>
  <si>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</si>
  <si>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</si>
  <si>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</si>
  <si>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</si>
  <si>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</si>
  <si>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</si>
  <si>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</si>
  <si>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</si>
  <si>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</si>
  <si>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</si>
  <si>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</si>
  <si>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</si>
  <si>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</si>
  <si>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</si>
  <si>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</si>
  <si>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</si>
  <si>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</si>
  <si>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</si>
  <si>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</si>
  <si>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</si>
  <si>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</si>
  <si>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</si>
  <si>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</si>
  <si>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</si>
  <si>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</si>
  <si>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</si>
  <si>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</si>
  <si>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</si>
  <si>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</si>
  <si>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</si>
  <si>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</si>
  <si>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</si>
  <si>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</si>
  <si>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</si>
  <si>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</si>
  <si>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</si>
  <si>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</si>
  <si>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</si>
  <si>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</si>
  <si>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</si>
  <si>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</si>
  <si>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</si>
  <si>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</si>
  <si>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</si>
  <si>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</si>
  <si>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</si>
  <si>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</si>
  <si>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</si>
  <si>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</si>
  <si>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</si>
  <si>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</si>
  <si>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</si>
  <si>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</si>
  <si>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</si>
  <si>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</si>
  <si>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</si>
  <si>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</si>
  <si>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</si>
  <si>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</si>
  <si>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</si>
  <si>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</si>
  <si>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</si>
  <si>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</si>
  <si>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</si>
  <si>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</si>
  <si>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</si>
  <si>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</si>
  <si>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</si>
  <si>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</si>
  <si>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</si>
  <si>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</si>
  <si>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</si>
  <si>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</si>
  <si>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</si>
  <si>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</si>
  <si>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</si>
  <si>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</si>
  <si>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</si>
  <si>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</si>
  <si>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</si>
  <si>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</si>
  <si>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</si>
  <si>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</si>
  <si>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</si>
  <si>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</si>
  <si>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</si>
  <si>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</si>
  <si>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</si>
  <si>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</si>
  <si>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</si>
  <si>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</si>
  <si>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</si>
  <si>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</si>
  <si>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</si>
  <si>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</si>
  <si>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</si>
  <si>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</si>
  <si>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</si>
  <si>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</si>
  <si>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</si>
  <si>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</si>
  <si>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</si>
  <si>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</si>
  <si>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</si>
  <si>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</si>
  <si>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</si>
  <si>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</si>
  <si>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</si>
  <si>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</si>
  <si>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</si>
  <si>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</si>
  <si>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</si>
  <si>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</si>
  <si>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</si>
  <si>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</si>
  <si>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</si>
  <si>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</si>
  <si>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</si>
  <si>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</si>
  <si>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</si>
  <si>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</si>
  <si>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</si>
  <si>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</si>
  <si>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</si>
  <si>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</si>
  <si>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</si>
  <si>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</si>
  <si>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</si>
  <si>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</si>
  <si>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</si>
  <si>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</si>
  <si>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</si>
  <si>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</si>
  <si>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</si>
  <si>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</si>
  <si>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</si>
  <si>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</si>
  <si>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</si>
  <si>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</si>
  <si>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</si>
  <si>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</si>
  <si>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</si>
  <si>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</si>
  <si>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</si>
  <si>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</si>
  <si>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</si>
  <si>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</si>
  <si>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</si>
  <si>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</si>
  <si>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</si>
  <si>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</si>
  <si>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</si>
  <si>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</si>
  <si>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</si>
  <si>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</si>
  <si>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</si>
  <si>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</si>
  <si>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</si>
  <si>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</si>
  <si>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</si>
  <si>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</si>
  <si>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</si>
  <si>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</si>
  <si>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</si>
  <si>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</si>
  <si>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</si>
  <si>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</si>
  <si>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</si>
  <si>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</si>
  <si>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</si>
  <si>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</si>
  <si>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</si>
  <si>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</si>
  <si>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</si>
  <si>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</si>
  <si>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</si>
  <si>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</si>
  <si>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</si>
  <si>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</si>
  <si>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</si>
  <si>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</si>
  <si>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</si>
  <si>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</si>
  <si>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</si>
  <si>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</si>
  <si>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</si>
  <si>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</si>
  <si>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</si>
  <si>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</si>
  <si>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</si>
  <si>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</si>
  <si>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</si>
  <si>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</si>
  <si>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</si>
  <si>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</si>
  <si>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</si>
  <si>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</si>
  <si>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</si>
  <si>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</si>
  <si>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</si>
  <si>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</si>
  <si>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</si>
  <si>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</si>
  <si>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</si>
  <si>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</si>
  <si>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</si>
  <si>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</si>
  <si>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</si>
  <si>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</si>
  <si>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</si>
  <si>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</si>
  <si>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</si>
  <si>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</si>
  <si>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</si>
  <si>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</si>
  <si>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</si>
  <si>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</si>
  <si>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</si>
  <si>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</si>
  <si>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</si>
  <si>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</si>
  <si>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</si>
  <si>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</si>
  <si>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</si>
  <si>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</si>
  <si>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</si>
  <si>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</si>
  <si>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</si>
  <si>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</si>
  <si>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</si>
  <si>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</si>
  <si>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</si>
  <si>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</si>
  <si>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</si>
  <si>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</si>
  <si>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</si>
  <si>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</si>
  <si>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</si>
  <si>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</si>
  <si>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</si>
  <si>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</si>
  <si>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</si>
  <si>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</si>
  <si>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</si>
  <si>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</si>
  <si>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</si>
  <si>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</si>
  <si>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</si>
  <si>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</si>
  <si>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</si>
  <si>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</si>
  <si>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</si>
  <si>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</si>
  <si>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</si>
  <si>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</si>
  <si>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</si>
  <si>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</si>
  <si>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</si>
  <si>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</si>
  <si>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</si>
  <si>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</si>
  <si>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</si>
  <si>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</si>
  <si>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</si>
  <si>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</si>
  <si>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</si>
  <si>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</si>
  <si>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</si>
  <si>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</si>
  <si>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</si>
  <si>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</si>
  <si>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</si>
  <si>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</si>
  <si>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</si>
  <si>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</si>
  <si>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</si>
  <si>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</si>
  <si>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</si>
  <si>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</si>
  <si>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</si>
  <si>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</si>
  <si>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</si>
  <si>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</si>
  <si>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</si>
  <si>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</si>
  <si>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</si>
  <si>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</si>
  <si>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</si>
  <si>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</si>
  <si>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</si>
  <si>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</si>
  <si>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</si>
  <si>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</si>
  <si>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</si>
  <si>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</si>
  <si>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</si>
  <si>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</si>
  <si>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</si>
  <si>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</si>
  <si>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</si>
  <si>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</si>
  <si>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</si>
  <si>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</si>
  <si>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</si>
  <si>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</si>
  <si>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</si>
  <si>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</si>
  <si>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</si>
  <si>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</si>
  <si>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</si>
  <si>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</si>
  <si>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</si>
  <si>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</si>
  <si>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</si>
  <si>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</si>
  <si>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</si>
  <si>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</si>
  <si>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</si>
  <si>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</si>
  <si>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</si>
  <si>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</si>
  <si>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</si>
  <si>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</si>
  <si>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</si>
  <si>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</si>
  <si>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</si>
  <si>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</si>
  <si>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</si>
  <si>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</si>
  <si>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</si>
  <si>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</si>
  <si>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</si>
  <si>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</si>
  <si>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</si>
  <si>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</si>
  <si>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</si>
  <si>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</si>
  <si>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</si>
  <si>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</si>
  <si>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</si>
  <si>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</si>
  <si>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</si>
  <si>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</si>
  <si>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</si>
  <si>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</si>
  <si>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</si>
  <si>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</si>
  <si>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</si>
  <si>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</si>
  <si>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</si>
  <si>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</si>
  <si>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</si>
  <si>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</si>
  <si>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</si>
  <si>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</si>
  <si>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</si>
  <si>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</si>
  <si>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</si>
  <si>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</si>
  <si>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</si>
  <si>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</si>
  <si>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</si>
  <si>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</si>
  <si>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</si>
  <si>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</si>
  <si>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</si>
  <si>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</si>
  <si>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</si>
  <si>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</si>
  <si>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</si>
  <si>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</si>
  <si>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</si>
  <si>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</si>
  <si>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</si>
  <si>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</si>
  <si>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</si>
  <si>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</si>
  <si>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</si>
  <si>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</si>
  <si>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</si>
  <si>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</si>
  <si>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</si>
  <si>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</si>
  <si>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</si>
  <si>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</si>
  <si>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</si>
  <si>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</si>
  <si>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</si>
  <si>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</si>
  <si>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</si>
  <si>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</si>
  <si>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</si>
  <si>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</si>
  <si>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</si>
  <si>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</si>
  <si>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</si>
  <si>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</si>
  <si>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</si>
  <si>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</si>
  <si>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</si>
  <si>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</si>
  <si>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</si>
  <si>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</si>
  <si>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</si>
  <si>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</si>
  <si>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</si>
  <si>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</si>
  <si>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</si>
  <si>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</si>
  <si>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</si>
  <si>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</si>
  <si>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</si>
  <si>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</si>
  <si>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</si>
  <si>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</si>
  <si>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</si>
  <si>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</si>
  <si>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</si>
  <si>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</si>
  <si>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</si>
  <si>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</si>
  <si>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</si>
  <si>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</si>
  <si>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</si>
  <si>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</si>
  <si>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</si>
  <si>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</si>
  <si>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</si>
  <si>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</si>
  <si>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</si>
  <si>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</si>
  <si>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</si>
  <si>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</si>
  <si>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</si>
  <si>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</si>
  <si>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</si>
  <si>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</si>
  <si>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</si>
  <si>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</si>
  <si>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</si>
  <si>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</si>
  <si>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</si>
  <si>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</si>
  <si>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</si>
  <si>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</si>
  <si>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</si>
  <si>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</si>
  <si>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</si>
  <si>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</si>
  <si>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</si>
  <si>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</si>
  <si>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</si>
  <si>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</si>
  <si>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</si>
  <si>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</si>
  <si>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</si>
  <si>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</si>
  <si>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</si>
  <si>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</si>
  <si>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</si>
  <si>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</si>
  <si>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</si>
  <si>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</si>
  <si>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</si>
  <si>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</si>
  <si>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</si>
  <si>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</si>
  <si>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</si>
  <si>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</si>
  <si>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</si>
  <si>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</si>
  <si>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</si>
  <si>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</si>
  <si>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</si>
  <si>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</si>
  <si>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</si>
  <si>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</si>
  <si>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</si>
  <si>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</si>
  <si>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</si>
  <si>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</si>
  <si>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</si>
  <si>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</si>
  <si>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</si>
  <si>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</si>
  <si>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</si>
  <si>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</si>
  <si>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</si>
  <si>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</si>
  <si>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</si>
  <si>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</si>
  <si>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</si>
  <si>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</si>
  <si>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</si>
  <si>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</si>
  <si>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</si>
  <si>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</si>
  <si>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</si>
  <si>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</si>
  <si>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</si>
  <si>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</si>
  <si>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</si>
  <si>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</si>
  <si>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</si>
  <si>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</si>
  <si>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</si>
  <si>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</si>
  <si>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</si>
  <si>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</si>
  <si>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</si>
  <si>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</si>
  <si>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</si>
  <si>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</si>
  <si>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</si>
  <si>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</si>
  <si>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</si>
  <si>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</si>
  <si>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</si>
  <si>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</si>
  <si>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</si>
  <si>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</si>
  <si>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</si>
  <si>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</si>
  <si>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</si>
  <si>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</si>
  <si>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</si>
  <si>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</si>
  <si>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</si>
  <si>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</si>
  <si>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</si>
  <si>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</si>
  <si>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</si>
  <si>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</si>
  <si>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</si>
  <si>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</si>
  <si>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</si>
  <si>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</si>
  <si>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</si>
  <si>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</si>
  <si>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</si>
  <si>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</si>
  <si>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</si>
  <si>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</si>
  <si>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</si>
  <si>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</si>
  <si>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</si>
  <si>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</si>
  <si>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</si>
  <si>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</si>
  <si>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</si>
  <si>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</si>
  <si>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</si>
  <si>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</si>
  <si>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</si>
  <si>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</si>
  <si>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</si>
  <si>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</si>
  <si>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</si>
  <si>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</si>
  <si>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</si>
  <si>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</si>
  <si>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</si>
  <si>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</si>
  <si>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</si>
  <si>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</si>
  <si>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</si>
  <si>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</si>
  <si>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</si>
  <si>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</si>
  <si>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</si>
  <si>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</si>
  <si>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</si>
  <si>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</si>
  <si>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</si>
  <si>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</si>
  <si>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</si>
  <si>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</si>
  <si>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</si>
  <si>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</si>
  <si>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</si>
  <si>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</si>
  <si>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</si>
  <si>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</si>
  <si>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</si>
  <si>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</si>
  <si>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</si>
  <si>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</si>
  <si>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</si>
  <si>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</si>
  <si>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</si>
  <si>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</si>
  <si>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</si>
  <si>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</si>
  <si>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</si>
  <si>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</si>
  <si>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</si>
  <si>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</si>
  <si>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</si>
  <si>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</si>
  <si>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</si>
  <si>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</si>
  <si>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</si>
  <si>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</si>
  <si>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</si>
  <si>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</si>
  <si>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</si>
  <si>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</si>
  <si>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</si>
  <si>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</si>
  <si>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</si>
  <si>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</si>
  <si>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</si>
  <si>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</si>
  <si>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</si>
  <si>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</si>
  <si>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</si>
  <si>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</si>
  <si>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</si>
  <si>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</si>
  <si>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</si>
  <si>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</si>
  <si>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</si>
  <si>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</si>
  <si>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</si>
  <si>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</si>
  <si>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</si>
  <si>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</si>
  <si>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</si>
  <si>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</si>
  <si>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</si>
  <si>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</si>
  <si>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</si>
  <si>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</si>
  <si>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</si>
  <si>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</si>
  <si>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</si>
  <si>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</si>
  <si>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</si>
  <si>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</si>
  <si>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</si>
  <si>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</si>
  <si>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</si>
  <si>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</si>
  <si>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</si>
  <si>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</si>
  <si>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wife placeholder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</si>
  <si>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</si>
  <si>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</si>
  <si>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</si>
  <si>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</si>
  <si>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</si>
  <si>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</si>
  <si>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</si>
  <si>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</si>
  <si>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</si>
  <si>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</si>
  <si>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</si>
  <si>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</si>
  <si>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</si>
  <si>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</si>
  <si>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</si>
  <si>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</si>
  <si>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</si>
  <si>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</si>
  <si>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</si>
  <si>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</si>
  <si>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</si>
  <si>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</si>
  <si>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</si>
  <si>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</si>
  <si>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</si>
  <si>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</si>
  <si>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</si>
  <si>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</si>
  <si>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</si>
  <si>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</si>
  <si>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</si>
  <si>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</si>
  <si>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</si>
  <si>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</si>
  <si>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</si>
  <si>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</si>
  <si>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</si>
  <si>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</si>
  <si>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</si>
  <si>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</si>
  <si>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InsideOut19/10</t>
  </si>
  <si>
    <t>Chng14/10</t>
  </si>
  <si>
    <t>Chng21/10</t>
  </si>
  <si>
    <t>Y2K phone</t>
  </si>
  <si>
    <t>52.8!show</t>
  </si>
  <si>
    <t>CGC20/10 SCB</t>
  </si>
  <si>
    <t>anyW 23/10</t>
  </si>
  <si>
    <t>Eileen 24/10 SCB</t>
  </si>
  <si>
    <t>1202.04!show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</si>
  <si>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</si>
  <si>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</si>
  <si>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</si>
  <si>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</si>
  <si>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</si>
  <si>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</si>
  <si>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</si>
  <si>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</si>
  <si>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RnC 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</si>
</sst>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9" t="s">
        <v>1875</v>
      </c>
      <c r="C2" s="1059"/>
      <c r="D2" s="1059"/>
      <c r="E2" s="1061" t="s">
        <v>2491</v>
      </c>
      <c r="F2" s="1061" t="s">
        <v>2513</v>
      </c>
      <c r="G2" s="688"/>
      <c r="H2" s="1047"/>
      <c r="I2" s="1060" t="s">
        <v>2617</v>
      </c>
      <c r="J2" s="1060"/>
      <c r="K2" s="1049" t="s">
        <v>2614</v>
      </c>
      <c r="L2" s="1049" t="s">
        <v>2536</v>
      </c>
      <c r="M2" s="1061" t="s">
        <v>2496</v>
      </c>
      <c r="N2" s="1041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62"/>
      <c r="F3" s="1062"/>
      <c r="G3" s="692"/>
      <c r="H3" s="1048"/>
      <c r="I3" s="693" t="s">
        <v>2579</v>
      </c>
      <c r="J3" s="694" t="s">
        <v>2210</v>
      </c>
      <c r="K3" s="1050"/>
      <c r="L3" s="1050"/>
      <c r="M3" s="1062"/>
      <c r="N3" s="1041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4" t="s">
        <v>2494</v>
      </c>
      <c r="D10" s="1054"/>
      <c r="E10" s="1054"/>
      <c r="F10" s="1054"/>
      <c r="G10" s="1054"/>
      <c r="H10" s="1054"/>
      <c r="I10" s="1054"/>
      <c r="J10" s="1054"/>
      <c r="K10" s="1054"/>
      <c r="L10" s="1054"/>
      <c r="M10" s="1054"/>
      <c r="N10" s="1054"/>
      <c r="O10" s="1054"/>
      <c r="P10" s="1054"/>
    </row>
    <row r="11" spans="2:16" ht="12.75" customHeight="1">
      <c r="B11" s="564"/>
      <c r="C11" s="556" t="s">
        <v>2509</v>
      </c>
      <c r="D11" s="554"/>
      <c r="E11" s="1042" t="s">
        <v>2491</v>
      </c>
      <c r="F11" s="1042" t="s">
        <v>2513</v>
      </c>
      <c r="G11" s="558"/>
      <c r="H11" s="1045" t="s">
        <v>2502</v>
      </c>
      <c r="I11" s="1051" t="s">
        <v>2727</v>
      </c>
      <c r="J11" s="1055" t="s">
        <v>2615</v>
      </c>
      <c r="K11" s="1055"/>
      <c r="L11" s="1056"/>
      <c r="M11" s="1042" t="s">
        <v>2728</v>
      </c>
      <c r="N11" s="1044" t="s">
        <v>2503</v>
      </c>
    </row>
    <row r="12" spans="2:16">
      <c r="B12" s="564"/>
      <c r="C12" s="550" t="s">
        <v>1873</v>
      </c>
      <c r="D12" s="551" t="s">
        <v>2410</v>
      </c>
      <c r="E12" s="1043"/>
      <c r="F12" s="1043"/>
      <c r="G12" s="560"/>
      <c r="H12" s="1046"/>
      <c r="I12" s="1052"/>
      <c r="J12" s="696" t="s">
        <v>2511</v>
      </c>
      <c r="K12" s="561" t="s">
        <v>1874</v>
      </c>
      <c r="L12" s="1057"/>
      <c r="M12" s="1043"/>
      <c r="N12" s="1044"/>
    </row>
    <row r="13" spans="2:16" s="621" customFormat="1">
      <c r="B13" s="1058">
        <v>8</v>
      </c>
      <c r="C13" s="1058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3" t="s">
        <v>2495</v>
      </c>
      <c r="D19" s="1053"/>
      <c r="E19" s="1053"/>
      <c r="F19" s="1053"/>
      <c r="G19" s="1053"/>
      <c r="H19" s="1053"/>
      <c r="I19" s="1053"/>
      <c r="J19" s="1053"/>
      <c r="K19" s="1053"/>
      <c r="L19" s="1053"/>
      <c r="M19" s="1053"/>
      <c r="N19" s="1053"/>
      <c r="O19" s="1053"/>
      <c r="P19" s="1053"/>
    </row>
    <row r="20" spans="2:18" s="728" customFormat="1">
      <c r="B20" s="740"/>
      <c r="G20" s="1040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0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0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63">
        <f>SUMPRODUCT(D4:D33,E4:E33)/365</f>
        <v>25.715295438356168</v>
      </c>
      <c r="E34" s="1063"/>
      <c r="F34" s="772"/>
    </row>
    <row r="35" spans="2:11">
      <c r="B35" s="771" t="s">
        <v>2789</v>
      </c>
      <c r="D35" s="1063" t="s">
        <v>2779</v>
      </c>
      <c r="E35" s="1063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63">
        <f>SUMPRODUCT(D3:D33,E3:E33)/365</f>
        <v>8.8718611506849321</v>
      </c>
      <c r="E35" s="1063"/>
      <c r="F35" s="739"/>
    </row>
    <row r="36" spans="2:11">
      <c r="B36" s="733" t="s">
        <v>2789</v>
      </c>
      <c r="D36" s="1063" t="s">
        <v>2779</v>
      </c>
      <c r="E36" s="1063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4" t="s">
        <v>1897</v>
      </c>
      <c r="D3" s="106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5" t="s">
        <v>2079</v>
      </c>
      <c r="C2" s="1065"/>
      <c r="D2" s="1066" t="s">
        <v>1875</v>
      </c>
      <c r="E2" s="1066"/>
      <c r="F2" s="471"/>
      <c r="G2" s="471"/>
      <c r="H2" s="378"/>
      <c r="I2" s="1069" t="s">
        <v>2255</v>
      </c>
      <c r="J2" s="1070"/>
      <c r="K2" s="1070"/>
      <c r="L2" s="1070"/>
      <c r="M2" s="1070"/>
      <c r="N2" s="1070"/>
      <c r="O2" s="1071"/>
      <c r="P2" s="438"/>
      <c r="Q2" s="107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7" t="s">
        <v>2281</v>
      </c>
      <c r="G3" s="1078"/>
      <c r="H3" s="378"/>
      <c r="I3" s="433"/>
      <c r="J3" s="472"/>
      <c r="K3" s="1074" t="s">
        <v>2418</v>
      </c>
      <c r="L3" s="1075"/>
      <c r="M3" s="1076"/>
      <c r="N3" s="476"/>
      <c r="O3" s="430"/>
      <c r="P3" s="470"/>
      <c r="Q3" s="107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8" t="s">
        <v>124</v>
      </c>
      <c r="C1" s="988"/>
      <c r="D1" s="992" t="s">
        <v>292</v>
      </c>
      <c r="E1" s="992"/>
      <c r="F1" s="992" t="s">
        <v>341</v>
      </c>
      <c r="G1" s="992"/>
      <c r="H1" s="989" t="s">
        <v>127</v>
      </c>
      <c r="I1" s="989"/>
      <c r="J1" s="990" t="s">
        <v>292</v>
      </c>
      <c r="K1" s="990"/>
      <c r="L1" s="991" t="s">
        <v>520</v>
      </c>
      <c r="M1" s="991"/>
      <c r="N1" s="989" t="s">
        <v>146</v>
      </c>
      <c r="O1" s="989"/>
      <c r="P1" s="990" t="s">
        <v>293</v>
      </c>
      <c r="Q1" s="990"/>
      <c r="R1" s="991" t="s">
        <v>522</v>
      </c>
      <c r="S1" s="991"/>
      <c r="T1" s="977" t="s">
        <v>193</v>
      </c>
      <c r="U1" s="977"/>
      <c r="V1" s="990" t="s">
        <v>292</v>
      </c>
      <c r="W1" s="990"/>
      <c r="X1" s="979" t="s">
        <v>524</v>
      </c>
      <c r="Y1" s="979"/>
      <c r="Z1" s="977" t="s">
        <v>241</v>
      </c>
      <c r="AA1" s="977"/>
      <c r="AB1" s="978" t="s">
        <v>292</v>
      </c>
      <c r="AC1" s="978"/>
      <c r="AD1" s="987" t="s">
        <v>524</v>
      </c>
      <c r="AE1" s="987"/>
      <c r="AF1" s="977" t="s">
        <v>367</v>
      </c>
      <c r="AG1" s="977"/>
      <c r="AH1" s="978" t="s">
        <v>292</v>
      </c>
      <c r="AI1" s="978"/>
      <c r="AJ1" s="979" t="s">
        <v>530</v>
      </c>
      <c r="AK1" s="979"/>
      <c r="AL1" s="977" t="s">
        <v>389</v>
      </c>
      <c r="AM1" s="977"/>
      <c r="AN1" s="985" t="s">
        <v>292</v>
      </c>
      <c r="AO1" s="985"/>
      <c r="AP1" s="983" t="s">
        <v>531</v>
      </c>
      <c r="AQ1" s="983"/>
      <c r="AR1" s="977" t="s">
        <v>416</v>
      </c>
      <c r="AS1" s="977"/>
      <c r="AV1" s="983" t="s">
        <v>285</v>
      </c>
      <c r="AW1" s="983"/>
      <c r="AX1" s="986" t="s">
        <v>998</v>
      </c>
      <c r="AY1" s="986"/>
      <c r="AZ1" s="986"/>
      <c r="BA1" s="208"/>
      <c r="BB1" s="981">
        <v>42942</v>
      </c>
      <c r="BC1" s="982"/>
      <c r="BD1" s="98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80" t="s">
        <v>261</v>
      </c>
      <c r="U4" s="980"/>
      <c r="X4" s="119" t="s">
        <v>233</v>
      </c>
      <c r="Y4" s="123">
        <f>Y3-Y6</f>
        <v>4.9669099999591708</v>
      </c>
      <c r="Z4" s="980" t="s">
        <v>262</v>
      </c>
      <c r="AA4" s="980"/>
      <c r="AD4" s="154" t="s">
        <v>233</v>
      </c>
      <c r="AE4" s="154">
        <f>AE3-AE5</f>
        <v>-52.526899999851594</v>
      </c>
      <c r="AF4" s="980" t="s">
        <v>262</v>
      </c>
      <c r="AG4" s="980"/>
      <c r="AH4" s="143"/>
      <c r="AI4" s="143"/>
      <c r="AJ4" s="154" t="s">
        <v>233</v>
      </c>
      <c r="AK4" s="154">
        <f>AK3-AK5</f>
        <v>94.988909999992757</v>
      </c>
      <c r="AL4" s="980" t="s">
        <v>262</v>
      </c>
      <c r="AM4" s="980"/>
      <c r="AP4" s="170" t="s">
        <v>233</v>
      </c>
      <c r="AQ4" s="174">
        <f>AQ3-AQ5</f>
        <v>33.841989999942598</v>
      </c>
      <c r="AR4" s="980" t="s">
        <v>262</v>
      </c>
      <c r="AS4" s="980"/>
      <c r="AX4" s="980" t="s">
        <v>564</v>
      </c>
      <c r="AY4" s="980"/>
      <c r="BB4" s="980" t="s">
        <v>567</v>
      </c>
      <c r="BC4" s="98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80"/>
      <c r="U5" s="980"/>
      <c r="V5" s="3" t="s">
        <v>258</v>
      </c>
      <c r="W5">
        <v>2050</v>
      </c>
      <c r="X5" s="82"/>
      <c r="Z5" s="980"/>
      <c r="AA5" s="98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80"/>
      <c r="AG5" s="980"/>
      <c r="AH5" s="143"/>
      <c r="AI5" s="143"/>
      <c r="AJ5" s="154" t="s">
        <v>352</v>
      </c>
      <c r="AK5" s="162">
        <f>SUM(AK11:AK59)</f>
        <v>30858.011000000002</v>
      </c>
      <c r="AL5" s="980"/>
      <c r="AM5" s="98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80"/>
      <c r="AS5" s="980"/>
      <c r="AX5" s="980"/>
      <c r="AY5" s="980"/>
      <c r="BB5" s="980"/>
      <c r="BC5" s="980"/>
      <c r="BD5" s="984" t="s">
        <v>999</v>
      </c>
      <c r="BE5" s="984"/>
      <c r="BF5" s="984"/>
      <c r="BG5" s="984"/>
      <c r="BH5" s="984"/>
      <c r="BI5" s="984"/>
      <c r="BJ5" s="984"/>
      <c r="BK5" s="98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93" t="s">
        <v>264</v>
      </c>
      <c r="W23" s="99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95"/>
      <c r="W24" s="99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7" t="s">
        <v>2656</v>
      </c>
      <c r="H3" s="998"/>
      <c r="I3" s="590"/>
      <c r="J3" s="997" t="s">
        <v>2657</v>
      </c>
      <c r="K3" s="998"/>
      <c r="L3" s="299"/>
      <c r="M3" s="997">
        <v>43739</v>
      </c>
      <c r="N3" s="998"/>
      <c r="O3" s="997">
        <v>42401</v>
      </c>
      <c r="P3" s="998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1003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4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4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4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4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4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4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5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6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7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1002">
        <f>G40/F42+H40</f>
        <v>1932511.2781954887</v>
      </c>
      <c r="H43" s="100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1001">
        <f>H40*F42+G40</f>
        <v>2570240</v>
      </c>
      <c r="H44" s="1001"/>
      <c r="I44" s="2"/>
      <c r="J44" s="1001">
        <f>K40*1.37+J40</f>
        <v>1877697.6600000001</v>
      </c>
      <c r="K44" s="1001"/>
      <c r="L44" s="2"/>
      <c r="M44" s="1001">
        <f>N40*1.37+M40</f>
        <v>1789659</v>
      </c>
      <c r="N44" s="1001"/>
      <c r="O44" s="1001">
        <f>P40*1.36+O40</f>
        <v>1320187.2</v>
      </c>
      <c r="P44" s="100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1000" t="s">
        <v>1186</v>
      </c>
      <c r="C47" s="1000"/>
      <c r="D47" s="1000"/>
      <c r="E47" s="1000"/>
      <c r="F47" s="1000"/>
      <c r="G47" s="1000"/>
      <c r="H47" s="1000"/>
      <c r="I47" s="1000"/>
      <c r="J47" s="1000"/>
      <c r="K47" s="1000"/>
      <c r="L47" s="1000"/>
      <c r="M47" s="1000"/>
      <c r="N47" s="1000"/>
    </row>
    <row r="48" spans="2:16">
      <c r="B48" s="1000" t="s">
        <v>2553</v>
      </c>
      <c r="C48" s="1000"/>
      <c r="D48" s="1000"/>
      <c r="E48" s="1000"/>
      <c r="F48" s="1000"/>
      <c r="G48" s="1000"/>
      <c r="H48" s="1000"/>
      <c r="I48" s="1000"/>
      <c r="J48" s="1000"/>
      <c r="K48" s="1000"/>
      <c r="L48" s="1000"/>
      <c r="M48" s="1000"/>
      <c r="N48" s="1000"/>
    </row>
    <row r="49" spans="2:14">
      <c r="B49" s="1000" t="s">
        <v>2552</v>
      </c>
      <c r="C49" s="1000"/>
      <c r="D49" s="1000"/>
      <c r="E49" s="1000"/>
      <c r="F49" s="1000"/>
      <c r="G49" s="1000"/>
      <c r="H49" s="1000"/>
      <c r="I49" s="1000"/>
      <c r="J49" s="1000"/>
      <c r="K49" s="1000"/>
      <c r="L49" s="1000"/>
      <c r="M49" s="1000"/>
      <c r="N49" s="1000"/>
    </row>
    <row r="50" spans="2:14">
      <c r="B50" s="999" t="s">
        <v>2551</v>
      </c>
      <c r="C50" s="999"/>
      <c r="D50" s="999"/>
      <c r="E50" s="999"/>
      <c r="F50" s="999"/>
      <c r="G50" s="999"/>
      <c r="H50" s="999"/>
      <c r="I50" s="999"/>
      <c r="J50" s="999"/>
      <c r="K50" s="999"/>
      <c r="L50" s="999"/>
      <c r="M50" s="999"/>
      <c r="N50" s="999"/>
    </row>
    <row r="51" spans="2:14">
      <c r="B51" s="999"/>
      <c r="C51" s="999"/>
      <c r="D51" s="999"/>
      <c r="E51" s="999"/>
      <c r="F51" s="999"/>
      <c r="G51" s="999"/>
      <c r="H51" s="999"/>
      <c r="I51" s="999"/>
      <c r="J51" s="999"/>
      <c r="K51" s="999"/>
      <c r="L51" s="999"/>
      <c r="M51" s="999"/>
      <c r="N51" s="999"/>
    </row>
    <row r="52" spans="2:14">
      <c r="B52" s="999"/>
      <c r="C52" s="999"/>
      <c r="D52" s="999"/>
      <c r="E52" s="999"/>
      <c r="F52" s="999"/>
      <c r="G52" s="999"/>
      <c r="H52" s="999"/>
      <c r="I52" s="999"/>
      <c r="J52" s="999"/>
      <c r="K52" s="999"/>
      <c r="L52" s="999"/>
      <c r="M52" s="999"/>
      <c r="N52" s="99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9" t="s">
        <v>2645</v>
      </c>
      <c r="F38" s="1010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8" t="s">
        <v>989</v>
      </c>
      <c r="C41" s="1008"/>
      <c r="D41" s="1008"/>
      <c r="E41" s="1008"/>
      <c r="F41" s="1008"/>
      <c r="G41" s="1008"/>
      <c r="H41" s="100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8" t="s">
        <v>909</v>
      </c>
      <c r="C1" s="988"/>
      <c r="D1" s="987" t="s">
        <v>515</v>
      </c>
      <c r="E1" s="987"/>
      <c r="F1" s="988" t="s">
        <v>513</v>
      </c>
      <c r="G1" s="988"/>
      <c r="H1" s="1011" t="s">
        <v>549</v>
      </c>
      <c r="I1" s="1011"/>
      <c r="J1" s="987" t="s">
        <v>515</v>
      </c>
      <c r="K1" s="987"/>
      <c r="L1" s="988" t="s">
        <v>908</v>
      </c>
      <c r="M1" s="988"/>
      <c r="N1" s="1011" t="s">
        <v>549</v>
      </c>
      <c r="O1" s="1011"/>
      <c r="P1" s="987" t="s">
        <v>515</v>
      </c>
      <c r="Q1" s="987"/>
      <c r="R1" s="988" t="s">
        <v>552</v>
      </c>
      <c r="S1" s="988"/>
      <c r="T1" s="1011" t="s">
        <v>549</v>
      </c>
      <c r="U1" s="1011"/>
      <c r="V1" s="987" t="s">
        <v>515</v>
      </c>
      <c r="W1" s="987"/>
      <c r="X1" s="988" t="s">
        <v>907</v>
      </c>
      <c r="Y1" s="988"/>
      <c r="Z1" s="1011" t="s">
        <v>549</v>
      </c>
      <c r="AA1" s="1011"/>
      <c r="AB1" s="987" t="s">
        <v>515</v>
      </c>
      <c r="AC1" s="987"/>
      <c r="AD1" s="988" t="s">
        <v>591</v>
      </c>
      <c r="AE1" s="988"/>
      <c r="AF1" s="1011" t="s">
        <v>549</v>
      </c>
      <c r="AG1" s="1011"/>
      <c r="AH1" s="987" t="s">
        <v>515</v>
      </c>
      <c r="AI1" s="987"/>
      <c r="AJ1" s="988" t="s">
        <v>906</v>
      </c>
      <c r="AK1" s="988"/>
      <c r="AL1" s="1011" t="s">
        <v>626</v>
      </c>
      <c r="AM1" s="1011"/>
      <c r="AN1" s="987" t="s">
        <v>627</v>
      </c>
      <c r="AO1" s="987"/>
      <c r="AP1" s="988" t="s">
        <v>621</v>
      </c>
      <c r="AQ1" s="988"/>
      <c r="AR1" s="1011" t="s">
        <v>549</v>
      </c>
      <c r="AS1" s="1011"/>
      <c r="AT1" s="987" t="s">
        <v>515</v>
      </c>
      <c r="AU1" s="987"/>
      <c r="AV1" s="988" t="s">
        <v>905</v>
      </c>
      <c r="AW1" s="988"/>
      <c r="AX1" s="1011" t="s">
        <v>549</v>
      </c>
      <c r="AY1" s="1011"/>
      <c r="AZ1" s="987" t="s">
        <v>515</v>
      </c>
      <c r="BA1" s="987"/>
      <c r="BB1" s="988" t="s">
        <v>653</v>
      </c>
      <c r="BC1" s="988"/>
      <c r="BD1" s="1011" t="s">
        <v>549</v>
      </c>
      <c r="BE1" s="1011"/>
      <c r="BF1" s="987" t="s">
        <v>515</v>
      </c>
      <c r="BG1" s="987"/>
      <c r="BH1" s="988" t="s">
        <v>904</v>
      </c>
      <c r="BI1" s="988"/>
      <c r="BJ1" s="1011" t="s">
        <v>549</v>
      </c>
      <c r="BK1" s="1011"/>
      <c r="BL1" s="987" t="s">
        <v>515</v>
      </c>
      <c r="BM1" s="987"/>
      <c r="BN1" s="988" t="s">
        <v>921</v>
      </c>
      <c r="BO1" s="988"/>
      <c r="BP1" s="1011" t="s">
        <v>549</v>
      </c>
      <c r="BQ1" s="1011"/>
      <c r="BR1" s="987" t="s">
        <v>515</v>
      </c>
      <c r="BS1" s="987"/>
      <c r="BT1" s="988" t="s">
        <v>903</v>
      </c>
      <c r="BU1" s="988"/>
      <c r="BV1" s="1011" t="s">
        <v>704</v>
      </c>
      <c r="BW1" s="1011"/>
      <c r="BX1" s="987" t="s">
        <v>705</v>
      </c>
      <c r="BY1" s="987"/>
      <c r="BZ1" s="988" t="s">
        <v>703</v>
      </c>
      <c r="CA1" s="988"/>
      <c r="CB1" s="1011" t="s">
        <v>730</v>
      </c>
      <c r="CC1" s="1011"/>
      <c r="CD1" s="987" t="s">
        <v>731</v>
      </c>
      <c r="CE1" s="987"/>
      <c r="CF1" s="988" t="s">
        <v>902</v>
      </c>
      <c r="CG1" s="988"/>
      <c r="CH1" s="1011" t="s">
        <v>730</v>
      </c>
      <c r="CI1" s="1011"/>
      <c r="CJ1" s="987" t="s">
        <v>731</v>
      </c>
      <c r="CK1" s="987"/>
      <c r="CL1" s="988" t="s">
        <v>748</v>
      </c>
      <c r="CM1" s="988"/>
      <c r="CN1" s="1011" t="s">
        <v>730</v>
      </c>
      <c r="CO1" s="1011"/>
      <c r="CP1" s="987" t="s">
        <v>731</v>
      </c>
      <c r="CQ1" s="987"/>
      <c r="CR1" s="988" t="s">
        <v>901</v>
      </c>
      <c r="CS1" s="988"/>
      <c r="CT1" s="1011" t="s">
        <v>730</v>
      </c>
      <c r="CU1" s="1011"/>
      <c r="CV1" s="1015" t="s">
        <v>731</v>
      </c>
      <c r="CW1" s="1015"/>
      <c r="CX1" s="988" t="s">
        <v>769</v>
      </c>
      <c r="CY1" s="988"/>
      <c r="CZ1" s="1011" t="s">
        <v>730</v>
      </c>
      <c r="DA1" s="1011"/>
      <c r="DB1" s="1015" t="s">
        <v>731</v>
      </c>
      <c r="DC1" s="1015"/>
      <c r="DD1" s="988" t="s">
        <v>900</v>
      </c>
      <c r="DE1" s="988"/>
      <c r="DF1" s="1011" t="s">
        <v>816</v>
      </c>
      <c r="DG1" s="1011"/>
      <c r="DH1" s="1015" t="s">
        <v>817</v>
      </c>
      <c r="DI1" s="1015"/>
      <c r="DJ1" s="988" t="s">
        <v>809</v>
      </c>
      <c r="DK1" s="988"/>
      <c r="DL1" s="1011" t="s">
        <v>816</v>
      </c>
      <c r="DM1" s="1011"/>
      <c r="DN1" s="1015" t="s">
        <v>731</v>
      </c>
      <c r="DO1" s="1015"/>
      <c r="DP1" s="988" t="s">
        <v>899</v>
      </c>
      <c r="DQ1" s="988"/>
      <c r="DR1" s="1011" t="s">
        <v>816</v>
      </c>
      <c r="DS1" s="1011"/>
      <c r="DT1" s="1015" t="s">
        <v>731</v>
      </c>
      <c r="DU1" s="1015"/>
      <c r="DV1" s="988" t="s">
        <v>898</v>
      </c>
      <c r="DW1" s="988"/>
      <c r="DX1" s="1011" t="s">
        <v>816</v>
      </c>
      <c r="DY1" s="1011"/>
      <c r="DZ1" s="1015" t="s">
        <v>731</v>
      </c>
      <c r="EA1" s="1015"/>
      <c r="EB1" s="988" t="s">
        <v>897</v>
      </c>
      <c r="EC1" s="988"/>
      <c r="ED1" s="1011" t="s">
        <v>816</v>
      </c>
      <c r="EE1" s="1011"/>
      <c r="EF1" s="1015" t="s">
        <v>731</v>
      </c>
      <c r="EG1" s="1015"/>
      <c r="EH1" s="988" t="s">
        <v>883</v>
      </c>
      <c r="EI1" s="988"/>
      <c r="EJ1" s="1011" t="s">
        <v>816</v>
      </c>
      <c r="EK1" s="1011"/>
      <c r="EL1" s="1015" t="s">
        <v>936</v>
      </c>
      <c r="EM1" s="1015"/>
      <c r="EN1" s="988" t="s">
        <v>922</v>
      </c>
      <c r="EO1" s="988"/>
      <c r="EP1" s="1011" t="s">
        <v>816</v>
      </c>
      <c r="EQ1" s="1011"/>
      <c r="ER1" s="1015" t="s">
        <v>950</v>
      </c>
      <c r="ES1" s="1015"/>
      <c r="ET1" s="988" t="s">
        <v>937</v>
      </c>
      <c r="EU1" s="988"/>
      <c r="EV1" s="1011" t="s">
        <v>816</v>
      </c>
      <c r="EW1" s="1011"/>
      <c r="EX1" s="1015" t="s">
        <v>530</v>
      </c>
      <c r="EY1" s="1015"/>
      <c r="EZ1" s="988" t="s">
        <v>952</v>
      </c>
      <c r="FA1" s="98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14" t="s">
        <v>779</v>
      </c>
      <c r="CU7" s="98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14" t="s">
        <v>778</v>
      </c>
      <c r="DA8" s="98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14" t="s">
        <v>778</v>
      </c>
      <c r="DG8" s="98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14" t="s">
        <v>778</v>
      </c>
      <c r="DM8" s="98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14" t="s">
        <v>778</v>
      </c>
      <c r="DS8" s="988"/>
      <c r="DT8" s="142" t="s">
        <v>783</v>
      </c>
      <c r="DU8" s="142">
        <f>SUM(DU13:DU17)</f>
        <v>32</v>
      </c>
      <c r="DV8" s="63"/>
      <c r="DW8" s="63"/>
      <c r="DX8" s="1014" t="s">
        <v>778</v>
      </c>
      <c r="DY8" s="98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14" t="s">
        <v>928</v>
      </c>
      <c r="EK8" s="98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14" t="s">
        <v>928</v>
      </c>
      <c r="EQ9" s="98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14" t="s">
        <v>928</v>
      </c>
      <c r="EW9" s="98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14" t="s">
        <v>928</v>
      </c>
      <c r="EE11" s="98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14" t="s">
        <v>778</v>
      </c>
      <c r="CU12" s="98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7" t="s">
        <v>782</v>
      </c>
      <c r="CU19" s="97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1000" t="s">
        <v>858</v>
      </c>
      <c r="FA21" s="1000"/>
      <c r="FC21" s="238">
        <f>FC20-FC22</f>
        <v>113457.16899999997</v>
      </c>
      <c r="FD21" s="230"/>
      <c r="FE21" s="1016" t="s">
        <v>1546</v>
      </c>
      <c r="FF21" s="1016"/>
      <c r="FG21" s="101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1000" t="s">
        <v>871</v>
      </c>
      <c r="FA22" s="100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1000" t="s">
        <v>1000</v>
      </c>
      <c r="FA23" s="100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1000" t="s">
        <v>1076</v>
      </c>
      <c r="FA24" s="100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I1" zoomScaleNormal="100" workbookViewId="0">
      <selection activeCell="KQ45" sqref="KQ4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4" t="s">
        <v>1209</v>
      </c>
      <c r="B1" s="1024"/>
      <c r="C1" s="985" t="s">
        <v>292</v>
      </c>
      <c r="D1" s="985"/>
      <c r="E1" s="983" t="s">
        <v>1010</v>
      </c>
      <c r="F1" s="983"/>
      <c r="G1" s="1024" t="s">
        <v>1210</v>
      </c>
      <c r="H1" s="1024"/>
      <c r="I1" s="985" t="s">
        <v>292</v>
      </c>
      <c r="J1" s="985"/>
      <c r="K1" s="983" t="s">
        <v>1011</v>
      </c>
      <c r="L1" s="983"/>
      <c r="M1" s="1024" t="s">
        <v>1211</v>
      </c>
      <c r="N1" s="1024"/>
      <c r="O1" s="985" t="s">
        <v>292</v>
      </c>
      <c r="P1" s="985"/>
      <c r="Q1" s="983" t="s">
        <v>1057</v>
      </c>
      <c r="R1" s="983"/>
      <c r="S1" s="1024" t="s">
        <v>1212</v>
      </c>
      <c r="T1" s="1024"/>
      <c r="U1" s="985" t="s">
        <v>292</v>
      </c>
      <c r="V1" s="985"/>
      <c r="W1" s="983" t="s">
        <v>627</v>
      </c>
      <c r="X1" s="983"/>
      <c r="Y1" s="1024" t="s">
        <v>1213</v>
      </c>
      <c r="Z1" s="1024"/>
      <c r="AA1" s="985" t="s">
        <v>292</v>
      </c>
      <c r="AB1" s="985"/>
      <c r="AC1" s="983" t="s">
        <v>1084</v>
      </c>
      <c r="AD1" s="983"/>
      <c r="AE1" s="1024" t="s">
        <v>1214</v>
      </c>
      <c r="AF1" s="1024"/>
      <c r="AG1" s="985" t="s">
        <v>292</v>
      </c>
      <c r="AH1" s="985"/>
      <c r="AI1" s="983" t="s">
        <v>1134</v>
      </c>
      <c r="AJ1" s="983"/>
      <c r="AK1" s="1024" t="s">
        <v>1217</v>
      </c>
      <c r="AL1" s="1024"/>
      <c r="AM1" s="985" t="s">
        <v>1132</v>
      </c>
      <c r="AN1" s="985"/>
      <c r="AO1" s="983" t="s">
        <v>1133</v>
      </c>
      <c r="AP1" s="983"/>
      <c r="AQ1" s="1024" t="s">
        <v>1218</v>
      </c>
      <c r="AR1" s="1024"/>
      <c r="AS1" s="985" t="s">
        <v>1132</v>
      </c>
      <c r="AT1" s="985"/>
      <c r="AU1" s="983" t="s">
        <v>1178</v>
      </c>
      <c r="AV1" s="983"/>
      <c r="AW1" s="1024" t="s">
        <v>1215</v>
      </c>
      <c r="AX1" s="1024"/>
      <c r="AY1" s="983" t="s">
        <v>1241</v>
      </c>
      <c r="AZ1" s="983"/>
      <c r="BA1" s="1024" t="s">
        <v>1215</v>
      </c>
      <c r="BB1" s="1024"/>
      <c r="BC1" s="985" t="s">
        <v>816</v>
      </c>
      <c r="BD1" s="985"/>
      <c r="BE1" s="983" t="s">
        <v>1208</v>
      </c>
      <c r="BF1" s="983"/>
      <c r="BG1" s="1024" t="s">
        <v>1216</v>
      </c>
      <c r="BH1" s="1024"/>
      <c r="BI1" s="985" t="s">
        <v>816</v>
      </c>
      <c r="BJ1" s="985"/>
      <c r="BK1" s="983" t="s">
        <v>1208</v>
      </c>
      <c r="BL1" s="983"/>
      <c r="BM1" s="1024" t="s">
        <v>1226</v>
      </c>
      <c r="BN1" s="1024"/>
      <c r="BO1" s="985" t="s">
        <v>816</v>
      </c>
      <c r="BP1" s="985"/>
      <c r="BQ1" s="983" t="s">
        <v>1244</v>
      </c>
      <c r="BR1" s="983"/>
      <c r="BS1" s="1024" t="s">
        <v>1243</v>
      </c>
      <c r="BT1" s="1024"/>
      <c r="BU1" s="985" t="s">
        <v>816</v>
      </c>
      <c r="BV1" s="985"/>
      <c r="BW1" s="983" t="s">
        <v>1248</v>
      </c>
      <c r="BX1" s="983"/>
      <c r="BY1" s="1024" t="s">
        <v>1270</v>
      </c>
      <c r="BZ1" s="1024"/>
      <c r="CA1" s="985" t="s">
        <v>816</v>
      </c>
      <c r="CB1" s="985"/>
      <c r="CC1" s="983" t="s">
        <v>1244</v>
      </c>
      <c r="CD1" s="983"/>
      <c r="CE1" s="1024" t="s">
        <v>1291</v>
      </c>
      <c r="CF1" s="1024"/>
      <c r="CG1" s="985" t="s">
        <v>816</v>
      </c>
      <c r="CH1" s="985"/>
      <c r="CI1" s="983" t="s">
        <v>1248</v>
      </c>
      <c r="CJ1" s="983"/>
      <c r="CK1" s="1024" t="s">
        <v>1307</v>
      </c>
      <c r="CL1" s="1024"/>
      <c r="CM1" s="985" t="s">
        <v>816</v>
      </c>
      <c r="CN1" s="985"/>
      <c r="CO1" s="983" t="s">
        <v>1244</v>
      </c>
      <c r="CP1" s="983"/>
      <c r="CQ1" s="1024" t="s">
        <v>1335</v>
      </c>
      <c r="CR1" s="1024"/>
      <c r="CS1" s="1018" t="s">
        <v>816</v>
      </c>
      <c r="CT1" s="1018"/>
      <c r="CU1" s="983" t="s">
        <v>1391</v>
      </c>
      <c r="CV1" s="983"/>
      <c r="CW1" s="1024" t="s">
        <v>1374</v>
      </c>
      <c r="CX1" s="1024"/>
      <c r="CY1" s="1018" t="s">
        <v>816</v>
      </c>
      <c r="CZ1" s="1018"/>
      <c r="DA1" s="983" t="s">
        <v>1597</v>
      </c>
      <c r="DB1" s="983"/>
      <c r="DC1" s="1024" t="s">
        <v>1394</v>
      </c>
      <c r="DD1" s="1024"/>
      <c r="DE1" s="1018" t="s">
        <v>816</v>
      </c>
      <c r="DF1" s="1018"/>
      <c r="DG1" s="983" t="s">
        <v>1491</v>
      </c>
      <c r="DH1" s="983"/>
      <c r="DI1" s="1024" t="s">
        <v>1594</v>
      </c>
      <c r="DJ1" s="1024"/>
      <c r="DK1" s="1018" t="s">
        <v>816</v>
      </c>
      <c r="DL1" s="1018"/>
      <c r="DM1" s="983" t="s">
        <v>1391</v>
      </c>
      <c r="DN1" s="983"/>
      <c r="DO1" s="1024" t="s">
        <v>1595</v>
      </c>
      <c r="DP1" s="1024"/>
      <c r="DQ1" s="1018" t="s">
        <v>816</v>
      </c>
      <c r="DR1" s="1018"/>
      <c r="DS1" s="983" t="s">
        <v>1590</v>
      </c>
      <c r="DT1" s="983"/>
      <c r="DU1" s="1024" t="s">
        <v>1596</v>
      </c>
      <c r="DV1" s="1024"/>
      <c r="DW1" s="1018" t="s">
        <v>816</v>
      </c>
      <c r="DX1" s="1018"/>
      <c r="DY1" s="983" t="s">
        <v>1616</v>
      </c>
      <c r="DZ1" s="983"/>
      <c r="EA1" s="1020" t="s">
        <v>1611</v>
      </c>
      <c r="EB1" s="1020"/>
      <c r="EC1" s="1018" t="s">
        <v>816</v>
      </c>
      <c r="ED1" s="1018"/>
      <c r="EE1" s="983" t="s">
        <v>1590</v>
      </c>
      <c r="EF1" s="983"/>
      <c r="EG1" s="361"/>
      <c r="EH1" s="1020" t="s">
        <v>1641</v>
      </c>
      <c r="EI1" s="1020"/>
      <c r="EJ1" s="1018" t="s">
        <v>816</v>
      </c>
      <c r="EK1" s="1018"/>
      <c r="EL1" s="983" t="s">
        <v>1675</v>
      </c>
      <c r="EM1" s="983"/>
      <c r="EN1" s="1020" t="s">
        <v>1666</v>
      </c>
      <c r="EO1" s="1020"/>
      <c r="EP1" s="1018" t="s">
        <v>816</v>
      </c>
      <c r="EQ1" s="1018"/>
      <c r="ER1" s="983" t="s">
        <v>1715</v>
      </c>
      <c r="ES1" s="983"/>
      <c r="ET1" s="1020" t="s">
        <v>1708</v>
      </c>
      <c r="EU1" s="1020"/>
      <c r="EV1" s="1018" t="s">
        <v>816</v>
      </c>
      <c r="EW1" s="1018"/>
      <c r="EX1" s="983" t="s">
        <v>1616</v>
      </c>
      <c r="EY1" s="983"/>
      <c r="EZ1" s="1020" t="s">
        <v>1743</v>
      </c>
      <c r="FA1" s="1020"/>
      <c r="FB1" s="1018" t="s">
        <v>816</v>
      </c>
      <c r="FC1" s="1018"/>
      <c r="FD1" s="983" t="s">
        <v>1597</v>
      </c>
      <c r="FE1" s="983"/>
      <c r="FF1" s="1020" t="s">
        <v>1782</v>
      </c>
      <c r="FG1" s="1020"/>
      <c r="FH1" s="1018" t="s">
        <v>816</v>
      </c>
      <c r="FI1" s="1018"/>
      <c r="FJ1" s="983" t="s">
        <v>1391</v>
      </c>
      <c r="FK1" s="983"/>
      <c r="FL1" s="1020" t="s">
        <v>1817</v>
      </c>
      <c r="FM1" s="1020"/>
      <c r="FN1" s="1018" t="s">
        <v>816</v>
      </c>
      <c r="FO1" s="1018"/>
      <c r="FP1" s="983" t="s">
        <v>1864</v>
      </c>
      <c r="FQ1" s="983"/>
      <c r="FR1" s="1020" t="s">
        <v>1853</v>
      </c>
      <c r="FS1" s="1020"/>
      <c r="FT1" s="1018" t="s">
        <v>816</v>
      </c>
      <c r="FU1" s="1018"/>
      <c r="FV1" s="983" t="s">
        <v>1864</v>
      </c>
      <c r="FW1" s="983"/>
      <c r="FX1" s="1020" t="s">
        <v>1996</v>
      </c>
      <c r="FY1" s="1020"/>
      <c r="FZ1" s="1018" t="s">
        <v>816</v>
      </c>
      <c r="GA1" s="1018"/>
      <c r="GB1" s="983" t="s">
        <v>1616</v>
      </c>
      <c r="GC1" s="983"/>
      <c r="GD1" s="1020" t="s">
        <v>1997</v>
      </c>
      <c r="GE1" s="1020"/>
      <c r="GF1" s="1018" t="s">
        <v>816</v>
      </c>
      <c r="GG1" s="1018"/>
      <c r="GH1" s="983" t="s">
        <v>1590</v>
      </c>
      <c r="GI1" s="983"/>
      <c r="GJ1" s="1020" t="s">
        <v>2006</v>
      </c>
      <c r="GK1" s="1020"/>
      <c r="GL1" s="1018" t="s">
        <v>816</v>
      </c>
      <c r="GM1" s="1018"/>
      <c r="GN1" s="983" t="s">
        <v>1590</v>
      </c>
      <c r="GO1" s="983"/>
      <c r="GP1" s="1020" t="s">
        <v>2048</v>
      </c>
      <c r="GQ1" s="1020"/>
      <c r="GR1" s="1018" t="s">
        <v>816</v>
      </c>
      <c r="GS1" s="1018"/>
      <c r="GT1" s="983" t="s">
        <v>1675</v>
      </c>
      <c r="GU1" s="983"/>
      <c r="GV1" s="1020" t="s">
        <v>2082</v>
      </c>
      <c r="GW1" s="1020"/>
      <c r="GX1" s="1018" t="s">
        <v>816</v>
      </c>
      <c r="GY1" s="1018"/>
      <c r="GZ1" s="983" t="s">
        <v>2121</v>
      </c>
      <c r="HA1" s="983"/>
      <c r="HB1" s="1020" t="s">
        <v>2141</v>
      </c>
      <c r="HC1" s="1020"/>
      <c r="HD1" s="1018" t="s">
        <v>816</v>
      </c>
      <c r="HE1" s="1018"/>
      <c r="HF1" s="983" t="s">
        <v>1715</v>
      </c>
      <c r="HG1" s="983"/>
      <c r="HH1" s="1020" t="s">
        <v>2154</v>
      </c>
      <c r="HI1" s="1020"/>
      <c r="HJ1" s="1018" t="s">
        <v>816</v>
      </c>
      <c r="HK1" s="1018"/>
      <c r="HL1" s="983" t="s">
        <v>1391</v>
      </c>
      <c r="HM1" s="983"/>
      <c r="HN1" s="1020" t="s">
        <v>2200</v>
      </c>
      <c r="HO1" s="1020"/>
      <c r="HP1" s="1018" t="s">
        <v>816</v>
      </c>
      <c r="HQ1" s="1018"/>
      <c r="HR1" s="983" t="s">
        <v>1391</v>
      </c>
      <c r="HS1" s="983"/>
      <c r="HT1" s="1020" t="s">
        <v>2241</v>
      </c>
      <c r="HU1" s="1020"/>
      <c r="HV1" s="1018" t="s">
        <v>816</v>
      </c>
      <c r="HW1" s="1018"/>
      <c r="HX1" s="983" t="s">
        <v>1616</v>
      </c>
      <c r="HY1" s="983"/>
      <c r="HZ1" s="1020" t="s">
        <v>2297</v>
      </c>
      <c r="IA1" s="1020"/>
      <c r="IB1" s="1018" t="s">
        <v>816</v>
      </c>
      <c r="IC1" s="1018"/>
      <c r="ID1" s="983" t="s">
        <v>1715</v>
      </c>
      <c r="IE1" s="983"/>
      <c r="IF1" s="1020" t="s">
        <v>2363</v>
      </c>
      <c r="IG1" s="1020"/>
      <c r="IH1" s="1018" t="s">
        <v>816</v>
      </c>
      <c r="II1" s="1018"/>
      <c r="IJ1" s="983" t="s">
        <v>1590</v>
      </c>
      <c r="IK1" s="983"/>
      <c r="IL1" s="1020" t="s">
        <v>2436</v>
      </c>
      <c r="IM1" s="1020"/>
      <c r="IN1" s="1018" t="s">
        <v>816</v>
      </c>
      <c r="IO1" s="1018"/>
      <c r="IP1" s="983" t="s">
        <v>1616</v>
      </c>
      <c r="IQ1" s="983"/>
      <c r="IR1" s="1020" t="s">
        <v>2648</v>
      </c>
      <c r="IS1" s="1020"/>
      <c r="IT1" s="1018" t="s">
        <v>816</v>
      </c>
      <c r="IU1" s="1018"/>
      <c r="IV1" s="983" t="s">
        <v>1748</v>
      </c>
      <c r="IW1" s="983"/>
      <c r="IX1" s="1020" t="s">
        <v>2647</v>
      </c>
      <c r="IY1" s="1020"/>
      <c r="IZ1" s="1018" t="s">
        <v>816</v>
      </c>
      <c r="JA1" s="1018"/>
      <c r="JB1" s="983" t="s">
        <v>1864</v>
      </c>
      <c r="JC1" s="983"/>
      <c r="JD1" s="1020" t="s">
        <v>2691</v>
      </c>
      <c r="JE1" s="1020"/>
      <c r="JF1" s="1018" t="s">
        <v>816</v>
      </c>
      <c r="JG1" s="1018"/>
      <c r="JH1" s="983" t="s">
        <v>1748</v>
      </c>
      <c r="JI1" s="983"/>
      <c r="JJ1" s="1020" t="s">
        <v>2746</v>
      </c>
      <c r="JK1" s="1020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3134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3116</v>
      </c>
      <c r="KO1" s="889"/>
      <c r="KP1" s="939" t="s">
        <v>816</v>
      </c>
      <c r="KQ1" s="939"/>
      <c r="KR1" s="936" t="s">
        <v>1748</v>
      </c>
      <c r="KS1" s="936"/>
      <c r="KT1" s="938" t="s">
        <v>3116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3103</v>
      </c>
      <c r="KI2" s="268">
        <f>KI4+KI3-SUM(KI5:KI6)</f>
        <v>80796.44</v>
      </c>
      <c r="KJ2" s="958" t="s">
        <v>3139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3103</v>
      </c>
      <c r="KO2" s="923">
        <f>SUM(KO3:KO4)-KO9</f>
        <v>44555.639999999956</v>
      </c>
      <c r="KP2" s="937" t="s">
        <v>3139</v>
      </c>
      <c r="KQ2" s="492">
        <f>SUM(KQ4:KQ22)</f>
        <v>4968.1399999999994</v>
      </c>
      <c r="KR2" s="334" t="s">
        <v>296</v>
      </c>
      <c r="KS2" s="273">
        <f>KQ2+KO4-KU4</f>
        <v>5577.7799999999697</v>
      </c>
      <c r="KU2" s="923"/>
      <c r="KV2" s="606"/>
    </row>
    <row r="3" spans="1:309">
      <c r="A3" s="980" t="s">
        <v>991</v>
      </c>
      <c r="B3" s="980"/>
      <c r="E3" s="170" t="s">
        <v>233</v>
      </c>
      <c r="F3" s="174">
        <f>F2-F4</f>
        <v>17</v>
      </c>
      <c r="G3" s="980" t="s">
        <v>991</v>
      </c>
      <c r="H3" s="980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3125</v>
      </c>
      <c r="KO3" s="268">
        <v>-50000</v>
      </c>
      <c r="KQ3" s="492"/>
      <c r="KR3" s="937" t="s">
        <v>2393</v>
      </c>
      <c r="KS3" s="273">
        <f>KS2-KQ38-KQ37</f>
        <v>3577.7799999999697</v>
      </c>
      <c r="KT3" s="937" t="s">
        <v>3125</v>
      </c>
      <c r="KU3" s="268">
        <v>-50000</v>
      </c>
      <c r="KV3" s="606"/>
    </row>
    <row r="4" spans="1:309" ht="12.75" customHeight="1" thickBot="1">
      <c r="A4" s="980"/>
      <c r="B4" s="980"/>
      <c r="E4" s="170" t="s">
        <v>352</v>
      </c>
      <c r="F4" s="174">
        <f>SUM(F14:F57)</f>
        <v>12750</v>
      </c>
      <c r="G4" s="980"/>
      <c r="H4" s="980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3143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3143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3143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3144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3143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3133</v>
      </c>
      <c r="KI4" s="363">
        <f>SUM(KI5:KI36)</f>
        <v>337796.44</v>
      </c>
      <c r="KJ4" s="888" t="s">
        <v>3143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3136</v>
      </c>
      <c r="KO4" s="363">
        <f>SUM(KO9:KO38)</f>
        <v>291555.63999999996</v>
      </c>
      <c r="KP4" s="937" t="s">
        <v>3143</v>
      </c>
      <c r="KQ4" s="541"/>
      <c r="KR4" s="937" t="s">
        <v>1203</v>
      </c>
      <c r="KS4" s="947">
        <f>KS2-KS5</f>
        <v>-1.7300000000286673</v>
      </c>
      <c r="KT4" s="937" t="s">
        <v>3153</v>
      </c>
      <c r="KU4" s="363">
        <f>SUM(KU11:KU43)</f>
        <v>290946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3143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3143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3143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3143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SUM(KS6:KS56)</f>
        <v>5579.5099999999984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3160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3157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3117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3107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3123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>
        <f>72.67+1.57</f>
        <v>74.239999999999995</v>
      </c>
      <c r="KR10" s="346" t="s">
        <v>3039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3112</v>
      </c>
      <c r="KO11" s="268">
        <v>-127017</v>
      </c>
      <c r="KP11" s="967" t="s">
        <v>3155</v>
      </c>
      <c r="KQ11" s="724">
        <v>35.14</v>
      </c>
      <c r="KR11" s="346" t="s">
        <v>3137</v>
      </c>
      <c r="KS11" s="937">
        <v>487</v>
      </c>
      <c r="KT11" s="789" t="s">
        <v>3107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3121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3108</v>
      </c>
      <c r="KO13" s="442">
        <v>-82000</v>
      </c>
      <c r="KP13" s="9" t="s">
        <v>2899</v>
      </c>
      <c r="KQ13" s="725"/>
      <c r="KR13" s="263" t="s">
        <v>3173</v>
      </c>
      <c r="KS13" s="974">
        <v>3.33</v>
      </c>
      <c r="KT13" s="937" t="s">
        <v>3122</v>
      </c>
      <c r="KU13" s="268">
        <v>-127017</v>
      </c>
      <c r="KV13" s="606">
        <v>45223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31" t="s">
        <v>1504</v>
      </c>
      <c r="DP14" s="1032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8" t="s">
        <v>2185</v>
      </c>
      <c r="HK14" s="988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7" t="s">
        <v>2946</v>
      </c>
      <c r="KQ14" s="1017"/>
      <c r="KR14" s="263" t="s">
        <v>2475</v>
      </c>
      <c r="KS14" s="974">
        <v>194.04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7" t="s">
        <v>2946</v>
      </c>
      <c r="KE15" s="1017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3177</v>
      </c>
      <c r="KS15" s="911">
        <v>141.03</v>
      </c>
      <c r="KT15" s="943" t="s">
        <v>3108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3120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KM18*9</f>
        <v>1249.4970000000001</v>
      </c>
      <c r="KN17" s="924" t="s">
        <v>3106</v>
      </c>
      <c r="KO17" s="268">
        <v>129000</v>
      </c>
      <c r="KP17" s="943" t="s">
        <v>3145</v>
      </c>
      <c r="KQ17" s="725">
        <f>205.48+73.97+65.75</f>
        <v>345.2</v>
      </c>
      <c r="KR17" s="263" t="s">
        <v>3120</v>
      </c>
      <c r="KT17" s="950" t="s">
        <v>3124</v>
      </c>
      <c r="KU17" s="268">
        <v>279007</v>
      </c>
      <c r="KV17" s="108">
        <v>45223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31" t="s">
        <v>1474</v>
      </c>
      <c r="DJ18" s="1032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f>1388.33/10</f>
        <v>138.833</v>
      </c>
      <c r="KN18" s="893" t="s">
        <v>2988</v>
      </c>
      <c r="KO18" s="605"/>
      <c r="KP18" s="9" t="s">
        <v>3126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3109</v>
      </c>
      <c r="KO19" s="403">
        <v>-114.8</v>
      </c>
      <c r="KP19" s="9" t="s">
        <v>3149</v>
      </c>
      <c r="KQ19" s="510">
        <v>939.02</v>
      </c>
      <c r="KR19" s="245" t="s">
        <v>3118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3114</v>
      </c>
      <c r="KK20" s="725">
        <v>33</v>
      </c>
      <c r="KL20" s="143" t="s">
        <v>3171</v>
      </c>
      <c r="KM20" s="321">
        <v>198.07</v>
      </c>
      <c r="KN20" s="894" t="s">
        <v>3110</v>
      </c>
      <c r="KO20" s="442">
        <v>-425</v>
      </c>
      <c r="KP20" s="9" t="s">
        <v>3127</v>
      </c>
      <c r="KQ20" s="510">
        <v>14.02</v>
      </c>
      <c r="KR20" s="143" t="s">
        <v>3119</v>
      </c>
      <c r="KS20" s="505"/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25" t="s">
        <v>507</v>
      </c>
      <c r="N21" s="1025"/>
      <c r="Q21" s="166" t="s">
        <v>365</v>
      </c>
      <c r="S21" s="1025" t="s">
        <v>507</v>
      </c>
      <c r="T21" s="1025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2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3152</v>
      </c>
      <c r="KQ21" s="964">
        <f>30000*(1-0.9807)</f>
        <v>578.99999999999955</v>
      </c>
      <c r="KR21" s="143" t="s">
        <v>3170</v>
      </c>
      <c r="KS21" s="321">
        <v>170.22</v>
      </c>
      <c r="KT21" s="943" t="s">
        <v>3110</v>
      </c>
      <c r="KU21" s="442">
        <v>-1641</v>
      </c>
      <c r="KV21" s="606">
        <v>45224</v>
      </c>
      <c r="KW21" s="442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23" t="s">
        <v>990</v>
      </c>
      <c r="N22" s="1023"/>
      <c r="Q22" s="166" t="s">
        <v>369</v>
      </c>
      <c r="S22" s="1023" t="s">
        <v>990</v>
      </c>
      <c r="T22" s="1023"/>
      <c r="W22" s="244" t="s">
        <v>1019</v>
      </c>
      <c r="X22" s="142">
        <v>0</v>
      </c>
      <c r="Y22" s="1025" t="s">
        <v>507</v>
      </c>
      <c r="Z22" s="1025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2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7" t="s">
        <v>2170</v>
      </c>
      <c r="IU22" s="97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>
        <v>82.42</v>
      </c>
      <c r="KT22" s="205" t="s">
        <v>3006</v>
      </c>
      <c r="KU22" s="2">
        <f>KT23-0.99*195000</f>
        <v>-56023</v>
      </c>
      <c r="KV22" s="108"/>
    </row>
    <row r="23" spans="1:309">
      <c r="A23" s="1025" t="s">
        <v>507</v>
      </c>
      <c r="B23" s="1025"/>
      <c r="E23" s="164" t="s">
        <v>237</v>
      </c>
      <c r="F23" s="166"/>
      <c r="G23" s="1025" t="s">
        <v>507</v>
      </c>
      <c r="H23" s="1025"/>
      <c r="K23" s="244" t="s">
        <v>1019</v>
      </c>
      <c r="L23" s="142">
        <v>0</v>
      </c>
      <c r="M23" s="1000"/>
      <c r="N23" s="1000"/>
      <c r="Q23" s="166" t="s">
        <v>1056</v>
      </c>
      <c r="S23" s="1000"/>
      <c r="T23" s="1000"/>
      <c r="W23" s="244" t="s">
        <v>1027</v>
      </c>
      <c r="X23" s="205">
        <v>0</v>
      </c>
      <c r="Y23" s="1023" t="s">
        <v>990</v>
      </c>
      <c r="Z23" s="1023"/>
      <c r="AC23"/>
      <c r="AE23" s="1025" t="s">
        <v>507</v>
      </c>
      <c r="AF23" s="1025"/>
      <c r="AI23"/>
      <c r="AK23" s="1025" t="s">
        <v>507</v>
      </c>
      <c r="AL23" s="1025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21" t="s">
        <v>1536</v>
      </c>
      <c r="EF23" s="1021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2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2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7" t="s">
        <v>2170</v>
      </c>
      <c r="HK23" s="97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7" t="s">
        <v>2170</v>
      </c>
      <c r="HW23" s="97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3138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23" t="s">
        <v>990</v>
      </c>
      <c r="B24" s="1023"/>
      <c r="E24" s="164" t="s">
        <v>139</v>
      </c>
      <c r="F24" s="166"/>
      <c r="G24" s="1023" t="s">
        <v>990</v>
      </c>
      <c r="H24" s="1023"/>
      <c r="K24" s="244" t="s">
        <v>1027</v>
      </c>
      <c r="L24" s="205">
        <v>0</v>
      </c>
      <c r="M24" s="1000"/>
      <c r="N24" s="1000"/>
      <c r="Q24" s="244" t="s">
        <v>1029</v>
      </c>
      <c r="R24" s="142">
        <v>0</v>
      </c>
      <c r="S24" s="1000"/>
      <c r="T24" s="1000"/>
      <c r="W24" s="244" t="s">
        <v>1050</v>
      </c>
      <c r="X24" s="142">
        <v>910.17</v>
      </c>
      <c r="Y24" s="1000"/>
      <c r="Z24" s="1000"/>
      <c r="AC24" s="248" t="s">
        <v>1083</v>
      </c>
      <c r="AD24" s="142">
        <v>90</v>
      </c>
      <c r="AE24" s="1023" t="s">
        <v>990</v>
      </c>
      <c r="AF24" s="1023"/>
      <c r="AI24" s="245" t="s">
        <v>1101</v>
      </c>
      <c r="AJ24" s="142">
        <v>30</v>
      </c>
      <c r="AK24" s="1023" t="s">
        <v>990</v>
      </c>
      <c r="AL24" s="1023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23"/>
      <c r="BH24" s="1023"/>
      <c r="BK24" s="266" t="s">
        <v>1222</v>
      </c>
      <c r="BL24" s="205">
        <v>48.54</v>
      </c>
      <c r="BM24" s="1023"/>
      <c r="BN24" s="1023"/>
      <c r="BQ24" s="266" t="s">
        <v>1051</v>
      </c>
      <c r="BR24" s="205">
        <v>50.15</v>
      </c>
      <c r="BS24" s="1023" t="s">
        <v>1245</v>
      </c>
      <c r="BT24" s="1023"/>
      <c r="BW24" s="266" t="s">
        <v>1051</v>
      </c>
      <c r="BX24" s="205">
        <v>48.54</v>
      </c>
      <c r="BY24" s="1023"/>
      <c r="BZ24" s="1023"/>
      <c r="CC24" s="266" t="s">
        <v>1051</v>
      </c>
      <c r="CD24" s="205">
        <v>142.91</v>
      </c>
      <c r="CE24" s="1023"/>
      <c r="CF24" s="1023"/>
      <c r="CI24" s="266" t="s">
        <v>1312</v>
      </c>
      <c r="CJ24" s="205">
        <v>35.049999999999997</v>
      </c>
      <c r="CK24" s="1000"/>
      <c r="CL24" s="1000"/>
      <c r="CO24" s="266" t="s">
        <v>1286</v>
      </c>
      <c r="CP24" s="205">
        <v>153.41</v>
      </c>
      <c r="CQ24" s="1000" t="s">
        <v>1327</v>
      </c>
      <c r="CR24" s="1000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2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3129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1000"/>
      <c r="B25" s="1000"/>
      <c r="E25" s="198" t="s">
        <v>362</v>
      </c>
      <c r="F25" s="170"/>
      <c r="G25" s="1000"/>
      <c r="H25" s="1000"/>
      <c r="K25" s="244" t="s">
        <v>1018</v>
      </c>
      <c r="L25" s="142">
        <f>910+40</f>
        <v>950</v>
      </c>
      <c r="M25" s="1000"/>
      <c r="N25" s="1000"/>
      <c r="Q25" s="244" t="s">
        <v>1026</v>
      </c>
      <c r="R25" s="142">
        <v>0</v>
      </c>
      <c r="S25" s="1000"/>
      <c r="T25" s="1000"/>
      <c r="W25" s="143" t="s">
        <v>1085</v>
      </c>
      <c r="X25" s="142">
        <v>110.58</v>
      </c>
      <c r="Y25" s="1000"/>
      <c r="Z25" s="1000"/>
      <c r="AE25" s="1000"/>
      <c r="AF25" s="1000"/>
      <c r="AK25" s="1000"/>
      <c r="AL25" s="1000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1000"/>
      <c r="AX25" s="1000"/>
      <c r="AY25" s="143"/>
      <c r="AZ25" s="205"/>
      <c r="BA25" s="1000"/>
      <c r="BB25" s="1000"/>
      <c r="BE25" s="143" t="s">
        <v>1195</v>
      </c>
      <c r="BF25" s="205">
        <f>6.5*2</f>
        <v>13</v>
      </c>
      <c r="BG25" s="1000"/>
      <c r="BH25" s="1000"/>
      <c r="BK25" s="266" t="s">
        <v>1195</v>
      </c>
      <c r="BL25" s="205">
        <f>6.5*2</f>
        <v>13</v>
      </c>
      <c r="BM25" s="1000"/>
      <c r="BN25" s="1000"/>
      <c r="BQ25" s="266" t="s">
        <v>1195</v>
      </c>
      <c r="BR25" s="205">
        <v>13</v>
      </c>
      <c r="BS25" s="1000"/>
      <c r="BT25" s="1000"/>
      <c r="BW25" s="266" t="s">
        <v>1195</v>
      </c>
      <c r="BX25" s="205">
        <v>13</v>
      </c>
      <c r="BY25" s="1000"/>
      <c r="BZ25" s="1000"/>
      <c r="CC25" s="266" t="s">
        <v>1195</v>
      </c>
      <c r="CD25" s="205">
        <v>13</v>
      </c>
      <c r="CE25" s="1000"/>
      <c r="CF25" s="1000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37" t="s">
        <v>1536</v>
      </c>
      <c r="DZ25" s="1038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21" t="s">
        <v>1536</v>
      </c>
      <c r="ES25" s="1021"/>
      <c r="ET25" s="1" t="s">
        <v>1703</v>
      </c>
      <c r="EU25" s="272">
        <v>20000</v>
      </c>
      <c r="EW25" s="1022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7" t="s">
        <v>2170</v>
      </c>
      <c r="IC25" s="97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P25" s="973"/>
      <c r="KQ25" s="973"/>
      <c r="KR25" s="143" t="s">
        <v>3147</v>
      </c>
      <c r="KS25" s="281" t="s">
        <v>3135</v>
      </c>
      <c r="KT25" s="944" t="s">
        <v>2773</v>
      </c>
      <c r="KU25" s="268">
        <v>467</v>
      </c>
      <c r="KV25" s="606">
        <v>45223</v>
      </c>
      <c r="KW25" s="268"/>
    </row>
    <row r="26" spans="1:309">
      <c r="A26" s="1000"/>
      <c r="B26" s="1000"/>
      <c r="F26" s="194"/>
      <c r="G26" s="1000"/>
      <c r="H26" s="1000"/>
      <c r="K26"/>
      <c r="M26" s="1027" t="s">
        <v>506</v>
      </c>
      <c r="N26" s="1027"/>
      <c r="Q26" s="244" t="s">
        <v>1019</v>
      </c>
      <c r="R26" s="142">
        <v>0</v>
      </c>
      <c r="S26" s="1027" t="s">
        <v>506</v>
      </c>
      <c r="T26" s="1027"/>
      <c r="W26" s="143" t="s">
        <v>1051</v>
      </c>
      <c r="X26" s="142">
        <v>60.75</v>
      </c>
      <c r="Y26" s="1000"/>
      <c r="Z26" s="1000"/>
      <c r="AC26" s="219" t="s">
        <v>1092</v>
      </c>
      <c r="AD26" s="219"/>
      <c r="AE26" s="1027" t="s">
        <v>506</v>
      </c>
      <c r="AF26" s="1027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21" t="s">
        <v>1536</v>
      </c>
      <c r="EY26" s="1021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7" t="s">
        <v>2170</v>
      </c>
      <c r="HQ26" s="977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3111</v>
      </c>
      <c r="KO26" s="517"/>
      <c r="KP26" s="973"/>
      <c r="KQ26" s="973"/>
      <c r="KR26" s="143" t="s">
        <v>3128</v>
      </c>
      <c r="KS26" s="534">
        <v>131.87</v>
      </c>
      <c r="KT26" s="944" t="s">
        <v>2774</v>
      </c>
      <c r="KU26" s="517">
        <v>716</v>
      </c>
      <c r="KV26" s="606">
        <v>45223</v>
      </c>
      <c r="KW26" s="517"/>
    </row>
    <row r="27" spans="1:309" ht="12.75" customHeight="1">
      <c r="A27" s="1000"/>
      <c r="B27" s="1000"/>
      <c r="E27" s="193" t="s">
        <v>360</v>
      </c>
      <c r="F27" s="194"/>
      <c r="G27" s="1000"/>
      <c r="H27" s="1000"/>
      <c r="K27" s="143" t="s">
        <v>1017</v>
      </c>
      <c r="L27" s="142">
        <f>60</f>
        <v>60</v>
      </c>
      <c r="M27" s="1027" t="s">
        <v>992</v>
      </c>
      <c r="N27" s="1027"/>
      <c r="Q27" s="244" t="s">
        <v>1073</v>
      </c>
      <c r="R27" s="205">
        <v>200</v>
      </c>
      <c r="S27" s="1027" t="s">
        <v>992</v>
      </c>
      <c r="T27" s="1027"/>
      <c r="W27" s="143" t="s">
        <v>1016</v>
      </c>
      <c r="X27" s="142">
        <v>61.35</v>
      </c>
      <c r="Y27" s="1027" t="s">
        <v>506</v>
      </c>
      <c r="Z27" s="1027"/>
      <c r="AC27" s="219" t="s">
        <v>1088</v>
      </c>
      <c r="AD27" s="219">
        <f>53+207+63</f>
        <v>323</v>
      </c>
      <c r="AE27" s="1027" t="s">
        <v>992</v>
      </c>
      <c r="AF27" s="1027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21" t="s">
        <v>1747</v>
      </c>
      <c r="FE27" s="1021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P27" s="973"/>
      <c r="KQ27" s="973"/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27" t="s">
        <v>506</v>
      </c>
      <c r="B28" s="1027"/>
      <c r="E28" s="193" t="s">
        <v>282</v>
      </c>
      <c r="F28" s="194"/>
      <c r="G28" s="1027" t="s">
        <v>506</v>
      </c>
      <c r="H28" s="1027"/>
      <c r="K28" s="143" t="s">
        <v>1016</v>
      </c>
      <c r="L28" s="142">
        <v>0</v>
      </c>
      <c r="M28" s="1019" t="s">
        <v>93</v>
      </c>
      <c r="N28" s="1019"/>
      <c r="Q28" s="244" t="s">
        <v>1050</v>
      </c>
      <c r="R28" s="142">
        <v>0</v>
      </c>
      <c r="S28" s="1019" t="s">
        <v>93</v>
      </c>
      <c r="T28" s="1019"/>
      <c r="W28" s="143" t="s">
        <v>1015</v>
      </c>
      <c r="X28" s="142">
        <v>64</v>
      </c>
      <c r="Y28" s="1027" t="s">
        <v>992</v>
      </c>
      <c r="Z28" s="1027"/>
      <c r="AC28" s="219" t="s">
        <v>1089</v>
      </c>
      <c r="AD28" s="219">
        <f>63+46</f>
        <v>109</v>
      </c>
      <c r="AE28" s="1019" t="s">
        <v>93</v>
      </c>
      <c r="AF28" s="1019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21" t="s">
        <v>1536</v>
      </c>
      <c r="EM28" s="1021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7" t="s">
        <v>2170</v>
      </c>
      <c r="JA28" s="977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P28" s="973"/>
      <c r="KQ28" s="976"/>
      <c r="KR28" s="143" t="s">
        <v>2782</v>
      </c>
      <c r="KS28" s="61">
        <f>14.32</f>
        <v>14.32</v>
      </c>
      <c r="KT28" s="943" t="s">
        <v>3013</v>
      </c>
      <c r="KU28" s="2">
        <v>110</v>
      </c>
      <c r="KV28" s="606">
        <v>45223</v>
      </c>
    </row>
    <row r="29" spans="1:309">
      <c r="A29" s="1027" t="s">
        <v>992</v>
      </c>
      <c r="B29" s="1027"/>
      <c r="E29" s="193" t="s">
        <v>372</v>
      </c>
      <c r="F29" s="194"/>
      <c r="G29" s="1027" t="s">
        <v>992</v>
      </c>
      <c r="H29" s="1027"/>
      <c r="K29" s="143" t="s">
        <v>1015</v>
      </c>
      <c r="L29" s="142">
        <v>64</v>
      </c>
      <c r="M29" s="1000" t="s">
        <v>385</v>
      </c>
      <c r="N29" s="1000"/>
      <c r="Q29"/>
      <c r="S29" s="1000" t="s">
        <v>385</v>
      </c>
      <c r="T29" s="1000"/>
      <c r="W29" s="143" t="s">
        <v>1014</v>
      </c>
      <c r="X29" s="142">
        <v>100.01</v>
      </c>
      <c r="Y29" s="1019" t="s">
        <v>93</v>
      </c>
      <c r="Z29" s="1019"/>
      <c r="AC29" s="142" t="s">
        <v>1087</v>
      </c>
      <c r="AD29" s="142">
        <v>65</v>
      </c>
      <c r="AE29" s="1000" t="s">
        <v>385</v>
      </c>
      <c r="AF29" s="1000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21" t="s">
        <v>1747</v>
      </c>
      <c r="FK29" s="1021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19" t="s">
        <v>93</v>
      </c>
      <c r="B30" s="1019"/>
      <c r="E30" s="193" t="s">
        <v>1007</v>
      </c>
      <c r="F30" s="170"/>
      <c r="G30" s="1019" t="s">
        <v>93</v>
      </c>
      <c r="H30" s="1019"/>
      <c r="K30" s="143" t="s">
        <v>1014</v>
      </c>
      <c r="L30" s="142">
        <v>50.01</v>
      </c>
      <c r="M30" s="1026" t="s">
        <v>1001</v>
      </c>
      <c r="N30" s="1026"/>
      <c r="Q30" s="143" t="s">
        <v>1052</v>
      </c>
      <c r="R30" s="142">
        <v>26</v>
      </c>
      <c r="S30" s="1026" t="s">
        <v>1001</v>
      </c>
      <c r="T30" s="1026"/>
      <c r="W30"/>
      <c r="Y30" s="1000" t="s">
        <v>385</v>
      </c>
      <c r="Z30" s="1000"/>
      <c r="AC30" s="142" t="s">
        <v>1090</v>
      </c>
      <c r="AD30" s="142">
        <v>10</v>
      </c>
      <c r="AE30" s="1026" t="s">
        <v>1001</v>
      </c>
      <c r="AF30" s="1026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3159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10+18.51+10+16.63+15.78+16.9+10+16.2+16.87+10</f>
        <v>140.88999999999999</v>
      </c>
      <c r="KT30" s="942" t="s">
        <v>2465</v>
      </c>
      <c r="KU30" s="61"/>
    </row>
    <row r="31" spans="1:309" ht="12.75" customHeight="1">
      <c r="A31" s="1000" t="s">
        <v>385</v>
      </c>
      <c r="B31" s="1000"/>
      <c r="E31" s="170"/>
      <c r="F31" s="170"/>
      <c r="G31" s="1000" t="s">
        <v>385</v>
      </c>
      <c r="H31" s="1000"/>
      <c r="K31"/>
      <c r="M31" s="1023" t="s">
        <v>243</v>
      </c>
      <c r="N31" s="1023"/>
      <c r="Q31" s="143" t="s">
        <v>1051</v>
      </c>
      <c r="R31" s="142">
        <v>55</v>
      </c>
      <c r="S31" s="1023" t="s">
        <v>243</v>
      </c>
      <c r="T31" s="1023"/>
      <c r="W31" s="243" t="s">
        <v>1072</v>
      </c>
      <c r="X31" s="243">
        <v>0</v>
      </c>
      <c r="Y31" s="1026" t="s">
        <v>1001</v>
      </c>
      <c r="Z31" s="1026"/>
      <c r="AE31" s="1023" t="s">
        <v>243</v>
      </c>
      <c r="AF31" s="1023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30" t="s">
        <v>1438</v>
      </c>
      <c r="DP31" s="1030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3115</v>
      </c>
      <c r="KO31" s="61">
        <v>3.54</v>
      </c>
      <c r="KR31" s="337" t="s">
        <v>3167</v>
      </c>
      <c r="KS31" s="61">
        <v>10</v>
      </c>
      <c r="KT31" s="971" t="s">
        <v>3168</v>
      </c>
      <c r="KU31" s="61" t="s">
        <v>3169</v>
      </c>
    </row>
    <row r="32" spans="1:309">
      <c r="A32" s="1026" t="s">
        <v>1001</v>
      </c>
      <c r="B32" s="1026"/>
      <c r="C32" s="3"/>
      <c r="D32" s="3"/>
      <c r="E32" s="246"/>
      <c r="F32" s="246"/>
      <c r="G32" s="1026" t="s">
        <v>1001</v>
      </c>
      <c r="H32" s="1026"/>
      <c r="K32" s="243" t="s">
        <v>1021</v>
      </c>
      <c r="L32" s="243"/>
      <c r="M32" s="1028" t="s">
        <v>1034</v>
      </c>
      <c r="N32" s="1028"/>
      <c r="Q32" s="143" t="s">
        <v>1016</v>
      </c>
      <c r="R32" s="142">
        <v>77.239999999999995</v>
      </c>
      <c r="S32" s="1028" t="s">
        <v>1034</v>
      </c>
      <c r="T32" s="1028"/>
      <c r="Y32" s="1023" t="s">
        <v>243</v>
      </c>
      <c r="Z32" s="1023"/>
      <c r="AC32" s="197" t="s">
        <v>1012</v>
      </c>
      <c r="AD32" s="142">
        <v>350</v>
      </c>
      <c r="AE32" s="1028" t="s">
        <v>1034</v>
      </c>
      <c r="AF32" s="1028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33" t="s">
        <v>1411</v>
      </c>
      <c r="DB32" s="1034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7" t="s">
        <v>2170</v>
      </c>
      <c r="IO32" s="97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Q32" s="943"/>
      <c r="KR32" s="337" t="s">
        <v>3148</v>
      </c>
      <c r="KS32" s="61">
        <v>5</v>
      </c>
      <c r="KT32" s="970" t="s">
        <v>3166</v>
      </c>
      <c r="KU32" s="2" t="s">
        <v>3165</v>
      </c>
    </row>
    <row r="33" spans="1:309">
      <c r="A33" s="1023" t="s">
        <v>243</v>
      </c>
      <c r="B33" s="1023"/>
      <c r="E33" s="187" t="s">
        <v>368</v>
      </c>
      <c r="F33" s="170"/>
      <c r="G33" s="1023" t="s">
        <v>243</v>
      </c>
      <c r="H33" s="1023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28" t="s">
        <v>1034</v>
      </c>
      <c r="Z33" s="1028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3158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3105</v>
      </c>
      <c r="KM33" s="533">
        <v>50.1</v>
      </c>
      <c r="KN33" s="914" t="s">
        <v>3091</v>
      </c>
      <c r="KO33" s="61">
        <v>16.3</v>
      </c>
      <c r="KR33" s="337" t="s">
        <v>3174</v>
      </c>
      <c r="KS33" s="61">
        <v>43.9</v>
      </c>
      <c r="KT33" s="968" t="s">
        <v>3161</v>
      </c>
      <c r="KU33" s="2">
        <v>200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3113</v>
      </c>
      <c r="KM34" s="533">
        <v>121.7</v>
      </c>
      <c r="KN34" s="914" t="s">
        <v>3092</v>
      </c>
      <c r="KO34" s="61">
        <v>52.8</v>
      </c>
      <c r="KR34" s="337" t="s">
        <v>3175</v>
      </c>
      <c r="KS34" s="61">
        <v>24.5</v>
      </c>
      <c r="KT34" s="968" t="s">
        <v>3163</v>
      </c>
      <c r="KU34" s="2">
        <v>109</v>
      </c>
    </row>
    <row r="35" spans="1:309" ht="14.25" customHeight="1">
      <c r="A35" s="1029"/>
      <c r="B35" s="1029"/>
      <c r="E35" s="172" t="s">
        <v>403</v>
      </c>
      <c r="F35" s="170">
        <v>250</v>
      </c>
      <c r="G35" s="1029"/>
      <c r="H35" s="1029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R35" s="337" t="s">
        <v>3176</v>
      </c>
      <c r="KS35" s="533">
        <v>48.11</v>
      </c>
      <c r="KT35" s="942" t="s">
        <v>3056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35" t="s">
        <v>1536</v>
      </c>
      <c r="DT36" s="1036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935" t="s">
        <v>2761</v>
      </c>
      <c r="KQ36" s="935"/>
      <c r="KR36" s="337" t="s">
        <v>2431</v>
      </c>
      <c r="KS36" s="533">
        <v>60.23</v>
      </c>
      <c r="KT36" s="975" t="s">
        <v>3178</v>
      </c>
      <c r="KU36" s="61">
        <v>95</v>
      </c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3102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918" t="s">
        <v>1958</v>
      </c>
      <c r="KQ37" s="273">
        <f>SUM(KS6:KS7)</f>
        <v>2000</v>
      </c>
      <c r="KR37" s="337" t="s">
        <v>1863</v>
      </c>
      <c r="KS37" s="533"/>
      <c r="KT37" s="942" t="s">
        <v>2416</v>
      </c>
      <c r="KU37" s="61"/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388" t="s">
        <v>3102</v>
      </c>
      <c r="KQ38" s="273">
        <f>SUM(KS18:KS19)</f>
        <v>0</v>
      </c>
      <c r="KR38" s="337" t="s">
        <v>1863</v>
      </c>
      <c r="KS38" s="533"/>
      <c r="KT38" s="969" t="s">
        <v>3162</v>
      </c>
      <c r="KU38" s="2">
        <v>79</v>
      </c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30" t="s">
        <v>1438</v>
      </c>
      <c r="DJ39" s="1030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19" t="s">
        <v>3090</v>
      </c>
      <c r="KQ39" s="2">
        <f>KS8</f>
        <v>0</v>
      </c>
      <c r="KR39" s="337" t="s">
        <v>1863</v>
      </c>
      <c r="KS39" s="533"/>
      <c r="KT39" s="972"/>
      <c r="KU39" s="2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7" t="s">
        <v>2170</v>
      </c>
      <c r="II40" s="97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47" t="s">
        <v>3097</v>
      </c>
      <c r="KQ40" s="2">
        <f>SUM(KS9:KS12)</f>
        <v>1437.1999999999998</v>
      </c>
      <c r="KR40" s="937" t="s">
        <v>3055</v>
      </c>
      <c r="KS40" s="78">
        <v>40</v>
      </c>
      <c r="KT40" s="960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705.447</v>
      </c>
      <c r="KL41" s="409">
        <v>10</v>
      </c>
      <c r="KM41" s="543" t="s">
        <v>3062</v>
      </c>
      <c r="KN41" s="1019" t="s">
        <v>3073</v>
      </c>
      <c r="KO41" s="1019"/>
      <c r="KP41" s="263" t="s">
        <v>3098</v>
      </c>
      <c r="KQ41" s="643">
        <f>SUM(KS13:KS17)</f>
        <v>338.4</v>
      </c>
      <c r="KR41" s="9" t="s">
        <v>2196</v>
      </c>
      <c r="KS41" s="534">
        <v>550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921" t="s">
        <v>2947</v>
      </c>
      <c r="KQ42" s="2">
        <f>SUM(KS20:KS30)</f>
        <v>669.72</v>
      </c>
      <c r="KR42" s="412">
        <v>25.54</v>
      </c>
      <c r="KS42" s="534"/>
      <c r="KT42" s="955"/>
      <c r="KU42" s="61"/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337" t="s">
        <v>2164</v>
      </c>
      <c r="KQ43" s="2">
        <f>SUM(KS31:KS39)</f>
        <v>191.73999999999998</v>
      </c>
      <c r="KR43" s="386" t="s">
        <v>1411</v>
      </c>
      <c r="KS43" s="408">
        <f>KO28+KQ46-KU28</f>
        <v>100</v>
      </c>
      <c r="KT43" s="955"/>
      <c r="KU43" s="61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337" t="s">
        <v>2969</v>
      </c>
      <c r="KQ44" s="867">
        <f>SUM(KS32:KS39)</f>
        <v>181.74</v>
      </c>
      <c r="KR44" s="409">
        <v>45</v>
      </c>
      <c r="KS44" s="815" t="s">
        <v>2218</v>
      </c>
      <c r="KT44" s="953" t="s">
        <v>3132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R45" s="409">
        <v>12.4</v>
      </c>
      <c r="KS45" s="543" t="s">
        <v>3150</v>
      </c>
      <c r="KT45" s="953" t="s">
        <v>3131</v>
      </c>
      <c r="KU45" s="954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P46" s="341" t="s">
        <v>3154</v>
      </c>
      <c r="KQ46" s="868">
        <v>100</v>
      </c>
      <c r="KR46" s="409">
        <f>10+10+5+5</f>
        <v>30</v>
      </c>
      <c r="KS46" s="543" t="s">
        <v>3172</v>
      </c>
      <c r="KT46" s="952" t="s">
        <v>3130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51" t="s">
        <v>2777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3104</v>
      </c>
      <c r="KP48" s="937" t="s">
        <v>3067</v>
      </c>
      <c r="KQ48" s="943"/>
      <c r="KR48" s="409"/>
      <c r="KS48" s="543"/>
      <c r="KT48" s="937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39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P49" s="937" t="s">
        <v>3068</v>
      </c>
      <c r="KQ49" s="943"/>
      <c r="KR49" s="409"/>
      <c r="KS49" s="543"/>
      <c r="KT49" s="958" t="s">
        <v>3142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39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409"/>
      <c r="KS50" s="543"/>
      <c r="KT50" s="958" t="s">
        <v>3141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39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  <c r="KR51" s="937" t="s">
        <v>3156</v>
      </c>
      <c r="KS51" s="937">
        <v>120</v>
      </c>
      <c r="KT51" s="958" t="s">
        <v>3140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39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937" t="s">
        <v>3151</v>
      </c>
      <c r="KS52" s="937">
        <v>82.45</v>
      </c>
      <c r="KT52" s="954" t="s">
        <v>3073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R53" s="881" t="s">
        <v>3164</v>
      </c>
      <c r="KS53" s="532">
        <v>50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T54" s="937" t="s">
        <v>3071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R55" s="881"/>
      <c r="KS55" s="532"/>
      <c r="KT55" s="937" t="s">
        <v>3072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  <c r="KS58" s="940"/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  <c r="KU71" s="390"/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8" t="s">
        <v>3146</v>
      </c>
      <c r="S4" s="988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2023-10-25T15:46:13Z</dcterms:modified>
</cp:coreProperties>
</file>