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BAAD4D1A-7088-4DF2-BF88-433A49D17249}" xr6:coauthVersionLast="38" xr6:coauthVersionMax="38" xr10:uidLastSave="{00000000-0000-0000-0000-000000000000}"/>
  <bookViews>
    <workbookView xWindow="360" yWindow="-120" windowWidth="28560" windowHeight="16440" tabRatio="673" firstSheet="9" activeTab="13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paydown" sheetId="41" r:id="rId14"/>
    <sheet name="mtg" sheetId="35" r:id="rId15"/>
  </sheets>
  <calcPr calcId="179021"/>
</workbook>
</file>

<file path=xl/calcChain.xml><?xml version="1.0" encoding="utf-8"?>
<calcChain xmlns="http://schemas.openxmlformats.org/spreadsheetml/2006/main">
  <c r="I19" i="41" l="1"/>
  <c r="O3" i="41" l="1"/>
  <c r="C22" i="41"/>
  <c r="C26" i="41"/>
  <c r="J19" i="41" l="1"/>
  <c r="L7" i="41"/>
  <c r="O4" i="41"/>
  <c r="I4" i="41" l="1"/>
  <c r="I6" i="41" s="1"/>
  <c r="J13" i="41"/>
  <c r="IQ21" i="32" l="1"/>
  <c r="I10" i="41" l="1"/>
  <c r="I13" i="41" s="1"/>
  <c r="L15" i="41" s="1"/>
  <c r="IQ6" i="32"/>
  <c r="E19" i="35" l="1"/>
  <c r="IQ32" i="32" l="1"/>
  <c r="IO12" i="32"/>
  <c r="IQ12" i="32" l="1"/>
  <c r="IQ48" i="32" l="1"/>
  <c r="IO35" i="32"/>
  <c r="IQ17" i="32" l="1"/>
  <c r="HY12" i="32" l="1"/>
  <c r="IO15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6" i="32" l="1"/>
  <c r="IQ34" i="32" l="1"/>
  <c r="IQ5" i="32" s="1"/>
  <c r="IK32" i="32" l="1"/>
  <c r="IK31" i="32"/>
  <c r="IK26" i="32"/>
  <c r="IK13" i="32"/>
  <c r="IO28" i="32" l="1"/>
  <c r="IO29" i="32"/>
  <c r="IS16" i="32"/>
  <c r="IS17" i="32"/>
  <c r="IO2" i="32"/>
  <c r="IO33" i="32"/>
  <c r="IO30" i="32"/>
  <c r="IO31" i="32"/>
  <c r="IO32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8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C4" i="28" l="1"/>
  <c r="S7" i="21"/>
  <c r="FC20" i="28"/>
  <c r="FC18" i="28" s="1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8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<sst xmlns="http://schemas.openxmlformats.org/spreadsheetml/2006/main" count="6627" uniqueCount="2617">
  <si>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</si>
  <si>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</si>
  <si>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</si>
  <si>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</si>
  <si>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</si>
  <si>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</si>
  <si>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</si>
  <si>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</si>
  <si>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</si>
  <si>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</si>
  <si>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</si>
  <si>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</si>
  <si>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</si>
  <si>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</si>
  <si>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</si>
  <si>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</si>
  <si>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</si>
  <si>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</si>
  <si>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</si>
  <si>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</si>
  <si>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</si>
  <si>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</si>
  <si>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</si>
  <si>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</si>
  <si>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</si>
  <si>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</si>
  <si>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</si>
  <si>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</si>
  <si>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</si>
  <si>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</si>
  <si>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</si>
  <si>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</si>
  <si>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</si>
  <si>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</si>
  <si>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</si>
  <si>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</si>
  <si>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</si>
  <si>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</si>
  <si>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</si>
  <si>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</si>
  <si>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</si>
  <si>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</si>
  <si>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</si>
  <si>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</si>
  <si>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</si>
  <si>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</si>
  <si>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</si>
  <si>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</si>
  <si>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</si>
  <si>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</si>
  <si>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</si>
  <si>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</si>
  <si>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</si>
  <si>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</si>
  <si>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</si>
  <si>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</si>
  <si>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</si>
  <si>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</si>
  <si>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</si>
  <si>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</si>
  <si>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</si>
  <si>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</si>
  <si>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</si>
  <si>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</si>
  <si>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</si>
  <si>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</si>
  <si>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</si>
  <si>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</si>
  <si>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</si>
  <si>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</si>
  <si>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</si>
  <si>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</si>
  <si>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</si>
  <si>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</si>
  <si>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</si>
  <si>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</si>
  <si>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</si>
  <si>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</si>
  <si>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</si>
  <si>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</si>
  <si>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</si>
  <si>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</si>
  <si>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</si>
  <si>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</si>
  <si>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</si>
  <si>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</si>
  <si>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</si>
  <si>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</si>
  <si>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</si>
  <si>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</si>
  <si>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</si>
  <si>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</si>
  <si>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</si>
  <si>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</si>
  <si>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</si>
  <si>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</si>
  <si>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</si>
  <si>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</si>
  <si>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</si>
  <si>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</si>
  <si>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</si>
  <si>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</si>
  <si>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</si>
  <si>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</si>
  <si>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</si>
  <si>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</si>
  <si>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</si>
  <si>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</si>
  <si>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</si>
  <si>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</si>
  <si>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</si>
  <si>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</si>
  <si>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</si>
  <si>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</si>
  <si>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</si>
  <si>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</si>
  <si>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</si>
  <si>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</si>
  <si>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</si>
  <si>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</si>
  <si>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</si>
  <si>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</si>
  <si>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</si>
  <si>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</si>
  <si>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</si>
  <si>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</si>
  <si>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</si>
  <si>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</si>
  <si>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</si>
  <si>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</si>
  <si>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</si>
  <si>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</si>
  <si>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</si>
  <si>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</si>
  <si>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</si>
  <si>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</si>
  <si>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</si>
  <si>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</si>
  <si>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</si>
  <si>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</si>
  <si>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</si>
  <si>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</si>
  <si>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</si>
  <si>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</si>
  <si>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</si>
  <si>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</si>
  <si>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</si>
  <si>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</si>
  <si>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</si>
  <si>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</si>
  <si>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</si>
  <si>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</si>
  <si>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</si>
  <si>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</si>
  <si>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</si>
  <si>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</si>
  <si>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</si>
  <si>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</si>
  <si>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</si>
  <si>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</si>
  <si>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</si>
  <si>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</si>
  <si>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</si>
  <si>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</si>
  <si>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</si>
  <si>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</si>
  <si>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</si>
  <si>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</si>
  <si>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</si>
  <si>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</si>
  <si>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</si>
  <si>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</si>
  <si>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</si>
  <si>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</si>
  <si>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</si>
  <si>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</si>
  <si>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</si>
  <si>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</si>
  <si>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</si>
  <si>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</si>
  <si>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</si>
  <si>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</si>
  <si>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</si>
  <si>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</si>
  <si>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</si>
  <si>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</si>
  <si>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</si>
  <si>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</si>
  <si>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</si>
  <si>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</si>
  <si>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</si>
  <si>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</si>
  <si>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</si>
  <si>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</si>
  <si>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</si>
  <si>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</si>
  <si>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</si>
  <si>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</si>
  <si>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</si>
  <si>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</si>
  <si>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</si>
  <si>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</si>
  <si>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</si>
  <si>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</si>
  <si>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</si>
  <si>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</si>
  <si>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</si>
  <si>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</si>
  <si>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</si>
  <si>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</si>
  <si>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</si>
  <si>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</si>
  <si>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</si>
  <si>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</si>
  <si>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</si>
  <si>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</si>
  <si>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</si>
  <si>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</si>
  <si>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</si>
  <si>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</si>
  <si>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</si>
  <si>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</si>
  <si>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</si>
  <si>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</si>
  <si>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</si>
  <si>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</si>
  <si>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</si>
  <si>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</si>
  <si>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</si>
  <si>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</si>
  <si>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</si>
  <si>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</si>
  <si>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</si>
  <si>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</si>
  <si>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</si>
  <si>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</si>
  <si>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</si>
  <si>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</si>
  <si>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</si>
  <si>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</si>
  <si>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</si>
  <si>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</si>
  <si>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</si>
  <si>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</si>
  <si>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</si>
  <si>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</si>
  <si>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</si>
  <si>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</si>
  <si>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</si>
  <si>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</si>
  <si>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</si>
  <si>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</si>
  <si>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</si>
  <si>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</si>
  <si>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</si>
  <si>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</si>
  <si>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</si>
  <si>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</si>
  <si>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</si>
  <si>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</si>
  <si>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</si>
  <si>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</si>
  <si>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</si>
  <si>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</si>
  <si>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</si>
  <si>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</si>
  <si>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</si>
  <si>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</si>
  <si>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</si>
  <si>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</si>
  <si>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</si>
  <si>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</si>
  <si>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</si>
  <si>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</si>
  <si>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</si>
  <si>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</si>
  <si>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</si>
  <si>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</si>
  <si>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</si>
  <si>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</si>
  <si>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</si>
  <si>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</si>
  <si>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</si>
  <si>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</si>
  <si>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</si>
  <si>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</si>
  <si>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</si>
  <si>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</si>
  <si>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</si>
  <si>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</si>
  <si>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</si>
  <si>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</si>
  <si>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</si>
  <si>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</si>
  <si>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</si>
  <si>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</si>
  <si>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</si>
  <si>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</si>
  <si>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</si>
  <si>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</si>
  <si>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</si>
  <si>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</si>
  <si>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</si>
  <si>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</si>
  <si>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</si>
  <si>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</si>
  <si>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</si>
  <si>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</si>
  <si>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</si>
  <si>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</si>
  <si>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</si>
  <si>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</si>
  <si>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</si>
  <si>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</si>
  <si>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</si>
  <si>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</si>
  <si>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</si>
  <si>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</si>
  <si>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</si>
  <si>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</si>
  <si>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</si>
  <si>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</si>
  <si>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</si>
  <si>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</si>
  <si>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</si>
  <si>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</si>
  <si>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</si>
  <si>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</si>
  <si>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</si>
  <si>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</si>
  <si>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</si>
  <si>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</si>
  <si>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</si>
  <si>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</si>
  <si>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</si>
  <si>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</si>
  <si>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</si>
  <si>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</si>
  <si>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</si>
  <si>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</si>
  <si>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</si>
  <si>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</si>
  <si>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</si>
  <si>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</si>
  <si>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</si>
  <si>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</si>
  <si>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</si>
  <si>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</si>
  <si>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</si>
  <si>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</si>
  <si>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</si>
  <si>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</si>
  <si>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</si>
  <si>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</si>
  <si>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</si>
  <si>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</si>
  <si>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</si>
  <si>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</si>
  <si>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</si>
  <si>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</si>
  <si>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</si>
  <si>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</si>
  <si>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</si>
  <si>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</si>
  <si>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</si>
  <si>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</si>
  <si>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</si>
  <si>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</si>
  <si>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</si>
  <si>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</si>
  <si>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</si>
  <si>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</si>
  <si>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</si>
  <si>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</si>
  <si>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</si>
  <si>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</si>
  <si>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</si>
  <si>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</si>
  <si>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</si>
  <si>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</si>
  <si>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</si>
  <si>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</si>
  <si>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</si>
  <si>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</si>
  <si>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</si>
  <si>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</si>
  <si>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</si>
  <si>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</si>
  <si>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</si>
  <si>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</si>
  <si>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</si>
  <si>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</si>
  <si>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</si>
  <si>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</si>
  <si>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</si>
  <si>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</si>
  <si>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</si>
  <si>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</si>
  <si>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</si>
  <si>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</si>
  <si>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</si>
  <si>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</si>
  <si>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</si>
  <si>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</si>
  <si>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</si>
  <si>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</si>
  <si>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</si>
  <si>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</si>
  <si>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</si>
  <si>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</si>
  <si>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</si>
  <si>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</si>
  <si>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</si>
  <si>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</si>
  <si>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</si>
  <si>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</si>
  <si>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</si>
  <si>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</si>
  <si>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</si>
  <si>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</si>
  <si>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</si>
  <si>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</si>
  <si>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</si>
  <si>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</si>
  <si>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</si>
  <si>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</si>
  <si>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</si>
  <si>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</si>
  <si>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</si>
  <si>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</si>
  <si>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</si>
  <si>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</si>
  <si>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</si>
  <si>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</si>
  <si>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</si>
  <si>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</si>
  <si>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</si>
  <si>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</si>
  <si>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</si>
  <si>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</si>
  <si>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</si>
  <si>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</si>
  <si>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</si>
  <si>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</si>
  <si>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</si>
  <si>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</si>
  <si>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</si>
  <si>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</si>
  <si>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</si>
  <si>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</si>
  <si>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</si>
  <si>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</si>
  <si>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</si>
  <si>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</si>
  <si>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</si>
  <si>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</si>
  <si>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</si>
  <si>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</si>
  <si>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</si>
  <si>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</si>
  <si>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</si>
  <si>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</si>
  <si>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</si>
  <si>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</si>
  <si>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</si>
  <si>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</si>
  <si>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</si>
  <si>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</si>
  <si>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</si>
  <si>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</si>
  <si>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</si>
  <si>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</si>
  <si>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</si>
  <si>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</si>
  <si>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</si>
  <si>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</si>
  <si>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</si>
  <si>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</si>
  <si>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</si>
  <si>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</si>
  <si>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</si>
  <si>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</si>
  <si>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</si>
  <si>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</si>
  <si>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</si>
  <si>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</si>
  <si>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</si>
  <si>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</si>
  <si>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</si>
  <si>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</si>
  <si>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</si>
  <si>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</si>
  <si>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</si>
  <si>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</si>
  <si>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</si>
  <si>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</si>
  <si>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</si>
  <si>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</si>
  <si>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</si>
  <si>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</si>
  <si>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</si>
  <si>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</si>
  <si>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</si>
  <si>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</si>
  <si>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</si>
  <si>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</si>
  <si>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</si>
  <si>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</si>
  <si>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</si>
  <si>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</si>
  <si>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</si>
  <si>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</si>
  <si>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</si>
  <si>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</si>
  <si>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</si>
  <si>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</si>
  <si>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</si>
  <si>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</si>
  <si>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</si>
  <si>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</si>
  <si>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</si>
  <si>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</si>
  <si>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</si>
  <si>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</si>
  <si>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</si>
  <si>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</si>
  <si>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</si>
  <si>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</si>
  <si>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</si>
  <si>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</si>
  <si>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</si>
  <si>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</si>
  <si>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</si>
  <si>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</si>
  <si>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</si>
  <si>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</si>
  <si>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</si>
  <si>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</si>
  <si>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</si>
  <si>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</si>
  <si>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</si>
  <si>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</si>
  <si>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</si>
  <si>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</si>
  <si>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</si>
  <si>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</si>
  <si>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</si>
  <si>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</si>
  <si>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</si>
  <si>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</si>
  <si>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</si>
  <si>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</si>
  <si>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</si>
  <si>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</si>
  <si>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</si>
  <si>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</si>
  <si>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</si>
  <si>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</si>
  <si>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</si>
  <si>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</si>
  <si>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</si>
  <si>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</si>
  <si>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</si>
  <si>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</si>
  <si>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</si>
  <si>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</si>
  <si>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</si>
  <si>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</si>
  <si>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</si>
  <si>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</si>
  <si>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</si>
  <si>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</si>
  <si>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</si>
  <si>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</si>
  <si>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</si>
  <si>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</si>
  <si>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</si>
  <si>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</si>
  <si>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</si>
  <si>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</si>
  <si>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</si>
  <si>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</si>
  <si>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</si>
  <si>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</si>
  <si>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</si>
  <si>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</si>
  <si>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</si>
  <si>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</si>
  <si>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</si>
  <si>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</si>
  <si>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</si>
  <si>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</si>
  <si>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</si>
  <si>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</si>
  <si>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</si>
  <si>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</si>
  <si>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</si>
  <si>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</si>
  <si>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</si>
  <si>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</si>
  <si>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</si>
  <si>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</si>
  <si>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</si>
  <si>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</si>
  <si>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</si>
  <si>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</si>
  <si>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</si>
  <si>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</si>
  <si>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</si>
  <si>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</si>
  <si>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</si>
  <si>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</si>
  <si>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</si>
  <si>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</si>
  <si>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</si>
  <si>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</si>
  <si>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</si>
  <si>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</si>
  <si>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</si>
  <si>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</si>
  <si>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</si>
  <si>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</si>
  <si>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</si>
  <si>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</si>
  <si>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</si>
  <si>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</si>
  <si>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</si>
  <si>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</si>
  <si>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</si>
  <si>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</si>
  <si>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</si>
  <si>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</si>
  <si>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</si>
  <si>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</si>
  <si>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</si>
  <si>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</si>
  <si>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</si>
  <si>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</si>
  <si>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</si>
  <si>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</si>
  <si>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</si>
  <si>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</si>
  <si>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</si>
  <si>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</si>
  <si>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</si>
  <si>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</si>
  <si>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</si>
  <si>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</si>
  <si>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</si>
  <si>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</si>
  <si>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</si>
  <si>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</si>
  <si>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</si>
  <si>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</si>
  <si>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</si>
  <si>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</si>
  <si>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</si>
  <si>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</si>
  <si>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</si>
  <si>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</si>
  <si>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</si>
  <si>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</si>
  <si>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</si>
  <si>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</si>
  <si>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</si>
  <si>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</si>
  <si>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</si>
  <si>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</si>
  <si>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</si>
  <si>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</si>
  <si>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</si>
  <si>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</si>
  <si>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</si>
  <si>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</si>
  <si>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</si>
  <si>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</si>
  <si>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</si>
  <si>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</si>
  <si>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</si>
  <si>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</si>
  <si>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</si>
  <si>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</si>
  <si>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</si>
  <si>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</si>
  <si>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</si>
  <si>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</si>
  <si>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</si>
  <si>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</si>
  <si>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</si>
  <si>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</si>
  <si>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</si>
  <si>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</si>
  <si>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</si>
  <si>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</si>
  <si>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</si>
  <si>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</si>
  <si>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</si>
  <si>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</si>
  <si>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</si>
  <si>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</si>
  <si>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</si>
  <si>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</si>
  <si>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</si>
  <si>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</si>
  <si>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</si>
  <si>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</si>
  <si>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</si>
  <si>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</si>
  <si>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</si>
  <si>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</si>
  <si>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</si>
  <si>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</si>
  <si>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</si>
  <si>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</si>
  <si>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</si>
  <si>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</si>
  <si>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</si>
  <si>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</si>
  <si>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</si>
  <si>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</si>
  <si>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</si>
  <si>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</si>
  <si>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</si>
  <si>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</si>
  <si>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</si>
  <si>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</si>
  <si>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</si>
  <si>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</si>
  <si>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</si>
  <si>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</si>
  <si>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</si>
  <si>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</si>
  <si>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</si>
  <si>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</si>
  <si>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</si>
  <si>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</si>
  <si>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</si>
  <si>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</si>
  <si>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</si>
  <si>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</si>
  <si>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</si>
  <si>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</si>
  <si>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</si>
  <si>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</si>
  <si>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</si>
  <si>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</si>
  <si>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</si>
  <si>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</si>
  <si>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</si>
  <si>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</si>
  <si>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</si>
  <si>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</si>
  <si>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</si>
  <si>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</si>
  <si>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</si>
  <si>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</si>
  <si>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</si>
  <si>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</si>
  <si>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</si>
  <si>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</si>
  <si>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</si>
  <si>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</si>
  <si>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</si>
  <si>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</si>
  <si>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</si>
  <si>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</si>
  <si>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</si>
  <si>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</si>
  <si>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</si>
  <si>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</si>
  <si>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</si>
  <si>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</si>
  <si>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</si>
  <si>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</si>
  <si>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</si>
  <si>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</si>
  <si>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</si>
  <si>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</si>
  <si>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</si>
  <si>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</si>
  <si>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</si>
  <si>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</si>
  <si>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</si>
  <si>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</si>
  <si>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</si>
  <si>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</si>
  <si>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</si>
  <si>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</si>
  <si>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</si>
  <si>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</si>
  <si>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</si>
  <si>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</si>
  <si>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</si>
  <si>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</si>
  <si>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</si>
  <si>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</si>
  <si>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</si>
  <si>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</si>
  <si>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</si>
  <si>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</si>
  <si>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</si>
  <si>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</si>
  <si>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</si>
  <si>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</si>
  <si>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</si>
  <si>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</si>
  <si>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</si>
  <si>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</si>
  <si>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</si>
  <si>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</si>
  <si>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</si>
  <si>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</si>
  <si>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</si>
  <si>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</si>
  <si>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</si>
  <si>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</si>
  <si>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</si>
  <si>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</si>
  <si>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</si>
  <si>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</si>
  <si>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</si>
  <si>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</si>
  <si>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</si>
  <si>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</si>
  <si>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</si>
  <si>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</si>
  <si>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</si>
  <si>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</si>
  <si>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</si>
  <si>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</si>
  <si>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</si>
  <si>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</si>
  <si>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</si>
  <si>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</si>
  <si>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</si>
  <si>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</si>
  <si>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</si>
  <si>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</si>
  <si>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</si>
  <si>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</si>
  <si>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</si>
  <si>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</si>
  <si>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</si>
  <si>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</si>
  <si>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</si>
  <si>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</si>
  <si>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</si>
  <si>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</si>
  <si>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</si>
  <si>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</si>
  <si>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</si>
  <si>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</si>
  <si>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</si>
  <si>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</si>
  <si>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</si>
  <si>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</si>
  <si>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</si>
  <si>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</si>
  <si>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</si>
  <si>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</si>
  <si>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</si>
  <si>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</si>
  <si>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</si>
  <si>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</si>
  <si>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</si>
  <si>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</si>
  <si>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</si>
  <si>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</si>
  <si>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</si>
  <si>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</si>
  <si>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</si>
  <si>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</si>
  <si>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</si>
  <si>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</si>
  <si>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</si>
  <si>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</si>
  <si>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</si>
  <si>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</si>
  <si>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</si>
  <si>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</si>
  <si>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</si>
  <si>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</si>
  <si>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</si>
  <si>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</si>
  <si>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</si>
  <si>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</si>
  <si>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</si>
  <si>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</si>
  <si>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</si>
  <si>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</si>
  <si>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</si>
  <si>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</si>
  <si>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</si>
  <si>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</si>
  <si>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</si>
  <si>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</si>
  <si>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</si>
  <si>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</si>
  <si>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</si>
  <si>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</si>
  <si>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</si>
  <si>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</si>
  <si>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</si>
  <si>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</si>
  <si>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</si>
  <si>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</si>
  <si>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</si>
  <si>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</si>
  <si>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</si>
  <si>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</si>
  <si>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</si>
  <si>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</si>
  <si>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</si>
  <si>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</si>
  <si>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</si>
  <si>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</si>
  <si>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</si>
  <si>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</si>
  <si>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</si>
  <si>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</si>
  <si>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</si>
  <si>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</si>
  <si>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</si>
  <si>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</si>
  <si>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</si>
  <si>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</si>
  <si>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</si>
  <si>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</si>
  <si>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</si>
  <si>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</si>
  <si>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</si>
  <si>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</si>
  <si>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</si>
  <si>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</si>
  <si>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</si>
  <si>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</si>
  <si>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</si>
  <si>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</si>
  <si>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</si>
  <si>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</si>
  <si>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</si>
  <si>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</si>
  <si>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</si>
  <si>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</si>
  <si>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</si>
  <si>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</si>
  <si>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</si>
  <si>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</si>
  <si>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</si>
  <si>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</si>
  <si>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</si>
  <si>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</si>
  <si>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</si>
  <si>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</si>
  <si>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</si>
  <si>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</si>
  <si>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</si>
  <si>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</si>
  <si>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</si>
  <si>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</si>
  <si>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</si>
  <si>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</si>
  <si>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</si>
  <si>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</si>
  <si>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</si>
  <si>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</si>
  <si>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</si>
  <si>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</si>
  <si>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</si>
  <si>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</si>
  <si>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</si>
  <si>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</si>
  <si>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</si>
  <si>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</si>
  <si>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</si>
  <si>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</si>
  <si>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</si>
  <si>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</si>
  <si>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</si>
  <si>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</si>
  <si>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</si>
  <si>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</si>
  <si>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</si>
  <si>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</si>
  <si>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</si>
  <si>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</si>
  <si>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</si>
  <si>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</si>
  <si>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</si>
  <si>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</si>
  <si>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</si>
  <si>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</si>
  <si>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</si>
  <si>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</si>
  <si>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</si>
  <si>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</si>
  <si>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</si>
  <si>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</si>
  <si>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</si>
  <si>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</si>
  <si>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</si>
  <si>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</si>
  <si>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</si>
  <si>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</si>
  <si>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</si>
  <si>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</si>
  <si>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</si>
  <si>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</si>
  <si>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</si>
  <si>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</si>
  <si>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</si>
  <si>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</si>
  <si>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</si>
  <si>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</si>
  <si>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</si>
  <si>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</si>
  <si>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</si>
  <si>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</si>
  <si>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</si>
  <si>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</si>
  <si>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</si>
  <si>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</si>
  <si>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</si>
  <si>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</si>
  <si>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</si>
  <si>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</si>
  <si>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</si>
  <si>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</si>
  <si>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</si>
  <si>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</si>
  <si>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</si>
  <si>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</si>
  <si>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</si>
  <si>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</si>
  <si>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</si>
  <si>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</si>
  <si>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</si>
  <si>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</si>
  <si>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</si>
  <si>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</si>
  <si>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</si>
  <si>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</si>
  <si>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</si>
  <si>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</si>
  <si>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</si>
  <si>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</si>
  <si>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</si>
  <si>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</si>
  <si>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</si>
  <si>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</si>
  <si>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</si>
  <si>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</si>
  <si>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</si>
  <si>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</si>
  <si>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</si>
  <si>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</si>
  <si>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</si>
  <si>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</si>
  <si>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</si>
  <si>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</si>
  <si>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</si>
  <si>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</si>
  <si>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</si>
  <si>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</si>
  <si>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</si>
  <si>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</si>
  <si>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</si>
  <si>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</si>
  <si>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</si>
  <si>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</si>
  <si>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</si>
  <si>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</si>
  <si>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</si>
  <si>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</si>
  <si>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</si>
  <si>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</si>
  <si>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</si>
  <si>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</si>
  <si>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</si>
  <si>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</si>
  <si>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</si>
  <si>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</si>
  <si>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</si>
  <si>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</si>
  <si>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</si>
  <si>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</si>
  <si>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</si>
  <si>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</si>
  <si>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</si>
  <si>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</si>
  <si>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</si>
  <si>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</si>
  <si>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</si>
  <si>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</si>
  <si>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</si>
  <si>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</si>
  <si>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</si>
  <si>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</si>
  <si>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</si>
  <si>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</si>
  <si>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</si>
  <si>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</si>
  <si>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</si>
  <si>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</si>
  <si>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</si>
  <si>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</si>
  <si>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</si>
  <si>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</si>
  <si>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</si>
  <si>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</si>
  <si>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</si>
  <si>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</si>
  <si>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</si>
  <si>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</si>
  <si>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</si>
  <si>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</si>
  <si>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</si>
  <si>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</si>
  <si>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</si>
  <si>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</si>
  <si>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</si>
  <si>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</si>
  <si>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</si>
  <si>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</si>
  <si>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</si>
  <si>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</si>
  <si>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</si>
  <si>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</si>
  <si>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</si>
  <si>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</si>
  <si>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</si>
  <si>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</si>
  <si>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</si>
  <si>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</si>
  <si>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</si>
  <si>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</si>
  <si>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</si>
  <si>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</si>
  <si>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</si>
  <si>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</si>
  <si>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</si>
  <si>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</si>
  <si>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</si>
  <si>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</si>
  <si>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</si>
  <si>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</si>
  <si>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</si>
  <si>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</si>
  <si>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</si>
  <si>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</si>
  <si>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</si>
  <si>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</si>
  <si>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</si>
  <si>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</si>
  <si>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</si>
  <si>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</si>
  <si>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</si>
  <si>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</si>
  <si>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</si>
  <si>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</si>
  <si>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</si>
  <si>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</si>
  <si>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</si>
  <si>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</si>
  <si>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</si>
  <si>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</si>
  <si>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</si>
  <si>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</si>
  <si>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</si>
  <si>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</si>
  <si>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</si>
  <si>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</si>
  <si>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</si>
  <si>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</si>
  <si>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</si>
  <si>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</si>
  <si>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</si>
  <si>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</si>
  <si>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</si>
  <si>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</si>
  <si>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</si>
  <si>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</si>
  <si>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</si>
  <si>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</si>
  <si>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</si>
  <si>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</si>
  <si>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</si>
  <si>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</si>
  <si>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</si>
  <si>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</si>
  <si>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</si>
  <si>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</si>
  <si>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</si>
  <si>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</si>
  <si>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</si>
  <si>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</si>
  <si>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</si>
  <si>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</si>
  <si>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</si>
  <si>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</si>
  <si>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</si>
  <si>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</si>
  <si>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</si>
  <si>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</si>
  <si>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</si>
  <si>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</si>
  <si>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</si>
  <si>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</si>
  <si>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</si>
  <si>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</si>
  <si>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</si>
  <si>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</si>
  <si>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</si>
  <si>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</si>
  <si>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</si>
  <si>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</si>
  <si>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</si>
  <si>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</si>
  <si>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</si>
  <si>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</si>
  <si>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</si>
  <si>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</si>
  <si>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</si>
  <si>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</si>
  <si>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</si>
  <si>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</si>
  <si>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</si>
  <si>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</si>
  <si>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</si>
  <si>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</si>
  <si>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</si>
  <si>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</si>
  <si>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</si>
  <si>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</si>
  <si>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</si>
  <si>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</si>
  <si>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</si>
  <si>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</si>
  <si>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</si>
  <si>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</si>
  <si>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</si>
  <si>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</si>
  <si>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</si>
  <si>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</si>
  <si>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</si>
  <si>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</si>
  <si>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</si>
  <si>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</si>
  <si>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</si>
  <si>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</si>
  <si>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</si>
  <si>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</si>
  <si>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</si>
  <si>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</si>
  <si>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</si>
  <si>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</si>
  <si>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</si>
  <si>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</si>
  <si>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</si>
  <si>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</si>
  <si>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</si>
  <si>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</si>
  <si>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</si>
  <si>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</si>
  <si>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</si>
  <si>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</si>
  <si>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</si>
  <si>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</si>
  <si>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</si>
  <si>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</si>
  <si>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</si>
  <si>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</si>
  <si>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</si>
  <si>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</si>
  <si>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</si>
  <si>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</si>
  <si>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</si>
  <si>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</si>
  <si>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</si>
  <si>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</si>
  <si>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</si>
  <si>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</si>
  <si>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</si>
  <si>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</si>
  <si>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</si>
  <si>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</si>
  <si>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</si>
  <si>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</si>
  <si>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</si>
  <si>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</si>
  <si>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</si>
  <si>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</si>
  <si>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</si>
  <si>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</si>
  <si>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</si>
  <si>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</si>
  <si>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</si>
  <si>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</si>
  <si>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</si>
  <si>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</si>
  <si>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</si>
  <si>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</si>
  <si>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</si>
  <si>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</si>
  <si>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</si>
  <si>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</si>
  <si>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</si>
  <si>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</si>
  <si>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</si>
  <si>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</si>
  <si>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</si>
  <si>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</si>
  <si>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</si>
  <si>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</si>
  <si>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</si>
  <si>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</si>
  <si>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</si>
  <si>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</si>
  <si>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</si>
  <si>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</si>
  <si>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</si>
  <si>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</si>
  <si>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</si>
  <si>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</si>
  <si>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</si>
  <si>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</si>
  <si>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</si>
  <si>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</si>
  <si>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</si>
  <si>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</si>
  <si>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</si>
  <si>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</si>
  <si>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</si>
  <si>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</si>
  <si>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</si>
  <si>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</si>
  <si>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</si>
  <si>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</si>
  <si>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</si>
  <si>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</si>
  <si>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</si>
  <si>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</si>
  <si>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</si>
  <si>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</si>
  <si>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</si>
  <si>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</si>
  <si>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</si>
  <si>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</si>
  <si>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</si>
  <si>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</si>
  <si>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</si>
  <si>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</si>
  <si>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</si>
  <si>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</si>
  <si>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</si>
  <si>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</si>
  <si>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</si>
  <si>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</si>
  <si>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</si>
  <si>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</si>
  <si>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</si>
  <si>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</si>
  <si>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</si>
  <si>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</si>
  <si>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</si>
  <si>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</si>
  <si>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</si>
  <si>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</si>
  <si>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</si>
  <si>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</si>
  <si>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</si>
  <si>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</si>
  <si>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</si>
  <si>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</si>
  <si>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</si>
  <si>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</si>
  <si>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</si>
  <si>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</si>
  <si>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</si>
  <si>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</si>
  <si>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</si>
  <si>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</si>
  <si>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</si>
  <si>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</si>
  <si>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</si>
  <si>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</si>
  <si>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</si>
  <si>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</si>
  <si>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</si>
  <si>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</si>
  <si>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</si>
  <si>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</si>
  <si>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</si>
  <si>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</si>
  <si>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</si>
  <si>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</si>
  <si>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</si>
  <si>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</si>
  <si>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</si>
  <si>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</si>
  <si>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</si>
  <si>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</si>
  <si>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</si>
  <si>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</si>
  <si>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</si>
  <si>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</si>
  <si>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</si>
  <si>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</si>
  <si>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</si>
  <si>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</si>
  <si>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</si>
  <si>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</si>
  <si>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</si>
  <si>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</si>
  <si>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</si>
  <si>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</si>
  <si>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</si>
  <si>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</si>
  <si>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</si>
  <si>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</si>
  <si>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</si>
  <si>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</si>
  <si>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</si>
  <si>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</si>
  <si>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</si>
  <si>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</si>
  <si>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</si>
  <si>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</si>
  <si>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</si>
  <si>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</si>
  <si>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</si>
  <si>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</si>
  <si>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</si>
  <si>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</si>
  <si>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</si>
  <si>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</si>
  <si>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</si>
  <si>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</si>
  <si>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</si>
  <si>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</si>
  <si>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</si>
  <si>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</si>
  <si>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</si>
  <si>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</si>
  <si>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</si>
  <si>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</si>
  <si>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</si>
  <si>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</si>
  <si>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</si>
  <si>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</si>
  <si>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</si>
  <si>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</si>
  <si>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</si>
  <si>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</si>
  <si>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</si>
  <si>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</si>
  <si>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</si>
  <si>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</si>
  <si>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</si>
  <si>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</si>
  <si>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</si>
  <si>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</si>
  <si>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</si>
  <si>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</si>
  <si>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</si>
  <si>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</si>
  <si>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</si>
  <si>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</si>
  <si>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</si>
  <si>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</si>
  <si>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</si>
  <si>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</si>
  <si>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</si>
  <si>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</si>
  <si>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</si>
  <si>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</si>
  <si>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</si>
  <si>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</si>
  <si>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</si>
  <si>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</si>
  <si>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</si>
  <si>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</si>
  <si>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</si>
  <si>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</si>
  <si>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</si>
  <si>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</si>
  <si>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</si>
  <si>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</si>
  <si>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</si>
  <si>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</si>
  <si>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</si>
  <si>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</si>
  <si>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</si>
  <si>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</si>
  <si>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</si>
  <si>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</si>
  <si>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</si>
  <si>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</si>
  <si>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</si>
  <si>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</si>
  <si>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</si>
  <si>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</si>
  <si>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</si>
  <si>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</si>
  <si>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</si>
  <si>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</si>
  <si>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</si>
  <si>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</si>
  <si>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</si>
  <si>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</si>
  <si>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</si>
  <si>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</si>
  <si>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</si>
  <si>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</si>
  <si>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</si>
  <si>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</si>
  <si>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</si>
  <si>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</si>
  <si>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</si>
  <si>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</si>
  <si>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</si>
  <si>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</si>
  <si>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</si>
  <si>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</si>
  <si>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</si>
  <si>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</si>
  <si>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</si>
  <si>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</si>
  <si>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</si>
  <si>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</si>
  <si>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</si>
  <si>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</si>
  <si>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</si>
  <si>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</si>
  <si>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</si>
  <si>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</si>
  <si>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</si>
  <si>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</si>
  <si>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</si>
  <si>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</si>
  <si>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</si>
  <si>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</si>
  <si>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</si>
  <si>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</si>
  <si>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</si>
  <si>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</si>
  <si>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</si>
  <si>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</si>
  <si>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</si>
  <si>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</si>
  <si>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</si>
  <si>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</si>
  <si>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</si>
  <si>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</si>
  <si>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</si>
  <si>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</si>
  <si>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</si>
  <si>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</si>
  <si>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</si>
  <si>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</si>
  <si>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</si>
  <si>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</si>
  <si>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</si>
  <si>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</si>
  <si>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</si>
  <si>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</si>
  <si>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</si>
  <si>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</si>
  <si>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</si>
  <si>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</si>
  <si>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</si>
  <si>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</si>
  <si>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</si>
  <si>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</si>
  <si>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</si>
  <si>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</si>
  <si>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</si>
  <si>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</si>
  <si>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</si>
  <si>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</si>
  <si>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</si>
  <si>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</si>
  <si>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</si>
  <si>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</si>
  <si>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</si>
  <si>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</si>
  <si>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</si>
  <si>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</si>
  <si>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</si>
  <si>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</si>
  <si>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</si>
  <si>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</si>
  <si>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</si>
  <si>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</si>
  <si>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</si>
  <si>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</si>
  <si>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</si>
  <si>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</si>
  <si>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</si>
  <si>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</si>
  <si>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</si>
  <si>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</si>
  <si>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</si>
  <si>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</si>
  <si>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</si>
  <si>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</si>
  <si>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</si>
  <si>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</si>
  <si>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</si>
  <si>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</si>
  <si>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</si>
  <si>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</si>
  <si>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</si>
  <si>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</si>
  <si>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</si>
  <si>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</si>
  <si>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</si>
  <si>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</si>
  <si>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</si>
  <si>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</si>
  <si>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</si>
  <si>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</si>
  <si>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</si>
  <si>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</si>
  <si>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</si>
  <si>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</si>
  <si>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</si>
  <si>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</si>
  <si>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</si>
  <si>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</si>
  <si>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</si>
  <si>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</si>
  <si>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</si>
  <si>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</si>
  <si>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</si>
  <si>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</si>
  <si>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</si>
  <si>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</si>
  <si>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</si>
  <si>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</si>
  <si>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</si>
  <si>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</si>
  <si>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</si>
  <si>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</si>
  <si>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</si>
  <si>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</si>
  <si>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</si>
  <si>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</si>
  <si>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</si>
  <si>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</si>
  <si>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</si>
  <si>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</si>
  <si>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</si>
  <si>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</si>
  <si>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</si>
  <si>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</si>
  <si>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</si>
  <si>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</si>
  <si>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</si>
  <si>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</si>
  <si>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</si>
  <si>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</si>
  <si>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</si>
  <si>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</si>
  <si>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</si>
  <si>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</si>
  <si>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</si>
  <si>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</si>
  <si>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</si>
  <si>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</si>
  <si>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</si>
  <si>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</si>
  <si>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</si>
  <si>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</si>
  <si>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</si>
  <si>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</si>
  <si>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</si>
  <si>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</si>
  <si>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</si>
  <si>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</si>
  <si>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</si>
  <si>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</si>
  <si>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</si>
  <si>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</si>
  <si>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</si>
  <si>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</si>
  <si>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</si>
  <si>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</si>
  <si>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</si>
  <si>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</si>
  <si>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</si>
  <si>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</si>
  <si>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</si>
  <si>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</si>
  <si>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</si>
  <si>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</si>
  <si>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</si>
  <si>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</si>
  <si>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</si>
  <si>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</si>
  <si>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</si>
  <si>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</si>
  <si>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</si>
  <si>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</si>
  <si>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</si>
  <si>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</si>
  <si>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</si>
  <si>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</si>
  <si>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</si>
  <si>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</si>
  <si>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</si>
  <si>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</si>
  <si>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</si>
  <si>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</si>
  <si>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</si>
  <si>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</si>
  <si>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</si>
  <si>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</si>
  <si>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</si>
  <si>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</si>
  <si>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</si>
  <si>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</si>
  <si>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</si>
  <si>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</si>
  <si>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</si>
  <si>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</si>
  <si>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</si>
  <si>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</si>
  <si>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</si>
  <si>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</si>
  <si>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</si>
  <si>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</si>
  <si>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</si>
  <si>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</si>
  <si>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</si>
  <si>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</si>
  <si>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</si>
  <si>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</si>
  <si>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</si>
  <si>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</si>
  <si>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</si>
  <si>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</si>
  <si>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</si>
  <si>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</si>
  <si>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</si>
  <si>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</si>
  <si>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</si>
  <si>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</si>
  <si>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</si>
  <si>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</si>
  <si>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</si>
  <si>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</si>
  <si>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</si>
  <si>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</si>
  <si>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</si>
  <si>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</si>
  <si>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</si>
  <si>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</si>
  <si>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</si>
  <si>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</si>
  <si>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</si>
  <si>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</si>
  <si>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</si>
  <si>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</si>
  <si>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</si>
  <si>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</si>
  <si>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</si>
  <si>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</si>
  <si>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</si>
  <si>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</si>
  <si>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</si>
  <si>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</si>
  <si>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</si>
  <si>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</si>
  <si>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</si>
  <si>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</si>
  <si>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</si>
  <si>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</si>
  <si>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</si>
  <si>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</si>
  <si>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</si>
  <si>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</si>
  <si>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</si>
  <si>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</si>
  <si>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</si>
  <si>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</si>
  <si>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</si>
  <si>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</si>
  <si>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</si>
  <si>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</si>
  <si>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</si>
  <si>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</si>
  <si>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</si>
  <si>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</si>
  <si>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</si>
  <si>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</si>
  <si>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</si>
  <si>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</si>
  <si>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</si>
  <si>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</si>
  <si>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</si>
  <si>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</si>
  <si>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</si>
  <si>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</si>
  <si>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</si>
  <si>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</si>
  <si>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</si>
  <si>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</si>
  <si>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</si>
  <si>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</si>
  <si>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</si>
  <si>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</si>
  <si>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</si>
  <si>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</si>
  <si>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</si>
  <si>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</si>
  <si>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</si>
  <si>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</si>
  <si>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</si>
  <si>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</si>
  <si>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</si>
  <si>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</si>
  <si>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</si>
  <si>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</si>
  <si>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</si>
  <si>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</si>
  <si>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</si>
  <si>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</si>
  <si>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</si>
  <si>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</si>
  <si>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</si>
  <si>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</si>
  <si>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</si>
  <si>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</si>
  <si>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</si>
  <si>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</si>
  <si>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</si>
  <si>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</si>
  <si>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</si>
  <si>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</si>
  <si>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</si>
  <si>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</si>
  <si>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</si>
  <si>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</si>
  <si>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</si>
  <si>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</si>
  <si>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</si>
  <si>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</si>
  <si>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</si>
  <si>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</si>
  <si>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</si>
  <si>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</si>
  <si>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</si>
  <si>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</si>
  <si>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</si>
  <si>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</si>
  <si>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</si>
  <si>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</si>
  <si>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</si>
  <si>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</si>
  <si>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</si>
  <si>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</si>
  <si>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</si>
  <si>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</si>
  <si>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</si>
  <si>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</si>
  <si>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</si>
  <si>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</si>
  <si>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</si>
  <si>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</si>
  <si>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</si>
  <si>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</si>
  <si>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</si>
  <si>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</si>
  <si>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</si>
  <si>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</si>
  <si>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</si>
  <si>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</si>
  <si>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</si>
  <si>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</si>
  <si>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</si>
  <si>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</si>
  <si>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</si>
  <si>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</si>
  <si>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</si>
  <si>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</si>
  <si>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</si>
  <si>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</si>
  <si>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</si>
  <si>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</si>
  <si>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</si>
  <si>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</si>
  <si>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</si>
  <si>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</si>
  <si>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</si>
  <si>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</si>
  <si>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</si>
  <si>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</si>
  <si>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</si>
  <si>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</si>
  <si>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</si>
  <si>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</si>
  <si>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</si>
  <si>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</si>
  <si>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</si>
  <si>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</si>
  <si>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</si>
  <si>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</si>
  <si>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</si>
  <si>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</si>
  <si>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</si>
  <si>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</si>
  <si>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</si>
  <si>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</si>
  <si>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</si>
  <si>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</si>
  <si>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</si>
  <si>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</si>
  <si>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</si>
  <si>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</si>
  <si>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</si>
  <si>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</si>
  <si>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</si>
  <si>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</si>
  <si>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</si>
  <si>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</si>
  <si>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</si>
  <si>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</si>
  <si>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</si>
  <si>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</si>
  <si>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</si>
  <si>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</si>
  <si>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</si>
  <si>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</si>
  <si>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</si>
  <si>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</si>
  <si>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</si>
  <si>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</si>
  <si>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</si>
  <si>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</si>
  <si>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</si>
  <si>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</si>
  <si>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</si>
  <si>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</si>
  <si>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</si>
  <si>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</si>
  <si>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</si>
  <si>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</si>
  <si>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</si>
  <si>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</si>
  <si>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</si>
  <si>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</si>
  <si>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</si>
  <si>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</si>
  <si>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</si>
  <si>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</si>
  <si>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</si>
  <si>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</si>
  <si>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</si>
  <si>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</si>
  <si>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</si>
  <si>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</si>
  <si>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</si>
  <si>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</si>
  <si>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</si>
  <si>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</si>
  <si>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</si>
  <si>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</si>
  <si>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</si>
  <si>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</si>
  <si>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</si>
  <si>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</si>
  <si>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</si>
  <si>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</si>
  <si>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</si>
  <si>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</si>
  <si>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</si>
  <si>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</si>
  <si>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</si>
  <si>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</si>
  <si>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</si>
  <si>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</si>
  <si>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</si>
  <si>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</si>
  <si>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</si>
  <si>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</si>
  <si>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</si>
  <si>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</si>
  <si>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</si>
  <si>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</si>
  <si>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</si>
  <si>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</si>
  <si>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</si>
  <si>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</si>
  <si>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</si>
  <si>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</si>
  <si>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</si>
  <si>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</si>
  <si>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</si>
  <si>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</si>
  <si>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</si>
  <si>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</si>
  <si>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</si>
  <si>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</si>
  <si>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</si>
  <si>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</si>
  <si>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</si>
  <si>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</si>
  <si>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</si>
  <si>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</si>
  <si>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</si>
  <si>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</si>
  <si>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</si>
  <si>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</si>
  <si>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</si>
  <si>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</si>
  <si>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</si>
  <si>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</si>
  <si>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</si>
  <si>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</si>
  <si>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</si>
  <si>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</si>
  <si>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</si>
  <si>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</si>
  <si>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</si>
  <si>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</si>
  <si>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</si>
  <si>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</si>
  <si>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</si>
  <si>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</si>
  <si>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</si>
  <si>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</si>
  <si>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</si>
  <si>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</si>
  <si>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</si>
  <si>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</si>
  <si>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</si>
  <si>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</si>
  <si>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</si>
  <si>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</si>
  <si>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</si>
  <si>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</si>
  <si>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</si>
  <si>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</si>
  <si>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</si>
  <si>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</si>
  <si>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</si>
  <si>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</si>
  <si>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</si>
  <si>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</si>
  <si>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</si>
  <si>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</si>
  <si>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</si>
  <si>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</si>
  <si>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</si>
  <si>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</si>
  <si>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</si>
  <si>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</si>
  <si>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</si>
  <si>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</si>
  <si>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</si>
  <si>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</si>
  <si>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</si>
  <si>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</si>
  <si>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</si>
  <si>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</si>
  <si>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</si>
  <si>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</si>
  <si>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</si>
  <si>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</si>
  <si>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</si>
  <si>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</si>
  <si>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</si>
  <si>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</si>
  <si>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</si>
  <si>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</si>
  <si>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</si>
  <si>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</si>
  <si>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</si>
  <si>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</si>
  <si>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</si>
  <si>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</si>
  <si>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</si>
  <si>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</si>
  <si>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</si>
  <si>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</si>
  <si>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</si>
  <si>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</si>
  <si>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</si>
  <si>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</si>
  <si>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</si>
  <si>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</si>
  <si>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</si>
  <si>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</si>
  <si>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</si>
  <si>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</si>
  <si>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</si>
  <si>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</si>
  <si>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</si>
  <si>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</si>
  <si>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</si>
  <si>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</si>
  <si>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</si>
  <si>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</si>
  <si>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</si>
  <si>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</si>
  <si>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</si>
  <si>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</si>
  <si>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</si>
  <si>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</si>
  <si>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</si>
  <si>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</si>
  <si>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</si>
  <si>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</si>
  <si>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</si>
  <si>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</si>
  <si>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</si>
  <si>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</si>
  <si>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</si>
  <si>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</si>
  <si>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</si>
  <si>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</si>
  <si>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</si>
  <si>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</si>
  <si>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</si>
  <si>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</si>
  <si>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</si>
  <si>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</si>
  <si>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</si>
  <si>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</si>
  <si>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</si>
  <si>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</si>
  <si>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</si>
  <si>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</si>
  <si>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</si>
  <si>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</si>
  <si>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</si>
  <si>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</si>
  <si>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</si>
  <si>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</si>
  <si>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</si>
  <si>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</si>
  <si>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</si>
  <si>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</si>
  <si>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</si>
  <si>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</si>
  <si>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</si>
  <si>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</si>
  <si>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</si>
  <si>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</si>
  <si>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</si>
  <si>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</si>
  <si>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</si>
  <si>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</si>
  <si>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</si>
  <si>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</si>
  <si>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</si>
  <si>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</si>
  <si>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</si>
  <si>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</si>
  <si>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</si>
  <si>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</si>
  <si>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</si>
  <si>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</si>
  <si>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</si>
  <si>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</si>
  <si>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</si>
  <si>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</si>
  <si>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</si>
  <si>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</si>
  <si>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</si>
  <si>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</si>
  <si>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</si>
  <si>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</si>
  <si>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</si>
  <si>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</si>
  <si>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</si>
  <si>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</si>
  <si>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</si>
  <si>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</si>
  <si>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</si>
  <si>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</si>
  <si>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</si>
  <si>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</si>
  <si>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</si>
  <si>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</si>
  <si>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</si>
  <si>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</si>
  <si>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</si>
  <si>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</si>
  <si>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</si>
  <si>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</si>
  <si>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</si>
  <si>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</si>
  <si>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</si>
  <si>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</si>
  <si>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</si>
  <si>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</si>
  <si>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</si>
  <si>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</si>
  <si>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</si>
  <si>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</si>
  <si>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</si>
  <si>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</si>
  <si>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</si>
  <si>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</si>
  <si>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</si>
  <si>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</si>
  <si>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</si>
  <si>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</si>
  <si>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</si>
  <si>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</si>
  <si>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</si>
  <si>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</si>
  <si>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</si>
  <si>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</si>
  <si>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</si>
  <si>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</si>
  <si>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</si>
  <si>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</si>
  <si>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</si>
  <si>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</si>
  <si>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</si>
  <si>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</si>
  <si>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</si>
  <si>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</si>
  <si>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</si>
  <si>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</si>
  <si>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</si>
  <si>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</si>
  <si>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</si>
  <si>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</si>
  <si>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</si>
  <si>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</si>
  <si>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</si>
  <si>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</si>
  <si>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</si>
  <si>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</si>
  <si>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</si>
  <si>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</si>
  <si>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</si>
  <si>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</si>
  <si>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</si>
  <si>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</si>
  <si>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</si>
  <si>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</si>
  <si>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</si>
  <si>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</si>
  <si>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</si>
  <si>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</si>
  <si>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</si>
  <si>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</si>
  <si>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</si>
  <si>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</si>
  <si>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</si>
  <si>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</si>
  <si>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</si>
  <si>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</si>
  <si>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</si>
  <si>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</si>
  <si>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</si>
  <si>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</si>
  <si>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</si>
  <si>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</si>
  <si>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</si>
  <si>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</si>
  <si>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</si>
  <si>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</si>
  <si>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</si>
  <si>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</si>
  <si>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</si>
  <si>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</si>
  <si>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</si>
  <si>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</si>
  <si>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</si>
  <si>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</si>
  <si>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</si>
  <si>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</si>
  <si>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</si>
  <si>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</si>
  <si>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</si>
  <si>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</si>
  <si>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</si>
  <si>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</si>
  <si>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</si>
  <si>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</si>
  <si>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</si>
  <si>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</si>
  <si>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</si>
  <si>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</si>
  <si>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</si>
  <si>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</si>
  <si>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</si>
  <si>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</si>
  <si>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</si>
  <si>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</si>
  <si>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</si>
  <si>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</si>
  <si>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</si>
  <si>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</si>
  <si>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</si>
  <si>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</si>
  <si>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</si>
  <si>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</si>
  <si>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</si>
  <si>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</si>
  <si>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</si>
  <si>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</si>
  <si>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</si>
  <si>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</si>
  <si>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</si>
  <si>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</si>
  <si>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</si>
  <si>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</si>
  <si>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</si>
  <si>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</si>
  <si>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</si>
  <si>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</si>
  <si>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</si>
  <si>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</si>
  <si>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</si>
  <si>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</si>
  <si>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</si>
  <si>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</si>
  <si>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</si>
  <si>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</si>
  <si>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</si>
  <si>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</si>
  <si>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</si>
  <si>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</si>
  <si>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</si>
  <si>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</si>
  <si>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</si>
  <si>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</si>
  <si>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</si>
  <si>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</si>
  <si>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</si>
  <si>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</si>
  <si>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</si>
  <si>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</si>
  <si>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</si>
  <si>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</si>
  <si>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</si>
  <si>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</si>
  <si>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</si>
  <si>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</si>
  <si>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</si>
  <si>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</si>
  <si>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</si>
  <si>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</si>
  <si>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</si>
  <si>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</si>
  <si>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</si>
  <si>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</si>
  <si>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</si>
  <si>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</si>
  <si>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</si>
  <si>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</si>
  <si>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</si>
  <si>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</si>
  <si>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</si>
  <si>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</si>
  <si>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</si>
  <si>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</si>
  <si>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</si>
  <si>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</si>
  <si>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</si>
  <si>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</si>
  <si>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</si>
  <si>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</si>
  <si>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</si>
  <si>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</si>
  <si>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</si>
  <si>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</si>
  <si>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</si>
  <si>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</si>
  <si>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</si>
  <si>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</si>
  <si>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</si>
  <si>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</si>
  <si>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</si>
  <si>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</si>
  <si>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</si>
  <si>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</si>
  <si>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</si>
  <si>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</si>
  <si>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</si>
  <si>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</si>
  <si>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</si>
  <si>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</si>
  <si>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</si>
  <si>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</si>
  <si>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</si>
  <si>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</si>
  <si>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</si>
  <si>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</si>
  <si>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</si>
  <si>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</si>
  <si>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</si>
  <si>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</si>
  <si>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</si>
  <si>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</si>
  <si>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</si>
  <si>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</si>
  <si>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</si>
  <si>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</si>
  <si>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</si>
  <si>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</si>
  <si>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</si>
  <si>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</si>
  <si>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</si>
  <si>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</si>
  <si>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</si>
  <si>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</si>
  <si>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</si>
  <si>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</si>
  <si>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</si>
  <si>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</si>
  <si>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</si>
  <si>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</si>
  <si>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</si>
  <si>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</si>
  <si>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</si>
  <si>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</si>
  <si>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</si>
  <si>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</si>
  <si>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</si>
  <si>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</si>
  <si>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</si>
  <si>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</si>
  <si>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</si>
  <si>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</si>
  <si>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</si>
  <si>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</si>
  <si>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</si>
  <si>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</si>
  <si>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</si>
  <si>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</si>
  <si>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</si>
  <si>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</si>
  <si>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</si>
  <si>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</si>
  <si>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</si>
  <si>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</si>
  <si>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</si>
  <si>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</si>
  <si>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</si>
  <si>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</si>
  <si>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</si>
  <si>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</si>
  <si>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</si>
  <si>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</si>
  <si>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</si>
  <si>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</si>
  <si>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</si>
  <si>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</si>
  <si>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</si>
  <si>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</si>
  <si>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</si>
  <si>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</si>
  <si>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</si>
  <si>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</si>
  <si>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</si>
  <si>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</si>
  <si>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</si>
  <si>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</si>
  <si>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</si>
  <si>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</si>
  <si>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</si>
  <si>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</si>
  <si>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</si>
  <si>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</si>
  <si>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</si>
  <si>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</si>
  <si>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</si>
  <si>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</si>
  <si>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</si>
  <si>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</si>
  <si>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</si>
  <si>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</si>
  <si>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</si>
  <si>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</si>
  <si>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</si>
  <si>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</si>
  <si>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</si>
  <si>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</si>
  <si>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</si>
  <si>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</si>
  <si>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</si>
  <si>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</si>
  <si>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</si>
  <si>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</si>
  <si>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</si>
  <si>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</si>
  <si>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</si>
  <si>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</si>
  <si>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</si>
  <si>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</si>
  <si>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</si>
  <si>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</si>
  <si>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</si>
  <si>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</si>
  <si>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</si>
  <si>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</si>
  <si>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</si>
  <si>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</si>
  <si>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</si>
  <si>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</si>
  <si>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</si>
  <si>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</si>
  <si>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</si>
  <si>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</si>
  <si>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</si>
  <si>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</si>
  <si>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</si>
  <si>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</si>
  <si>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</si>
  <si>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</si>
  <si>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</si>
  <si>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</si>
  <si>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</si>
  <si>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</si>
  <si>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</si>
  <si>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</si>
  <si>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</si>
  <si>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</si>
  <si>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</si>
  <si>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</si>
  <si>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</si>
  <si>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</si>
  <si>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</si>
  <si>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</si>
  <si>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</si>
  <si>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</si>
  <si>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</si>
  <si>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</si>
  <si>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</si>
  <si>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</si>
  <si>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</si>
  <si>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</si>
  <si>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</si>
  <si>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</si>
  <si>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</si>
  <si>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</si>
  <si>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</si>
  <si>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</si>
  <si>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..credit bal用掉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</si>
  <si>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</si>
  <si>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</si>
  <si>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</si>
  <si>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</si>
  <si>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</si>
  <si>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</si>
  <si>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</si>
  <si>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</si>
  <si>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</si>
  <si>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</si>
  <si>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</si>
  <si>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</si>
  <si>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</si>
  <si>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</si>
  <si>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</si>
  <si>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</si>
  <si>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</si>
  <si>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</si>
  <si>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</si>
  <si>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mindSt</t>
  </si>
  <si>
    <t>xfer2meimei</t>
  </si>
  <si>
    <t>anyWheel 26Dec,1Jan</t>
  </si>
  <si>
    <t>DBS 271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</si>
  <si>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</si>
  <si>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</si>
  <si>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</si>
  <si>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</si>
  <si>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</si>
  <si>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</si>
  <si>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to remove after int</t>
  </si>
  <si>
    <t>dental 7Jan</t>
  </si>
  <si>
    <t>brief 
note</t>
  </si>
  <si>
    <t>b4</t>
  </si>
  <si>
    <t>tiny</t>
  </si>
  <si>
    <t>&lt;-est</t>
  </si>
  <si>
    <t>end of EGA promo</t>
  </si>
  <si>
    <t>PRP#1</t>
  </si>
  <si>
    <t>submit SSB redemption</t>
  </si>
  <si>
    <t>BOC
 TD</t>
  </si>
  <si>
    <t>TD65</t>
  </si>
  <si>
    <t>PRP12</t>
  </si>
  <si>
    <t>end of 12M lock-in</t>
  </si>
  <si>
    <t>mtg #ignore
monthly cut</t>
  </si>
  <si>
    <t>submit PRP12</t>
  </si>
  <si>
    <t>payroll.. Ignored</t>
  </si>
  <si>
    <t>PRP
mode</t>
  </si>
  <si>
    <t>int diff over 1M</t>
  </si>
  <si>
    <t>int diff</t>
  </si>
  <si>
    <t>PRP50</t>
  </si>
  <si>
    <t>submit PRP50</t>
  </si>
  <si>
    <t>&lt;- should be 250k</t>
  </si>
  <si>
    <t>FRP</t>
  </si>
  <si>
    <t>early Jul</t>
  </si>
  <si>
    <t>PRP20</t>
  </si>
  <si>
    <t>submit PRP20 + FRP</t>
  </si>
  <si>
    <t>cpf+cash</t>
  </si>
  <si>
    <t>#24.5</t>
  </si>
  <si>
    <t>snapshot at end of EGA promo</t>
  </si>
  <si>
    <t>TB #ignore pay</t>
  </si>
  <si>
    <t>cpfOA amount to use</t>
  </si>
  <si>
    <t>BS22123S back to UOB</t>
  </si>
  <si>
    <t>BS22125T back to UOB</t>
  </si>
  <si>
    <t>Ask CPF or UOB about timing</t>
  </si>
  <si>
    <t>cash+cpf</t>
  </si>
  <si>
    <t>BS22125T back to cpfOA</t>
  </si>
  <si>
    <t>BS22123S back to cpfOA</t>
  </si>
  <si>
    <t>EGA</t>
  </si>
  <si>
    <t>&lt;&lt;&lt;SSB</t>
  </si>
  <si>
    <t>&lt;&lt;&lt;BOC</t>
  </si>
  <si>
    <t>&lt;- leave this amount outstanding #cpfOA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</si>
</sst>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</numFmts>
  <fonts count="8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2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174" fontId="69" fillId="0" borderId="0" xfId="3" applyNumberFormat="1" applyFont="1" applyAlignment="1"/>
    <xf numFmtId="0" fontId="69" fillId="0" borderId="0" xfId="3" applyNumberFormat="1" applyFont="1"/>
    <xf numFmtId="0" fontId="69" fillId="0" borderId="21" xfId="3" applyFont="1" applyBorder="1" applyAlignment="1">
      <alignment horizontal="center"/>
    </xf>
    <xf numFmtId="174" fontId="69" fillId="0" borderId="10" xfId="3" applyNumberFormat="1" applyFont="1" applyBorder="1" applyAlignment="1"/>
    <xf numFmtId="0" fontId="69" fillId="0" borderId="7" xfId="3" applyFont="1" applyBorder="1"/>
    <xf numFmtId="42" fontId="69" fillId="0" borderId="7" xfId="4" applyNumberFormat="1" applyFont="1" applyBorder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10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10" fontId="69" fillId="0" borderId="7" xfId="5" applyNumberFormat="1" applyFont="1" applyBorder="1"/>
    <xf numFmtId="44" fontId="69" fillId="0" borderId="7" xfId="4" applyFont="1" applyBorder="1"/>
    <xf numFmtId="0" fontId="77" fillId="0" borderId="0" xfId="3" applyFont="1"/>
    <xf numFmtId="174" fontId="69" fillId="0" borderId="0" xfId="3" applyNumberFormat="1" applyFont="1" applyAlignment="1">
      <alignment vertical="center"/>
    </xf>
    <xf numFmtId="0" fontId="78" fillId="0" borderId="0" xfId="3" applyFont="1"/>
    <xf numFmtId="0" fontId="69" fillId="21" borderId="0" xfId="3" applyFont="1" applyFill="1"/>
    <xf numFmtId="0" fontId="69" fillId="0" borderId="0" xfId="3" quotePrefix="1" applyFont="1"/>
    <xf numFmtId="0" fontId="79" fillId="0" borderId="0" xfId="3" applyFont="1"/>
    <xf numFmtId="0" fontId="80" fillId="0" borderId="0" xfId="3" applyFont="1"/>
    <xf numFmtId="0" fontId="82" fillId="0" borderId="0" xfId="3" applyFont="1"/>
    <xf numFmtId="0" fontId="83" fillId="0" borderId="0" xfId="3" applyFo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81" fillId="21" borderId="0" xfId="3" applyFont="1" applyFill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70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71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73"/>
      <c r="D8" s="673"/>
      <c r="F8" s="673"/>
      <c r="G8" s="673"/>
    </row>
    <row r="9" spans="2:8" x14ac:dyDescent="0.2">
      <c r="C9" s="248"/>
      <c r="D9" s="248"/>
      <c r="F9" s="248"/>
    </row>
    <row r="10" spans="2:8" x14ac:dyDescent="0.2">
      <c r="B10" s="672"/>
      <c r="C10" s="672"/>
      <c r="D10" s="672"/>
      <c r="E10" s="672"/>
      <c r="F10" s="672"/>
      <c r="G10" s="672"/>
      <c r="H10" s="672"/>
    </row>
    <row r="11" spans="2:8" x14ac:dyDescent="0.2">
      <c r="B11" s="672"/>
      <c r="C11" s="672"/>
      <c r="D11" s="672"/>
      <c r="E11" s="672"/>
      <c r="F11" s="672"/>
      <c r="G11" s="672"/>
      <c r="H11" s="672"/>
    </row>
    <row r="12" spans="2:8" x14ac:dyDescent="0.2">
      <c r="B12" s="672"/>
      <c r="C12" s="672"/>
      <c r="D12" s="672"/>
      <c r="E12" s="672"/>
      <c r="F12" s="672"/>
      <c r="G12" s="672"/>
      <c r="H12" s="672"/>
    </row>
    <row r="13" spans="2:8" x14ac:dyDescent="0.2">
      <c r="B13" s="672"/>
      <c r="C13" s="672"/>
      <c r="D13" s="672"/>
      <c r="E13" s="672"/>
      <c r="F13" s="672"/>
      <c r="G13" s="672"/>
      <c r="H13" s="672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opLeftCell="IM9" zoomScale="115" zoomScaleNormal="115" workbookViewId="0">
      <selection activeCell="IV20" sqref="IV2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79" t="s">
        <v>1243</v>
      </c>
      <c r="B1" s="679"/>
      <c r="C1" s="651" t="s">
        <v>292</v>
      </c>
      <c r="D1" s="651"/>
      <c r="E1" s="649" t="s">
        <v>1022</v>
      </c>
      <c r="F1" s="649"/>
      <c r="G1" s="679" t="s">
        <v>1244</v>
      </c>
      <c r="H1" s="679"/>
      <c r="I1" s="651" t="s">
        <v>292</v>
      </c>
      <c r="J1" s="651"/>
      <c r="K1" s="649" t="s">
        <v>1023</v>
      </c>
      <c r="L1" s="649"/>
      <c r="M1" s="679" t="s">
        <v>1245</v>
      </c>
      <c r="N1" s="679"/>
      <c r="O1" s="651" t="s">
        <v>292</v>
      </c>
      <c r="P1" s="651"/>
      <c r="Q1" s="649" t="s">
        <v>1078</v>
      </c>
      <c r="R1" s="649"/>
      <c r="S1" s="679" t="s">
        <v>1246</v>
      </c>
      <c r="T1" s="679"/>
      <c r="U1" s="651" t="s">
        <v>292</v>
      </c>
      <c r="V1" s="651"/>
      <c r="W1" s="649" t="s">
        <v>635</v>
      </c>
      <c r="X1" s="649"/>
      <c r="Y1" s="679" t="s">
        <v>1247</v>
      </c>
      <c r="Z1" s="679"/>
      <c r="AA1" s="651" t="s">
        <v>292</v>
      </c>
      <c r="AB1" s="651"/>
      <c r="AC1" s="649" t="s">
        <v>1105</v>
      </c>
      <c r="AD1" s="649"/>
      <c r="AE1" s="679" t="s">
        <v>1248</v>
      </c>
      <c r="AF1" s="679"/>
      <c r="AG1" s="651" t="s">
        <v>292</v>
      </c>
      <c r="AH1" s="651"/>
      <c r="AI1" s="649" t="s">
        <v>1155</v>
      </c>
      <c r="AJ1" s="649"/>
      <c r="AK1" s="679" t="s">
        <v>1251</v>
      </c>
      <c r="AL1" s="679"/>
      <c r="AM1" s="651" t="s">
        <v>1153</v>
      </c>
      <c r="AN1" s="651"/>
      <c r="AO1" s="649" t="s">
        <v>1154</v>
      </c>
      <c r="AP1" s="649"/>
      <c r="AQ1" s="679" t="s">
        <v>1252</v>
      </c>
      <c r="AR1" s="679"/>
      <c r="AS1" s="651" t="s">
        <v>1153</v>
      </c>
      <c r="AT1" s="651"/>
      <c r="AU1" s="649" t="s">
        <v>1199</v>
      </c>
      <c r="AV1" s="649"/>
      <c r="AW1" s="679" t="s">
        <v>1249</v>
      </c>
      <c r="AX1" s="679"/>
      <c r="AY1" s="649" t="s">
        <v>1275</v>
      </c>
      <c r="AZ1" s="649"/>
      <c r="BA1" s="679" t="s">
        <v>1249</v>
      </c>
      <c r="BB1" s="679"/>
      <c r="BC1" s="651" t="s">
        <v>824</v>
      </c>
      <c r="BD1" s="651"/>
      <c r="BE1" s="649" t="s">
        <v>1242</v>
      </c>
      <c r="BF1" s="649"/>
      <c r="BG1" s="679" t="s">
        <v>1250</v>
      </c>
      <c r="BH1" s="679"/>
      <c r="BI1" s="651" t="s">
        <v>824</v>
      </c>
      <c r="BJ1" s="651"/>
      <c r="BK1" s="649" t="s">
        <v>1242</v>
      </c>
      <c r="BL1" s="649"/>
      <c r="BM1" s="679" t="s">
        <v>1260</v>
      </c>
      <c r="BN1" s="679"/>
      <c r="BO1" s="651" t="s">
        <v>824</v>
      </c>
      <c r="BP1" s="651"/>
      <c r="BQ1" s="649" t="s">
        <v>1278</v>
      </c>
      <c r="BR1" s="649"/>
      <c r="BS1" s="679" t="s">
        <v>1277</v>
      </c>
      <c r="BT1" s="679"/>
      <c r="BU1" s="651" t="s">
        <v>824</v>
      </c>
      <c r="BV1" s="651"/>
      <c r="BW1" s="649" t="s">
        <v>1282</v>
      </c>
      <c r="BX1" s="649"/>
      <c r="BY1" s="679" t="s">
        <v>1304</v>
      </c>
      <c r="BZ1" s="679"/>
      <c r="CA1" s="651" t="s">
        <v>824</v>
      </c>
      <c r="CB1" s="651"/>
      <c r="CC1" s="649" t="s">
        <v>1278</v>
      </c>
      <c r="CD1" s="649"/>
      <c r="CE1" s="679" t="s">
        <v>1325</v>
      </c>
      <c r="CF1" s="679"/>
      <c r="CG1" s="651" t="s">
        <v>824</v>
      </c>
      <c r="CH1" s="651"/>
      <c r="CI1" s="649" t="s">
        <v>1282</v>
      </c>
      <c r="CJ1" s="649"/>
      <c r="CK1" s="679" t="s">
        <v>1341</v>
      </c>
      <c r="CL1" s="679"/>
      <c r="CM1" s="651" t="s">
        <v>824</v>
      </c>
      <c r="CN1" s="651"/>
      <c r="CO1" s="649" t="s">
        <v>1278</v>
      </c>
      <c r="CP1" s="649"/>
      <c r="CQ1" s="679" t="s">
        <v>1369</v>
      </c>
      <c r="CR1" s="679"/>
      <c r="CS1" s="674" t="s">
        <v>824</v>
      </c>
      <c r="CT1" s="674"/>
      <c r="CU1" s="649" t="s">
        <v>1425</v>
      </c>
      <c r="CV1" s="649"/>
      <c r="CW1" s="679" t="s">
        <v>1408</v>
      </c>
      <c r="CX1" s="679"/>
      <c r="CY1" s="674" t="s">
        <v>824</v>
      </c>
      <c r="CZ1" s="674"/>
      <c r="DA1" s="649" t="s">
        <v>1632</v>
      </c>
      <c r="DB1" s="649"/>
      <c r="DC1" s="679" t="s">
        <v>1428</v>
      </c>
      <c r="DD1" s="679"/>
      <c r="DE1" s="674" t="s">
        <v>824</v>
      </c>
      <c r="DF1" s="674"/>
      <c r="DG1" s="649" t="s">
        <v>1526</v>
      </c>
      <c r="DH1" s="649"/>
      <c r="DI1" s="679" t="s">
        <v>1629</v>
      </c>
      <c r="DJ1" s="679"/>
      <c r="DK1" s="674" t="s">
        <v>824</v>
      </c>
      <c r="DL1" s="674"/>
      <c r="DM1" s="649" t="s">
        <v>1425</v>
      </c>
      <c r="DN1" s="649"/>
      <c r="DO1" s="679" t="s">
        <v>1630</v>
      </c>
      <c r="DP1" s="679"/>
      <c r="DQ1" s="674" t="s">
        <v>824</v>
      </c>
      <c r="DR1" s="674"/>
      <c r="DS1" s="649" t="s">
        <v>1625</v>
      </c>
      <c r="DT1" s="649"/>
      <c r="DU1" s="679" t="s">
        <v>1631</v>
      </c>
      <c r="DV1" s="679"/>
      <c r="DW1" s="674" t="s">
        <v>824</v>
      </c>
      <c r="DX1" s="674"/>
      <c r="DY1" s="649" t="s">
        <v>1651</v>
      </c>
      <c r="DZ1" s="649"/>
      <c r="EA1" s="675" t="s">
        <v>1646</v>
      </c>
      <c r="EB1" s="675"/>
      <c r="EC1" s="674" t="s">
        <v>824</v>
      </c>
      <c r="ED1" s="674"/>
      <c r="EE1" s="649" t="s">
        <v>1625</v>
      </c>
      <c r="EF1" s="649"/>
      <c r="EG1" s="375"/>
      <c r="EH1" s="675" t="s">
        <v>1676</v>
      </c>
      <c r="EI1" s="675"/>
      <c r="EJ1" s="674" t="s">
        <v>824</v>
      </c>
      <c r="EK1" s="674"/>
      <c r="EL1" s="649" t="s">
        <v>1710</v>
      </c>
      <c r="EM1" s="649"/>
      <c r="EN1" s="675" t="s">
        <v>1701</v>
      </c>
      <c r="EO1" s="675"/>
      <c r="EP1" s="674" t="s">
        <v>824</v>
      </c>
      <c r="EQ1" s="674"/>
      <c r="ER1" s="649" t="s">
        <v>1750</v>
      </c>
      <c r="ES1" s="649"/>
      <c r="ET1" s="675" t="s">
        <v>1743</v>
      </c>
      <c r="EU1" s="675"/>
      <c r="EV1" s="674" t="s">
        <v>824</v>
      </c>
      <c r="EW1" s="674"/>
      <c r="EX1" s="649" t="s">
        <v>1651</v>
      </c>
      <c r="EY1" s="649"/>
      <c r="EZ1" s="675" t="s">
        <v>1778</v>
      </c>
      <c r="FA1" s="675"/>
      <c r="FB1" s="674" t="s">
        <v>824</v>
      </c>
      <c r="FC1" s="674"/>
      <c r="FD1" s="649" t="s">
        <v>1632</v>
      </c>
      <c r="FE1" s="649"/>
      <c r="FF1" s="675" t="s">
        <v>1817</v>
      </c>
      <c r="FG1" s="675"/>
      <c r="FH1" s="674" t="s">
        <v>824</v>
      </c>
      <c r="FI1" s="674"/>
      <c r="FJ1" s="649" t="s">
        <v>1425</v>
      </c>
      <c r="FK1" s="649"/>
      <c r="FL1" s="675" t="s">
        <v>1852</v>
      </c>
      <c r="FM1" s="675"/>
      <c r="FN1" s="674" t="s">
        <v>824</v>
      </c>
      <c r="FO1" s="674"/>
      <c r="FP1" s="649" t="s">
        <v>1899</v>
      </c>
      <c r="FQ1" s="649"/>
      <c r="FR1" s="675" t="s">
        <v>1888</v>
      </c>
      <c r="FS1" s="675"/>
      <c r="FT1" s="674" t="s">
        <v>824</v>
      </c>
      <c r="FU1" s="674"/>
      <c r="FV1" s="649" t="s">
        <v>1899</v>
      </c>
      <c r="FW1" s="649"/>
      <c r="FX1" s="675" t="s">
        <v>2032</v>
      </c>
      <c r="FY1" s="675"/>
      <c r="FZ1" s="674" t="s">
        <v>824</v>
      </c>
      <c r="GA1" s="674"/>
      <c r="GB1" s="649" t="s">
        <v>1651</v>
      </c>
      <c r="GC1" s="649"/>
      <c r="GD1" s="675" t="s">
        <v>2033</v>
      </c>
      <c r="GE1" s="675"/>
      <c r="GF1" s="674" t="s">
        <v>824</v>
      </c>
      <c r="GG1" s="674"/>
      <c r="GH1" s="649" t="s">
        <v>1625</v>
      </c>
      <c r="GI1" s="649"/>
      <c r="GJ1" s="675" t="s">
        <v>2042</v>
      </c>
      <c r="GK1" s="675"/>
      <c r="GL1" s="674" t="s">
        <v>824</v>
      </c>
      <c r="GM1" s="674"/>
      <c r="GN1" s="649" t="s">
        <v>1783</v>
      </c>
      <c r="GO1" s="649"/>
      <c r="GP1" s="675" t="s">
        <v>2084</v>
      </c>
      <c r="GQ1" s="675"/>
      <c r="GR1" s="674" t="s">
        <v>824</v>
      </c>
      <c r="GS1" s="674"/>
      <c r="GT1" s="649" t="s">
        <v>1710</v>
      </c>
      <c r="GU1" s="649"/>
      <c r="GV1" s="675" t="s">
        <v>2118</v>
      </c>
      <c r="GW1" s="675"/>
      <c r="GX1" s="674" t="s">
        <v>824</v>
      </c>
      <c r="GY1" s="674"/>
      <c r="GZ1" s="649" t="s">
        <v>2157</v>
      </c>
      <c r="HA1" s="649"/>
      <c r="HB1" s="675" t="s">
        <v>2177</v>
      </c>
      <c r="HC1" s="675"/>
      <c r="HD1" s="674" t="s">
        <v>824</v>
      </c>
      <c r="HE1" s="674"/>
      <c r="HF1" s="649" t="s">
        <v>1750</v>
      </c>
      <c r="HG1" s="649"/>
      <c r="HH1" s="675" t="s">
        <v>2190</v>
      </c>
      <c r="HI1" s="675"/>
      <c r="HJ1" s="674" t="s">
        <v>824</v>
      </c>
      <c r="HK1" s="674"/>
      <c r="HL1" s="649" t="s">
        <v>1425</v>
      </c>
      <c r="HM1" s="649"/>
      <c r="HN1" s="675" t="s">
        <v>2236</v>
      </c>
      <c r="HO1" s="675"/>
      <c r="HP1" s="674" t="s">
        <v>824</v>
      </c>
      <c r="HQ1" s="674"/>
      <c r="HR1" s="649" t="s">
        <v>1425</v>
      </c>
      <c r="HS1" s="649"/>
      <c r="HT1" s="675" t="s">
        <v>2292</v>
      </c>
      <c r="HU1" s="675"/>
      <c r="HV1" s="674" t="s">
        <v>824</v>
      </c>
      <c r="HW1" s="674"/>
      <c r="HX1" s="649" t="s">
        <v>1651</v>
      </c>
      <c r="HY1" s="649"/>
      <c r="HZ1" s="675" t="s">
        <v>2362</v>
      </c>
      <c r="IA1" s="675"/>
      <c r="IB1" s="674" t="s">
        <v>824</v>
      </c>
      <c r="IC1" s="674"/>
      <c r="ID1" s="649" t="s">
        <v>1750</v>
      </c>
      <c r="IE1" s="649"/>
      <c r="IF1" s="675" t="s">
        <v>2430</v>
      </c>
      <c r="IG1" s="675"/>
      <c r="IH1" s="674" t="s">
        <v>824</v>
      </c>
      <c r="II1" s="674"/>
      <c r="IJ1" s="649" t="s">
        <v>1783</v>
      </c>
      <c r="IK1" s="649"/>
      <c r="IL1" s="675" t="s">
        <v>2507</v>
      </c>
      <c r="IM1" s="675"/>
      <c r="IN1" s="674" t="s">
        <v>824</v>
      </c>
      <c r="IO1" s="674"/>
      <c r="IP1" s="649" t="s">
        <v>1783</v>
      </c>
      <c r="IQ1" s="649"/>
      <c r="IR1" s="675" t="s">
        <v>2364</v>
      </c>
      <c r="IS1" s="675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SUM(IO3:IO21)</f>
        <v>14107.159999999998</v>
      </c>
      <c r="IP2" s="348" t="s">
        <v>296</v>
      </c>
      <c r="IQ2" s="286">
        <f>IO2+IM2-IS2</f>
        <v>8373.9700000000321</v>
      </c>
      <c r="IR2" t="s">
        <v>1946</v>
      </c>
      <c r="IS2" s="377">
        <f>SUM(IS3:IS32)</f>
        <v>13872.619999999983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3">
        <v>15104.63</v>
      </c>
      <c r="IP3" t="s">
        <v>2460</v>
      </c>
      <c r="IQ3" s="286">
        <f>IQ2-IO29-IO28-IQ57</f>
        <v>4431.9600000000319</v>
      </c>
      <c r="IR3" t="s">
        <v>2408</v>
      </c>
      <c r="IS3" s="281">
        <f>IM3</f>
        <v>-490000</v>
      </c>
    </row>
    <row r="4" spans="1:256" ht="12.75" customHeight="1" thickBot="1" x14ac:dyDescent="0.25">
      <c r="A4" s="646" t="s">
        <v>1003</v>
      </c>
      <c r="B4" s="646"/>
      <c r="E4" s="173" t="s">
        <v>233</v>
      </c>
      <c r="F4" s="177">
        <f>F3-F5</f>
        <v>17</v>
      </c>
      <c r="G4" s="646" t="s">
        <v>1003</v>
      </c>
      <c r="H4" s="64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-2.6899999999677675</v>
      </c>
      <c r="IR4" s="1" t="s">
        <v>2342</v>
      </c>
      <c r="IS4" s="285">
        <v>-75000</v>
      </c>
      <c r="IT4" s="108"/>
    </row>
    <row r="5" spans="1:256" x14ac:dyDescent="0.2">
      <c r="A5" s="646"/>
      <c r="B5" s="646"/>
      <c r="E5" s="173" t="s">
        <v>358</v>
      </c>
      <c r="F5" s="177">
        <f>SUM(F15:F56)</f>
        <v>12750</v>
      </c>
      <c r="G5" s="646"/>
      <c r="H5" s="64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SUM(IQ6:IQ54)</f>
        <v>8376.66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44932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2567</v>
      </c>
      <c r="IQ7" s="61">
        <v>17</v>
      </c>
      <c r="IR7" s="1" t="s">
        <v>1665</v>
      </c>
      <c r="IS7" s="219">
        <v>-2884</v>
      </c>
      <c r="IT7" s="540">
        <v>44932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2553</v>
      </c>
      <c r="IO8" s="545">
        <v>36.42</v>
      </c>
      <c r="IP8" s="365" t="s">
        <v>1014</v>
      </c>
      <c r="IQ8" s="61">
        <v>1900.01</v>
      </c>
      <c r="IR8" s="334" t="s">
        <v>2532</v>
      </c>
      <c r="IS8" s="423">
        <v>30.1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2561</v>
      </c>
      <c r="IQ9" s="61">
        <v>2000</v>
      </c>
      <c r="IR9" s="6" t="s">
        <v>2406</v>
      </c>
      <c r="IS9" s="373">
        <v>116</v>
      </c>
      <c r="IT9" s="108">
        <v>44932</v>
      </c>
      <c r="IU9" s="373" t="s">
        <v>2575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t="s">
        <v>2475</v>
      </c>
      <c r="IO11" s="573"/>
      <c r="IP11" s="360" t="s">
        <v>2526</v>
      </c>
      <c r="IQ11" s="593">
        <v>210.89</v>
      </c>
      <c r="IR11" s="66" t="s">
        <v>1540</v>
      </c>
      <c r="IS11" s="281">
        <v>664</v>
      </c>
      <c r="IT11" s="108">
        <v>44933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2199</v>
      </c>
      <c r="IO12" s="573">
        <f>75+12</f>
        <v>87</v>
      </c>
      <c r="IP12" s="360" t="s">
        <v>2566</v>
      </c>
      <c r="IQ12" s="61">
        <f>406.6+487.92</f>
        <v>894.52</v>
      </c>
      <c r="IR12" s="66" t="s">
        <v>2563</v>
      </c>
      <c r="IS12" s="281">
        <v>612</v>
      </c>
      <c r="IT12" s="108">
        <v>44933</v>
      </c>
      <c r="IU12" s="596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2517</v>
      </c>
      <c r="IO13" s="545">
        <v>12.4</v>
      </c>
      <c r="IP13" s="253" t="s">
        <v>2433</v>
      </c>
      <c r="IQ13" s="61"/>
      <c r="IR13" s="543" t="s">
        <v>2569</v>
      </c>
      <c r="IS13" s="281">
        <v>12</v>
      </c>
      <c r="IT13" s="108">
        <v>44933</v>
      </c>
      <c r="IU13" s="281" t="s">
        <v>2576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54" t="s">
        <v>2221</v>
      </c>
      <c r="HK14" s="654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s="591" t="s">
        <v>1834</v>
      </c>
      <c r="IO14" s="545">
        <v>1.55</v>
      </c>
      <c r="IP14" s="359" t="s">
        <v>2106</v>
      </c>
      <c r="IQ14" s="61"/>
      <c r="IR14" s="66" t="s">
        <v>1928</v>
      </c>
      <c r="IS14" s="2">
        <v>2892</v>
      </c>
      <c r="IT14" s="108">
        <v>44928</v>
      </c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87" t="s">
        <v>1539</v>
      </c>
      <c r="DP15" s="688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2530</v>
      </c>
      <c r="IO15" s="546">
        <f>149.59*2</f>
        <v>299.18</v>
      </c>
      <c r="IP15" s="359" t="s">
        <v>2572</v>
      </c>
      <c r="IQ15" s="61" t="s">
        <v>2573</v>
      </c>
      <c r="IR15" s="66" t="s">
        <v>2531</v>
      </c>
      <c r="IS15" s="2" t="s">
        <v>2529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2571</v>
      </c>
      <c r="IO16">
        <v>3</v>
      </c>
      <c r="IP16" s="359" t="s">
        <v>2399</v>
      </c>
      <c r="IQ16" s="594">
        <v>119.64</v>
      </c>
      <c r="IR16" s="262" t="s">
        <v>2515</v>
      </c>
      <c r="IS16" s="2">
        <f>100*(120+1000+330+310)</f>
        <v>176000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O17" s="545"/>
      <c r="IP17" s="359" t="s">
        <v>1229</v>
      </c>
      <c r="IQ17" s="61">
        <f>15+6.5</f>
        <v>21.5</v>
      </c>
      <c r="IR17" s="66" t="s">
        <v>2476</v>
      </c>
      <c r="IS17">
        <f>10502+14002</f>
        <v>24504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s="608"/>
      <c r="IO18" s="545"/>
      <c r="IP18" s="359" t="s">
        <v>2223</v>
      </c>
      <c r="IQ18" s="61">
        <v>18</v>
      </c>
      <c r="IR18" s="543" t="s">
        <v>2534</v>
      </c>
      <c r="IS18" s="248">
        <f>BOC!D7</f>
        <v>65005.100000000006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87" t="s">
        <v>1509</v>
      </c>
      <c r="DJ19" s="688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08"/>
      <c r="IO19" s="545"/>
      <c r="IP19" s="359" t="s">
        <v>2528</v>
      </c>
      <c r="IQ19" s="61">
        <v>42.65</v>
      </c>
      <c r="IR19" s="66" t="s">
        <v>2240</v>
      </c>
      <c r="IS19" s="281">
        <v>1133</v>
      </c>
      <c r="IT19" s="108">
        <v>44931</v>
      </c>
      <c r="IU19" s="2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8"/>
      <c r="IO20" s="545"/>
      <c r="IP20" s="359" t="s">
        <v>2546</v>
      </c>
      <c r="IQ20" s="61">
        <f>IM29</f>
        <v>21.35</v>
      </c>
      <c r="IR20" s="1" t="s">
        <v>2519</v>
      </c>
      <c r="IS20">
        <v>100</v>
      </c>
      <c r="IT20" s="108">
        <v>44929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17.6+10+15.04+18.67+17.63+10+18.43</f>
        <v>107.37</v>
      </c>
      <c r="IR21" s="582" t="s">
        <v>2564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80" t="s">
        <v>515</v>
      </c>
      <c r="N22" s="680"/>
      <c r="Q22" s="169" t="s">
        <v>371</v>
      </c>
      <c r="S22" s="680" t="s">
        <v>515</v>
      </c>
      <c r="T22" s="680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77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2568</v>
      </c>
      <c r="IQ22" s="61">
        <v>20</v>
      </c>
      <c r="IR22" s="7" t="s">
        <v>2518</v>
      </c>
      <c r="IS22">
        <v>2006</v>
      </c>
      <c r="IT22" s="108">
        <v>44931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78" t="s">
        <v>1002</v>
      </c>
      <c r="N23" s="678"/>
      <c r="Q23" s="169" t="s">
        <v>375</v>
      </c>
      <c r="S23" s="678" t="s">
        <v>1002</v>
      </c>
      <c r="T23" s="678"/>
      <c r="W23" s="250" t="s">
        <v>1031</v>
      </c>
      <c r="X23" s="145">
        <v>0</v>
      </c>
      <c r="Y23" s="680" t="s">
        <v>515</v>
      </c>
      <c r="Z23" s="680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77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43" t="s">
        <v>2206</v>
      </c>
      <c r="HK23" s="643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43" t="s">
        <v>2206</v>
      </c>
      <c r="HW23" s="643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2"/>
      <c r="IO23" s="569"/>
      <c r="IP23" s="351" t="s">
        <v>2543</v>
      </c>
      <c r="IQ23" s="61">
        <v>10</v>
      </c>
      <c r="IR23" s="586" t="s">
        <v>2520</v>
      </c>
      <c r="IS23" s="585">
        <v>4</v>
      </c>
      <c r="IT23" s="108">
        <v>45291</v>
      </c>
    </row>
    <row r="24" spans="1:255" x14ac:dyDescent="0.2">
      <c r="A24" s="680" t="s">
        <v>515</v>
      </c>
      <c r="B24" s="680"/>
      <c r="E24" s="167" t="s">
        <v>237</v>
      </c>
      <c r="F24" s="169"/>
      <c r="G24" s="680" t="s">
        <v>515</v>
      </c>
      <c r="H24" s="680"/>
      <c r="K24" s="250" t="s">
        <v>1031</v>
      </c>
      <c r="L24" s="145">
        <v>0</v>
      </c>
      <c r="M24" s="637"/>
      <c r="N24" s="637"/>
      <c r="Q24" s="169" t="s">
        <v>1077</v>
      </c>
      <c r="S24" s="637"/>
      <c r="T24" s="637"/>
      <c r="W24" s="250" t="s">
        <v>1039</v>
      </c>
      <c r="X24" s="210">
        <v>0</v>
      </c>
      <c r="Y24" s="678" t="s">
        <v>1002</v>
      </c>
      <c r="Z24" s="678"/>
      <c r="AC24"/>
      <c r="AE24" s="680" t="s">
        <v>515</v>
      </c>
      <c r="AF24" s="680"/>
      <c r="AI24"/>
      <c r="AK24" s="680" t="s">
        <v>515</v>
      </c>
      <c r="AL24" s="680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76" t="s">
        <v>1571</v>
      </c>
      <c r="EF24" s="676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77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77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2540</v>
      </c>
      <c r="IQ24" s="61">
        <v>40.5</v>
      </c>
      <c r="IR24" s="599" t="s">
        <v>2550</v>
      </c>
      <c r="IS24" s="598"/>
    </row>
    <row r="25" spans="1:255" x14ac:dyDescent="0.2">
      <c r="A25" s="678" t="s">
        <v>1002</v>
      </c>
      <c r="B25" s="678"/>
      <c r="E25" s="167" t="s">
        <v>139</v>
      </c>
      <c r="F25" s="169"/>
      <c r="G25" s="678" t="s">
        <v>1002</v>
      </c>
      <c r="H25" s="678"/>
      <c r="K25" s="250" t="s">
        <v>1039</v>
      </c>
      <c r="L25" s="210">
        <v>0</v>
      </c>
      <c r="M25" s="637"/>
      <c r="N25" s="637"/>
      <c r="Q25" s="250" t="s">
        <v>1041</v>
      </c>
      <c r="R25" s="145">
        <v>0</v>
      </c>
      <c r="S25" s="637"/>
      <c r="T25" s="637"/>
      <c r="W25" s="250" t="s">
        <v>1071</v>
      </c>
      <c r="X25" s="145">
        <v>910.17</v>
      </c>
      <c r="Y25" s="637"/>
      <c r="Z25" s="637"/>
      <c r="AC25" s="256" t="s">
        <v>1104</v>
      </c>
      <c r="AD25" s="145">
        <v>90</v>
      </c>
      <c r="AE25" s="678" t="s">
        <v>1002</v>
      </c>
      <c r="AF25" s="678"/>
      <c r="AI25" s="253" t="s">
        <v>1122</v>
      </c>
      <c r="AJ25" s="145">
        <v>30</v>
      </c>
      <c r="AK25" s="678" t="s">
        <v>1002</v>
      </c>
      <c r="AL25" s="678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78"/>
      <c r="BH25" s="678"/>
      <c r="BK25" s="279" t="s">
        <v>1256</v>
      </c>
      <c r="BL25" s="210">
        <v>48.54</v>
      </c>
      <c r="BM25" s="678"/>
      <c r="BN25" s="678"/>
      <c r="BQ25" s="279" t="s">
        <v>1072</v>
      </c>
      <c r="BR25" s="210">
        <v>50.15</v>
      </c>
      <c r="BS25" s="678" t="s">
        <v>1279</v>
      </c>
      <c r="BT25" s="678"/>
      <c r="BW25" s="279" t="s">
        <v>1072</v>
      </c>
      <c r="BX25" s="210">
        <v>48.54</v>
      </c>
      <c r="BY25" s="678"/>
      <c r="BZ25" s="678"/>
      <c r="CC25" s="279" t="s">
        <v>1072</v>
      </c>
      <c r="CD25" s="210">
        <v>142.91</v>
      </c>
      <c r="CE25" s="678"/>
      <c r="CF25" s="678"/>
      <c r="CI25" s="279" t="s">
        <v>1346</v>
      </c>
      <c r="CJ25" s="210">
        <v>35.049999999999997</v>
      </c>
      <c r="CK25" s="637"/>
      <c r="CL25" s="637"/>
      <c r="CO25" s="279" t="s">
        <v>1320</v>
      </c>
      <c r="CP25" s="210">
        <v>153.41</v>
      </c>
      <c r="CQ25" s="637" t="s">
        <v>1361</v>
      </c>
      <c r="CR25" s="637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77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43" t="s">
        <v>2206</v>
      </c>
      <c r="IC25" s="643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1"/>
      <c r="IO25" s="569"/>
      <c r="IP25" s="351" t="s">
        <v>2556</v>
      </c>
      <c r="IQ25" s="61">
        <v>88.51</v>
      </c>
      <c r="IR25" s="261" t="s">
        <v>2539</v>
      </c>
      <c r="IS25" s="291"/>
    </row>
    <row r="26" spans="1:255" x14ac:dyDescent="0.2">
      <c r="A26" s="637"/>
      <c r="B26" s="637"/>
      <c r="E26" s="203" t="s">
        <v>368</v>
      </c>
      <c r="F26" s="173"/>
      <c r="G26" s="637"/>
      <c r="H26" s="637"/>
      <c r="K26" s="250" t="s">
        <v>1030</v>
      </c>
      <c r="L26" s="145">
        <f>910+40</f>
        <v>950</v>
      </c>
      <c r="M26" s="637"/>
      <c r="N26" s="637"/>
      <c r="Q26" s="250" t="s">
        <v>1038</v>
      </c>
      <c r="R26" s="145">
        <v>0</v>
      </c>
      <c r="S26" s="637"/>
      <c r="T26" s="637"/>
      <c r="W26" s="146" t="s">
        <v>1106</v>
      </c>
      <c r="X26" s="145">
        <v>110.58</v>
      </c>
      <c r="Y26" s="637"/>
      <c r="Z26" s="637"/>
      <c r="AE26" s="637"/>
      <c r="AF26" s="637"/>
      <c r="AK26" s="637"/>
      <c r="AL26" s="637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37"/>
      <c r="AX26" s="637"/>
      <c r="AY26" s="146"/>
      <c r="AZ26" s="210"/>
      <c r="BA26" s="637"/>
      <c r="BB26" s="637"/>
      <c r="BE26" s="146" t="s">
        <v>1229</v>
      </c>
      <c r="BF26" s="210">
        <f>6.5*2</f>
        <v>13</v>
      </c>
      <c r="BG26" s="637"/>
      <c r="BH26" s="637"/>
      <c r="BK26" s="279" t="s">
        <v>1229</v>
      </c>
      <c r="BL26" s="210">
        <f>6.5*2</f>
        <v>13</v>
      </c>
      <c r="BM26" s="637"/>
      <c r="BN26" s="637"/>
      <c r="BQ26" s="279" t="s">
        <v>1229</v>
      </c>
      <c r="BR26" s="210">
        <v>13</v>
      </c>
      <c r="BS26" s="637"/>
      <c r="BT26" s="637"/>
      <c r="BW26" s="279" t="s">
        <v>1229</v>
      </c>
      <c r="BX26" s="210">
        <v>13</v>
      </c>
      <c r="BY26" s="637"/>
      <c r="BZ26" s="637"/>
      <c r="CC26" s="279" t="s">
        <v>1229</v>
      </c>
      <c r="CD26" s="210">
        <v>13</v>
      </c>
      <c r="CE26" s="637"/>
      <c r="CF26" s="637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93" t="s">
        <v>1571</v>
      </c>
      <c r="DZ26" s="694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76" t="s">
        <v>1571</v>
      </c>
      <c r="ES26" s="676"/>
      <c r="ET26" s="1" t="s">
        <v>1738</v>
      </c>
      <c r="EU26" s="285">
        <v>20000</v>
      </c>
      <c r="EW26" s="677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P26" s="597" t="s">
        <v>2205</v>
      </c>
      <c r="IQ26" s="61">
        <v>58.4</v>
      </c>
      <c r="IR26" s="600" t="s">
        <v>2552</v>
      </c>
      <c r="IS26" s="598">
        <v>28</v>
      </c>
    </row>
    <row r="27" spans="1:255" x14ac:dyDescent="0.2">
      <c r="A27" s="637"/>
      <c r="B27" s="637"/>
      <c r="F27" s="199"/>
      <c r="G27" s="637"/>
      <c r="H27" s="637"/>
      <c r="K27"/>
      <c r="M27" s="683" t="s">
        <v>514</v>
      </c>
      <c r="N27" s="683"/>
      <c r="Q27" s="250" t="s">
        <v>1031</v>
      </c>
      <c r="R27" s="145">
        <v>0</v>
      </c>
      <c r="S27" s="683" t="s">
        <v>514</v>
      </c>
      <c r="T27" s="683"/>
      <c r="W27" s="146" t="s">
        <v>1072</v>
      </c>
      <c r="X27" s="145">
        <v>60.75</v>
      </c>
      <c r="Y27" s="637"/>
      <c r="Z27" s="637"/>
      <c r="AC27" s="224" t="s">
        <v>1113</v>
      </c>
      <c r="AD27" s="224"/>
      <c r="AE27" s="683" t="s">
        <v>514</v>
      </c>
      <c r="AF27" s="683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76" t="s">
        <v>1571</v>
      </c>
      <c r="EY27" s="676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43" t="s">
        <v>2206</v>
      </c>
      <c r="HQ27" s="643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643" t="s">
        <v>2206</v>
      </c>
      <c r="IO27" s="643"/>
      <c r="IP27" s="351" t="s">
        <v>2555</v>
      </c>
      <c r="IQ27" s="61">
        <v>23.42</v>
      </c>
      <c r="IR27" s="610" t="s">
        <v>2577</v>
      </c>
      <c r="IS27" s="609">
        <v>120.42</v>
      </c>
    </row>
    <row r="28" spans="1:255" x14ac:dyDescent="0.2">
      <c r="A28" s="637"/>
      <c r="B28" s="637"/>
      <c r="E28" s="198" t="s">
        <v>366</v>
      </c>
      <c r="F28" s="199"/>
      <c r="G28" s="637"/>
      <c r="H28" s="637"/>
      <c r="K28" s="146" t="s">
        <v>1029</v>
      </c>
      <c r="L28" s="145">
        <f>60</f>
        <v>60</v>
      </c>
      <c r="M28" s="683" t="s">
        <v>1004</v>
      </c>
      <c r="N28" s="683"/>
      <c r="Q28" s="250" t="s">
        <v>1094</v>
      </c>
      <c r="R28" s="210">
        <v>200</v>
      </c>
      <c r="S28" s="683" t="s">
        <v>1004</v>
      </c>
      <c r="T28" s="683"/>
      <c r="W28" s="146" t="s">
        <v>1028</v>
      </c>
      <c r="X28" s="145">
        <v>61.35</v>
      </c>
      <c r="Y28" s="683" t="s">
        <v>514</v>
      </c>
      <c r="Z28" s="683"/>
      <c r="AC28" s="224" t="s">
        <v>1109</v>
      </c>
      <c r="AD28" s="224">
        <f>53+207+63</f>
        <v>323</v>
      </c>
      <c r="AE28" s="683" t="s">
        <v>1004</v>
      </c>
      <c r="AF28" s="683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76" t="s">
        <v>1782</v>
      </c>
      <c r="FE28" s="676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365" t="s">
        <v>1994</v>
      </c>
      <c r="IO28" s="299">
        <f>SUM(IQ6:IQ9)</f>
        <v>3942.01</v>
      </c>
      <c r="IP28" s="351" t="s">
        <v>2560</v>
      </c>
      <c r="IQ28" s="61">
        <v>61.71</v>
      </c>
      <c r="IR28" s="602" t="s">
        <v>2554</v>
      </c>
      <c r="IS28" s="601">
        <v>1000</v>
      </c>
    </row>
    <row r="29" spans="1:255" x14ac:dyDescent="0.2">
      <c r="A29" s="683" t="s">
        <v>514</v>
      </c>
      <c r="B29" s="683"/>
      <c r="E29" s="198" t="s">
        <v>282</v>
      </c>
      <c r="F29" s="199"/>
      <c r="G29" s="683" t="s">
        <v>514</v>
      </c>
      <c r="H29" s="683"/>
      <c r="K29" s="146" t="s">
        <v>1028</v>
      </c>
      <c r="L29" s="145">
        <v>0</v>
      </c>
      <c r="M29" s="682" t="s">
        <v>93</v>
      </c>
      <c r="N29" s="682"/>
      <c r="Q29" s="250" t="s">
        <v>1071</v>
      </c>
      <c r="R29" s="145">
        <v>0</v>
      </c>
      <c r="S29" s="682" t="s">
        <v>93</v>
      </c>
      <c r="T29" s="682"/>
      <c r="W29" s="146" t="s">
        <v>1027</v>
      </c>
      <c r="X29" s="145">
        <v>64</v>
      </c>
      <c r="Y29" s="683" t="s">
        <v>1004</v>
      </c>
      <c r="Z29" s="683"/>
      <c r="AC29" s="224" t="s">
        <v>1110</v>
      </c>
      <c r="AD29" s="224">
        <f>63+46</f>
        <v>109</v>
      </c>
      <c r="AE29" s="682" t="s">
        <v>93</v>
      </c>
      <c r="AF29" s="682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76" t="s">
        <v>1571</v>
      </c>
      <c r="EM29" s="676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253" t="s">
        <v>1995</v>
      </c>
      <c r="IO29" s="299">
        <f>SUM(IQ13:IQ13)</f>
        <v>0</v>
      </c>
      <c r="IP29" s="351" t="s">
        <v>2565</v>
      </c>
      <c r="IQ29" s="61">
        <v>23.1</v>
      </c>
      <c r="IR29" s="261" t="s">
        <v>2486</v>
      </c>
    </row>
    <row r="30" spans="1:255" x14ac:dyDescent="0.2">
      <c r="A30" s="683" t="s">
        <v>1004</v>
      </c>
      <c r="B30" s="683"/>
      <c r="E30" s="198" t="s">
        <v>378</v>
      </c>
      <c r="F30" s="199"/>
      <c r="G30" s="683" t="s">
        <v>1004</v>
      </c>
      <c r="H30" s="683"/>
      <c r="K30" s="146" t="s">
        <v>1027</v>
      </c>
      <c r="L30" s="145">
        <v>64</v>
      </c>
      <c r="M30" s="637" t="s">
        <v>391</v>
      </c>
      <c r="N30" s="637"/>
      <c r="Q30"/>
      <c r="S30" s="637" t="s">
        <v>391</v>
      </c>
      <c r="T30" s="637"/>
      <c r="W30" s="146" t="s">
        <v>1026</v>
      </c>
      <c r="X30" s="145">
        <v>100.01</v>
      </c>
      <c r="Y30" s="682" t="s">
        <v>93</v>
      </c>
      <c r="Z30" s="682"/>
      <c r="AC30" s="145" t="s">
        <v>1108</v>
      </c>
      <c r="AD30" s="145">
        <v>65</v>
      </c>
      <c r="AE30" s="637" t="s">
        <v>391</v>
      </c>
      <c r="AF30" s="637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76" t="s">
        <v>1782</v>
      </c>
      <c r="FK30" s="676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76" t="s">
        <v>1426</v>
      </c>
      <c r="IO30">
        <f>SUM(IQ10:IQ10)</f>
        <v>0</v>
      </c>
      <c r="IP30" s="351" t="s">
        <v>1898</v>
      </c>
      <c r="IQ30" s="61"/>
      <c r="IR30" s="590" t="s">
        <v>2524</v>
      </c>
      <c r="IS30" s="589" t="s">
        <v>2525</v>
      </c>
    </row>
    <row r="31" spans="1:255" ht="12.75" customHeight="1" x14ac:dyDescent="0.2">
      <c r="A31" s="682" t="s">
        <v>93</v>
      </c>
      <c r="B31" s="682"/>
      <c r="E31" s="198" t="s">
        <v>1019</v>
      </c>
      <c r="F31" s="173"/>
      <c r="G31" s="682" t="s">
        <v>93</v>
      </c>
      <c r="H31" s="682"/>
      <c r="K31" s="146" t="s">
        <v>1026</v>
      </c>
      <c r="L31" s="145">
        <v>50.01</v>
      </c>
      <c r="M31" s="681" t="s">
        <v>1013</v>
      </c>
      <c r="N31" s="681"/>
      <c r="Q31" s="146" t="s">
        <v>1073</v>
      </c>
      <c r="R31" s="145">
        <v>26</v>
      </c>
      <c r="S31" s="681" t="s">
        <v>1013</v>
      </c>
      <c r="T31" s="681"/>
      <c r="W31"/>
      <c r="Y31" s="637" t="s">
        <v>391</v>
      </c>
      <c r="Z31" s="637"/>
      <c r="AC31" s="145" t="s">
        <v>1111</v>
      </c>
      <c r="AD31" s="145">
        <v>10</v>
      </c>
      <c r="AE31" s="681" t="s">
        <v>1013</v>
      </c>
      <c r="AF31" s="681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60" t="s">
        <v>2201</v>
      </c>
      <c r="IO31">
        <f>SUM(IQ11:IQ12)</f>
        <v>1105.4099999999999</v>
      </c>
      <c r="IP31" t="s">
        <v>2545</v>
      </c>
      <c r="IQ31" s="78">
        <v>40</v>
      </c>
      <c r="IR31" s="604" t="s">
        <v>2574</v>
      </c>
      <c r="IS31" s="587">
        <v>30</v>
      </c>
      <c r="IU31"/>
    </row>
    <row r="32" spans="1:255" x14ac:dyDescent="0.2">
      <c r="A32" s="637" t="s">
        <v>391</v>
      </c>
      <c r="B32" s="637"/>
      <c r="E32" s="173"/>
      <c r="F32" s="173"/>
      <c r="G32" s="637" t="s">
        <v>391</v>
      </c>
      <c r="H32" s="637"/>
      <c r="K32"/>
      <c r="M32" s="678" t="s">
        <v>243</v>
      </c>
      <c r="N32" s="678"/>
      <c r="Q32" s="146" t="s">
        <v>1072</v>
      </c>
      <c r="R32" s="145">
        <v>55</v>
      </c>
      <c r="S32" s="678" t="s">
        <v>243</v>
      </c>
      <c r="T32" s="678"/>
      <c r="W32" s="249" t="s">
        <v>1093</v>
      </c>
      <c r="X32" s="249">
        <v>0</v>
      </c>
      <c r="Y32" s="681" t="s">
        <v>1013</v>
      </c>
      <c r="Z32" s="681"/>
      <c r="AE32" s="678" t="s">
        <v>243</v>
      </c>
      <c r="AF32" s="678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86" t="s">
        <v>1473</v>
      </c>
      <c r="DP32" s="686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9" t="s">
        <v>2202</v>
      </c>
      <c r="IO32" s="431">
        <f>SUM(IQ14:IQ21)</f>
        <v>330.51</v>
      </c>
      <c r="IP32" s="9" t="s">
        <v>2232</v>
      </c>
      <c r="IQ32" s="594">
        <f>102+308+94</f>
        <v>504</v>
      </c>
      <c r="IR32" s="607"/>
      <c r="IU32"/>
    </row>
    <row r="33" spans="1:255" x14ac:dyDescent="0.2">
      <c r="A33" s="681" t="s">
        <v>1013</v>
      </c>
      <c r="B33" s="681"/>
      <c r="C33" s="3"/>
      <c r="D33" s="3"/>
      <c r="E33" s="254"/>
      <c r="F33" s="254"/>
      <c r="G33" s="681" t="s">
        <v>1013</v>
      </c>
      <c r="H33" s="681"/>
      <c r="K33" s="249" t="s">
        <v>1033</v>
      </c>
      <c r="L33" s="249"/>
      <c r="M33" s="684" t="s">
        <v>1050</v>
      </c>
      <c r="N33" s="684"/>
      <c r="Q33" s="146" t="s">
        <v>1028</v>
      </c>
      <c r="R33" s="145">
        <v>77.239999999999995</v>
      </c>
      <c r="S33" s="684" t="s">
        <v>1050</v>
      </c>
      <c r="T33" s="684"/>
      <c r="Y33" s="678" t="s">
        <v>243</v>
      </c>
      <c r="Z33" s="678"/>
      <c r="AC33" s="202" t="s">
        <v>1024</v>
      </c>
      <c r="AD33" s="145">
        <v>350</v>
      </c>
      <c r="AE33" s="684" t="s">
        <v>1050</v>
      </c>
      <c r="AF33" s="684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89" t="s">
        <v>1446</v>
      </c>
      <c r="DB33" s="690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51" t="s">
        <v>2200</v>
      </c>
      <c r="IO33">
        <f>SUM(IQ22:IQ30)</f>
        <v>325.64</v>
      </c>
      <c r="IP33" s="432">
        <v>25.89</v>
      </c>
      <c r="IQ33" s="594"/>
      <c r="IR33" t="s">
        <v>514</v>
      </c>
      <c r="IU33"/>
    </row>
    <row r="34" spans="1:255" x14ac:dyDescent="0.2">
      <c r="A34" s="678" t="s">
        <v>243</v>
      </c>
      <c r="B34" s="678"/>
      <c r="E34" s="173"/>
      <c r="F34" s="173"/>
      <c r="G34" s="678" t="s">
        <v>243</v>
      </c>
      <c r="H34" s="678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84" t="s">
        <v>1050</v>
      </c>
      <c r="Z34" s="684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P34" s="406" t="s">
        <v>1446</v>
      </c>
      <c r="IQ34" s="64">
        <f>IM23+IO35-IS20</f>
        <v>550</v>
      </c>
      <c r="IR34" t="s">
        <v>93</v>
      </c>
    </row>
    <row r="35" spans="1:255" ht="14.25" customHeight="1" x14ac:dyDescent="0.25">
      <c r="A35" s="685" t="s">
        <v>348</v>
      </c>
      <c r="B35" s="685"/>
      <c r="E35" s="190" t="s">
        <v>374</v>
      </c>
      <c r="F35" s="173"/>
      <c r="G35" s="685" t="s">
        <v>348</v>
      </c>
      <c r="H35" s="68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54" t="s">
        <v>2549</v>
      </c>
      <c r="IO35" s="367">
        <f>100+400</f>
        <v>500</v>
      </c>
      <c r="IP35" s="429">
        <v>35</v>
      </c>
      <c r="IQ35" s="605" t="s">
        <v>2536</v>
      </c>
      <c r="IR35" t="s">
        <v>2444</v>
      </c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7.9</v>
      </c>
      <c r="IQ36" s="605" t="s">
        <v>2537</v>
      </c>
      <c r="IR36" t="s">
        <v>1709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91" t="s">
        <v>1571</v>
      </c>
      <c r="DT37" s="692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P37" s="429">
        <v>6</v>
      </c>
      <c r="IQ37" s="605" t="s">
        <v>2262</v>
      </c>
      <c r="IR37" t="s">
        <v>1050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30</v>
      </c>
      <c r="IQ38" s="605" t="s">
        <v>2541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7"/>
      <c r="IP39" s="429">
        <v>399</v>
      </c>
      <c r="IQ39" s="605" t="s">
        <v>2547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86" t="s">
        <v>1473</v>
      </c>
      <c r="DJ40" s="686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43" t="s">
        <v>2206</v>
      </c>
      <c r="II40" s="643"/>
      <c r="IJ40" s="429">
        <v>20</v>
      </c>
      <c r="IK40" s="354" t="s">
        <v>2470</v>
      </c>
      <c r="IO40" s="548"/>
      <c r="IP40" s="429">
        <v>20</v>
      </c>
      <c r="IQ40" s="605" t="s">
        <v>2548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12</v>
      </c>
      <c r="IQ41" s="605" t="s">
        <v>2557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95" t="s">
        <v>2339</v>
      </c>
      <c r="HY42" s="695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8</v>
      </c>
      <c r="IQ42" s="605" t="s">
        <v>2262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367">
        <v>10</v>
      </c>
      <c r="IQ43" s="605" t="s">
        <v>2570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/>
      <c r="IQ44" s="605"/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/>
      <c r="IQ45" s="605"/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63" t="s">
        <v>2538</v>
      </c>
      <c r="IQ46" s="593">
        <f>757-3.8</f>
        <v>753.2</v>
      </c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96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2521</v>
      </c>
      <c r="IQ47" s="593">
        <v>92.8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96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2527</v>
      </c>
      <c r="IQ48" s="593">
        <f>220.8+7.27*2</f>
        <v>235.34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96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2551</v>
      </c>
      <c r="IQ49" s="61">
        <v>260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96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18" t="s">
        <v>2558</v>
      </c>
      <c r="IQ50" s="593">
        <v>84.9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0" t="s">
        <v>2559</v>
      </c>
      <c r="IQ51" s="593">
        <v>105.8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2562</v>
      </c>
      <c r="IQ52" s="593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2553</v>
      </c>
      <c r="IQ53" s="593">
        <v>47.05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/>
      <c r="IQ54" s="61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44"/>
      <c r="IQ55" s="606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145"/>
      <c r="IQ56" s="145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Q60" s="546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  <c r="IS66" s="41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7:IO27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97" t="s">
        <v>1932</v>
      </c>
      <c r="D3" s="697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Q28"/>
  <sheetViews>
    <sheetView tabSelected="1" topLeftCell="B1" zoomScale="101" zoomScaleNormal="100" workbookViewId="0">
      <selection activeCell="P25" sqref="P25"/>
    </sheetView>
  </sheetViews>
  <sheetFormatPr defaultRowHeight="12.75" x14ac:dyDescent="0.2"/>
  <cols>
    <col min="1" max="1" width="1.140625" style="611" customWidth="1"/>
    <col min="2" max="3" width="4.5703125" style="611" bestFit="1" customWidth="1"/>
    <col min="4" max="4" width="4.7109375" style="611" bestFit="1" customWidth="1"/>
    <col min="5" max="5" width="5.5703125" style="611" bestFit="1" customWidth="1"/>
    <col min="6" max="6" width="6" style="611" bestFit="1" customWidth="1"/>
    <col min="7" max="7" width="8" style="611" bestFit="1" customWidth="1"/>
    <col min="8" max="8" width="8" style="612" bestFit="1" customWidth="1"/>
    <col min="9" max="9" width="12.42578125" style="611" bestFit="1" customWidth="1"/>
    <col min="10" max="10" width="6.85546875" style="611" bestFit="1" customWidth="1"/>
    <col min="11" max="11" width="5.140625" style="611" bestFit="1" customWidth="1"/>
    <col min="12" max="12" width="10.28515625" style="611" bestFit="1" customWidth="1"/>
    <col min="13" max="13" width="23" style="611" bestFit="1" customWidth="1"/>
    <col min="14" max="14" width="23.85546875" style="611" bestFit="1" customWidth="1"/>
    <col min="15" max="15" width="9.85546875" style="611" bestFit="1" customWidth="1"/>
    <col min="16" max="16" width="6.140625" style="611" customWidth="1"/>
    <col min="17" max="17" width="20.85546875" style="611" bestFit="1" customWidth="1"/>
    <col min="18" max="18" width="12.7109375" style="611" bestFit="1" customWidth="1"/>
    <col min="19" max="16384" width="9.140625" style="611"/>
  </cols>
  <sheetData>
    <row r="1" spans="2:15" ht="5.25" customHeight="1" x14ac:dyDescent="0.2">
      <c r="I1" s="613"/>
    </row>
    <row r="2" spans="2:15" ht="15.75" customHeight="1" x14ac:dyDescent="0.2">
      <c r="B2" s="699" t="s">
        <v>1910</v>
      </c>
      <c r="C2" s="699"/>
      <c r="D2" s="699"/>
      <c r="E2" s="614" t="s">
        <v>2479</v>
      </c>
      <c r="F2" s="701" t="s">
        <v>2578</v>
      </c>
      <c r="G2" s="701" t="s">
        <v>2592</v>
      </c>
      <c r="H2" s="615"/>
      <c r="I2" s="700" t="s">
        <v>2613</v>
      </c>
      <c r="J2" s="700"/>
      <c r="K2" s="703" t="s">
        <v>2585</v>
      </c>
      <c r="L2" s="701" t="s">
        <v>2589</v>
      </c>
      <c r="N2" s="616" t="s">
        <v>2606</v>
      </c>
      <c r="O2" s="617">
        <v>22000</v>
      </c>
    </row>
    <row r="3" spans="2:15" s="624" customFormat="1" x14ac:dyDescent="0.2">
      <c r="B3" s="618" t="s">
        <v>1909</v>
      </c>
      <c r="C3" s="619" t="s">
        <v>1908</v>
      </c>
      <c r="D3" s="620" t="s">
        <v>2478</v>
      </c>
      <c r="E3" s="621" t="s">
        <v>2603</v>
      </c>
      <c r="F3" s="702"/>
      <c r="G3" s="702"/>
      <c r="H3" s="615"/>
      <c r="I3" s="622" t="s">
        <v>2605</v>
      </c>
      <c r="J3" s="623" t="s">
        <v>2247</v>
      </c>
      <c r="K3" s="704"/>
      <c r="L3" s="702"/>
      <c r="N3" s="616" t="s">
        <v>2594</v>
      </c>
      <c r="O3" s="625">
        <f>3.78%-2.5%</f>
        <v>1.2799999999999999E-2</v>
      </c>
    </row>
    <row r="4" spans="2:15" x14ac:dyDescent="0.2">
      <c r="B4" s="611">
        <v>38</v>
      </c>
      <c r="C4" s="611">
        <v>27</v>
      </c>
      <c r="D4" s="611">
        <v>130</v>
      </c>
      <c r="E4" s="611">
        <v>25</v>
      </c>
      <c r="H4" s="612">
        <v>44934</v>
      </c>
      <c r="I4" s="611">
        <f>305-J4</f>
        <v>230</v>
      </c>
      <c r="J4" s="611">
        <v>75</v>
      </c>
      <c r="K4" s="611">
        <v>65</v>
      </c>
      <c r="N4" s="616" t="s">
        <v>2593</v>
      </c>
      <c r="O4" s="626">
        <f>O2*O3/12</f>
        <v>23.466666666666665</v>
      </c>
    </row>
    <row r="5" spans="2:15" x14ac:dyDescent="0.2">
      <c r="H5" s="612">
        <v>44946</v>
      </c>
      <c r="L5" s="611">
        <v>485.00099999999998</v>
      </c>
      <c r="M5" s="627" t="s">
        <v>2584</v>
      </c>
    </row>
    <row r="6" spans="2:15" x14ac:dyDescent="0.2">
      <c r="B6" s="611">
        <v>38</v>
      </c>
      <c r="C6" s="611">
        <v>29</v>
      </c>
      <c r="D6" s="611">
        <v>130</v>
      </c>
      <c r="E6" s="611">
        <v>0</v>
      </c>
      <c r="H6" s="628">
        <v>44959</v>
      </c>
      <c r="I6" s="611">
        <f>I4+E4</f>
        <v>255</v>
      </c>
      <c r="J6" s="627" t="s">
        <v>2614</v>
      </c>
      <c r="M6" s="629"/>
    </row>
    <row r="7" spans="2:15" x14ac:dyDescent="0.2">
      <c r="B7" s="611" t="s">
        <v>2580</v>
      </c>
      <c r="C7" s="611" t="s">
        <v>2580</v>
      </c>
      <c r="D7" s="611">
        <v>130</v>
      </c>
      <c r="E7" s="630"/>
      <c r="F7" s="611" t="s">
        <v>2583</v>
      </c>
      <c r="G7" s="611" t="s">
        <v>311</v>
      </c>
      <c r="H7" s="612">
        <v>44963</v>
      </c>
      <c r="L7" s="611">
        <f>L5-SUM(B6:C6)</f>
        <v>418.00099999999998</v>
      </c>
    </row>
    <row r="8" spans="2:15" x14ac:dyDescent="0.2">
      <c r="E8" s="630"/>
      <c r="H8" s="612">
        <v>44984</v>
      </c>
      <c r="M8" s="611" t="s">
        <v>2591</v>
      </c>
    </row>
    <row r="9" spans="2:15" x14ac:dyDescent="0.2">
      <c r="B9" s="631"/>
      <c r="E9" s="630"/>
      <c r="H9" s="628">
        <v>44985</v>
      </c>
      <c r="M9" s="632" t="s">
        <v>2596</v>
      </c>
    </row>
    <row r="10" spans="2:15" x14ac:dyDescent="0.2">
      <c r="B10" s="631"/>
      <c r="E10" s="630"/>
      <c r="F10" s="611" t="s">
        <v>2586</v>
      </c>
      <c r="H10" s="612">
        <v>45015</v>
      </c>
      <c r="I10" s="611">
        <f>I6+K4</f>
        <v>320</v>
      </c>
      <c r="J10" s="611" t="s">
        <v>2615</v>
      </c>
      <c r="K10" s="611">
        <v>0</v>
      </c>
    </row>
    <row r="11" spans="2:15" x14ac:dyDescent="0.2">
      <c r="E11" s="630"/>
      <c r="H11" s="612">
        <v>45015</v>
      </c>
      <c r="K11" s="630"/>
      <c r="M11" s="633" t="s">
        <v>2590</v>
      </c>
    </row>
    <row r="12" spans="2:15" x14ac:dyDescent="0.2">
      <c r="E12" s="630"/>
      <c r="K12" s="630"/>
      <c r="M12" s="633"/>
    </row>
    <row r="13" spans="2:15" x14ac:dyDescent="0.2">
      <c r="C13" s="611">
        <v>8</v>
      </c>
      <c r="D13" s="611" t="s">
        <v>2581</v>
      </c>
      <c r="E13" s="630"/>
      <c r="F13" s="611" t="s">
        <v>2579</v>
      </c>
      <c r="H13" s="612">
        <v>45016</v>
      </c>
      <c r="I13" s="611">
        <f>I10</f>
        <v>320</v>
      </c>
      <c r="J13" s="611">
        <f>J4</f>
        <v>75</v>
      </c>
      <c r="K13" s="630"/>
      <c r="M13" s="611" t="s">
        <v>2604</v>
      </c>
    </row>
    <row r="14" spans="2:15" x14ac:dyDescent="0.2">
      <c r="B14" s="698" t="s">
        <v>2582</v>
      </c>
      <c r="C14" s="698"/>
      <c r="D14" s="698"/>
      <c r="E14" s="698"/>
      <c r="F14" s="698"/>
      <c r="G14" s="698"/>
      <c r="H14" s="698"/>
      <c r="I14" s="698"/>
      <c r="J14" s="698"/>
      <c r="K14" s="698"/>
      <c r="L14" s="698"/>
      <c r="M14" s="698"/>
      <c r="N14" s="698"/>
      <c r="O14" s="698"/>
    </row>
    <row r="15" spans="2:15" x14ac:dyDescent="0.2">
      <c r="C15" s="611" t="s">
        <v>2580</v>
      </c>
      <c r="E15" s="630"/>
      <c r="F15" s="632" t="s">
        <v>2595</v>
      </c>
      <c r="G15" s="632" t="s">
        <v>2610</v>
      </c>
      <c r="H15" s="612">
        <v>45019</v>
      </c>
      <c r="I15" s="611">
        <v>160</v>
      </c>
      <c r="J15" s="611" t="s">
        <v>2581</v>
      </c>
      <c r="K15" s="630"/>
      <c r="L15" s="611">
        <f>L7-C13-ABS(I13-I15)</f>
        <v>250.00099999999998</v>
      </c>
      <c r="M15" s="611" t="s">
        <v>2597</v>
      </c>
    </row>
    <row r="16" spans="2:15" x14ac:dyDescent="0.2">
      <c r="E16" s="630"/>
      <c r="K16" s="630"/>
    </row>
    <row r="17" spans="2:17" x14ac:dyDescent="0.2">
      <c r="E17" s="630"/>
      <c r="H17" s="628">
        <v>45046</v>
      </c>
      <c r="K17" s="630"/>
      <c r="M17" s="634" t="s">
        <v>2601</v>
      </c>
      <c r="N17" s="611" t="s">
        <v>2609</v>
      </c>
    </row>
    <row r="18" spans="2:17" x14ac:dyDescent="0.2">
      <c r="B18" s="698" t="s">
        <v>2588</v>
      </c>
      <c r="C18" s="698"/>
      <c r="D18" s="698"/>
      <c r="E18" s="698"/>
      <c r="F18" s="698"/>
      <c r="G18" s="698"/>
      <c r="H18" s="698"/>
      <c r="I18" s="698"/>
      <c r="J18" s="698"/>
      <c r="K18" s="698"/>
      <c r="L18" s="698"/>
      <c r="M18" s="698"/>
      <c r="N18" s="698"/>
      <c r="O18" s="698"/>
    </row>
    <row r="19" spans="2:17" x14ac:dyDescent="0.2">
      <c r="E19" s="630"/>
      <c r="F19" s="633" t="s">
        <v>2587</v>
      </c>
      <c r="G19" s="633" t="s">
        <v>2610</v>
      </c>
      <c r="H19" s="628">
        <v>45048</v>
      </c>
      <c r="I19" s="611">
        <f>I15-ABS(L15-L19)</f>
        <v>50.000000000000028</v>
      </c>
      <c r="J19" s="611">
        <f>J4</f>
        <v>75</v>
      </c>
      <c r="K19" s="630"/>
      <c r="L19" s="611">
        <v>140.001</v>
      </c>
      <c r="M19" s="611" t="s">
        <v>2616</v>
      </c>
    </row>
    <row r="20" spans="2:17" x14ac:dyDescent="0.2">
      <c r="E20" s="630"/>
      <c r="F20" s="633"/>
      <c r="G20" s="633"/>
      <c r="H20" s="628"/>
      <c r="K20" s="630"/>
    </row>
    <row r="21" spans="2:17" x14ac:dyDescent="0.2">
      <c r="E21" s="630"/>
      <c r="F21" s="633"/>
      <c r="G21" s="633"/>
      <c r="H21" s="628">
        <v>45076</v>
      </c>
      <c r="K21" s="630"/>
      <c r="M21" s="611" t="s">
        <v>2607</v>
      </c>
      <c r="Q21" s="634"/>
    </row>
    <row r="22" spans="2:17" x14ac:dyDescent="0.2">
      <c r="C22" s="611">
        <f>20+2</f>
        <v>22</v>
      </c>
      <c r="D22" s="611" t="s">
        <v>2581</v>
      </c>
      <c r="E22" s="630"/>
      <c r="H22" s="612">
        <v>45078</v>
      </c>
      <c r="K22" s="630"/>
      <c r="M22" s="611" t="s">
        <v>2612</v>
      </c>
    </row>
    <row r="23" spans="2:17" x14ac:dyDescent="0.2">
      <c r="C23" s="611" t="s">
        <v>2580</v>
      </c>
      <c r="E23" s="630"/>
      <c r="F23" s="634" t="s">
        <v>2600</v>
      </c>
      <c r="G23" s="634" t="s">
        <v>2602</v>
      </c>
      <c r="H23" s="612">
        <v>45079</v>
      </c>
      <c r="K23" s="630"/>
      <c r="L23" s="611">
        <v>114</v>
      </c>
      <c r="M23" s="611" t="s">
        <v>2616</v>
      </c>
    </row>
    <row r="24" spans="2:17" x14ac:dyDescent="0.2">
      <c r="E24" s="630"/>
      <c r="F24" s="635"/>
      <c r="K24" s="630"/>
    </row>
    <row r="25" spans="2:17" x14ac:dyDescent="0.2">
      <c r="E25" s="630"/>
      <c r="F25" s="635"/>
      <c r="H25" s="628">
        <v>45104</v>
      </c>
      <c r="K25" s="630"/>
      <c r="M25" s="611" t="s">
        <v>2608</v>
      </c>
    </row>
    <row r="26" spans="2:17" x14ac:dyDescent="0.2">
      <c r="C26" s="611">
        <f>113+1</f>
        <v>114</v>
      </c>
      <c r="D26" s="611" t="s">
        <v>2581</v>
      </c>
      <c r="E26" s="630"/>
      <c r="H26" s="628">
        <v>45106</v>
      </c>
      <c r="K26" s="630"/>
      <c r="M26" s="611" t="s">
        <v>2611</v>
      </c>
    </row>
    <row r="27" spans="2:17" x14ac:dyDescent="0.2">
      <c r="E27" s="630"/>
      <c r="F27" s="634" t="s">
        <v>2598</v>
      </c>
      <c r="G27" s="634" t="s">
        <v>2602</v>
      </c>
      <c r="H27" s="628" t="s">
        <v>2599</v>
      </c>
      <c r="K27" s="630"/>
    </row>
    <row r="28" spans="2:17" x14ac:dyDescent="0.2">
      <c r="E28" s="630"/>
      <c r="K28" s="630"/>
    </row>
  </sheetData>
  <mergeCells count="8">
    <mergeCell ref="B18:O18"/>
    <mergeCell ref="B14:O14"/>
    <mergeCell ref="B2:D2"/>
    <mergeCell ref="I2:J2"/>
    <mergeCell ref="F2:F3"/>
    <mergeCell ref="G2:G3"/>
    <mergeCell ref="L2:L3"/>
    <mergeCell ref="K2:K3"/>
  </mergeCells>
  <pageMargins left="0.25" right="0.25" top="0.75" bottom="0.75" header="0.3" footer="0.3"/>
  <pageSetup paperSize="9" scale="91" orientation="landscape" horizontalDpi="4294967294" r:id="rId1"/>
  <ignoredErrors>
    <ignoredError sqref="L7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07" t="s">
        <v>2115</v>
      </c>
      <c r="C2" s="707"/>
      <c r="D2" s="708" t="s">
        <v>1910</v>
      </c>
      <c r="E2" s="708"/>
      <c r="F2" s="522"/>
      <c r="G2" s="522"/>
      <c r="H2" s="395"/>
      <c r="I2" s="711" t="s">
        <v>2309</v>
      </c>
      <c r="J2" s="712"/>
      <c r="K2" s="712"/>
      <c r="L2" s="712"/>
      <c r="M2" s="712"/>
      <c r="N2" s="712"/>
      <c r="O2" s="713"/>
      <c r="P2" s="476"/>
      <c r="Q2" s="714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19" t="s">
        <v>2345</v>
      </c>
      <c r="G3" s="720"/>
      <c r="H3" s="395"/>
      <c r="I3" s="459"/>
      <c r="J3" s="523"/>
      <c r="K3" s="716" t="s">
        <v>2488</v>
      </c>
      <c r="L3" s="717"/>
      <c r="M3" s="718"/>
      <c r="N3" s="528"/>
      <c r="O3" s="456"/>
      <c r="P3" s="520"/>
      <c r="Q3" s="715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09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09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10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10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05" t="s">
        <v>1577</v>
      </c>
      <c r="E27" s="706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38"/>
      <c r="H3" s="639"/>
      <c r="I3" s="312"/>
      <c r="J3" s="640">
        <v>43891</v>
      </c>
      <c r="K3" s="641"/>
      <c r="L3" s="313"/>
      <c r="M3" s="638">
        <v>43739</v>
      </c>
      <c r="N3" s="639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42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42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42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37" t="s">
        <v>1219</v>
      </c>
      <c r="C37" s="637"/>
      <c r="D37" s="637"/>
      <c r="E37" s="637"/>
      <c r="F37" s="637"/>
      <c r="G37" s="637"/>
      <c r="H37" s="637"/>
      <c r="I37" s="637"/>
      <c r="J37" s="637"/>
      <c r="K37" s="637"/>
      <c r="L37" s="637"/>
      <c r="M37" s="637"/>
      <c r="N37" s="637"/>
    </row>
    <row r="38" spans="2:14" x14ac:dyDescent="0.2">
      <c r="B38" s="637" t="s">
        <v>1217</v>
      </c>
      <c r="C38" s="637"/>
      <c r="D38" s="637"/>
      <c r="E38" s="637"/>
      <c r="F38" s="637"/>
      <c r="G38" s="637"/>
      <c r="H38" s="637"/>
      <c r="I38" s="637"/>
      <c r="J38" s="637"/>
      <c r="K38" s="637"/>
      <c r="L38" s="637"/>
      <c r="M38" s="637"/>
      <c r="N38" s="637"/>
    </row>
    <row r="39" spans="2:14" x14ac:dyDescent="0.2">
      <c r="B39" s="637"/>
      <c r="C39" s="637"/>
      <c r="D39" s="637"/>
      <c r="E39" s="637"/>
      <c r="F39" s="637"/>
      <c r="G39" s="637"/>
      <c r="H39" s="637"/>
      <c r="I39" s="637"/>
      <c r="J39" s="637"/>
      <c r="K39" s="637"/>
      <c r="L39" s="637"/>
      <c r="M39" s="637"/>
      <c r="N39" s="637"/>
    </row>
    <row r="40" spans="2:14" x14ac:dyDescent="0.2">
      <c r="B40" s="636" t="s">
        <v>1220</v>
      </c>
      <c r="C40" s="636"/>
      <c r="D40" s="636"/>
      <c r="E40" s="636"/>
      <c r="F40" s="636"/>
      <c r="G40" s="636"/>
      <c r="H40" s="636"/>
      <c r="I40" s="636"/>
      <c r="J40" s="636"/>
      <c r="K40" s="636"/>
      <c r="L40" s="636"/>
      <c r="M40" s="636"/>
      <c r="N40" s="636"/>
    </row>
    <row r="41" spans="2:14" x14ac:dyDescent="0.2">
      <c r="B41" s="636"/>
      <c r="C41" s="636"/>
      <c r="D41" s="636"/>
      <c r="E41" s="636"/>
      <c r="F41" s="636"/>
      <c r="G41" s="636"/>
      <c r="H41" s="636"/>
      <c r="I41" s="636"/>
      <c r="J41" s="636"/>
      <c r="K41" s="636"/>
      <c r="L41" s="636"/>
      <c r="M41" s="636"/>
      <c r="N41" s="636"/>
    </row>
    <row r="42" spans="2:14" x14ac:dyDescent="0.2">
      <c r="B42" s="636"/>
      <c r="C42" s="636"/>
      <c r="D42" s="636"/>
      <c r="E42" s="636"/>
      <c r="F42" s="636"/>
      <c r="G42" s="636"/>
      <c r="H42" s="636"/>
      <c r="I42" s="636"/>
      <c r="J42" s="636"/>
      <c r="K42" s="636"/>
      <c r="L42" s="636"/>
      <c r="M42" s="636"/>
      <c r="N42" s="636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54" t="s">
        <v>124</v>
      </c>
      <c r="C1" s="654"/>
      <c r="D1" s="658" t="s">
        <v>292</v>
      </c>
      <c r="E1" s="658"/>
      <c r="F1" s="658" t="s">
        <v>345</v>
      </c>
      <c r="G1" s="658"/>
      <c r="H1" s="655" t="s">
        <v>127</v>
      </c>
      <c r="I1" s="655"/>
      <c r="J1" s="656" t="s">
        <v>292</v>
      </c>
      <c r="K1" s="656"/>
      <c r="L1" s="657" t="s">
        <v>528</v>
      </c>
      <c r="M1" s="657"/>
      <c r="N1" s="655" t="s">
        <v>146</v>
      </c>
      <c r="O1" s="655"/>
      <c r="P1" s="656" t="s">
        <v>293</v>
      </c>
      <c r="Q1" s="656"/>
      <c r="R1" s="657" t="s">
        <v>530</v>
      </c>
      <c r="S1" s="657"/>
      <c r="T1" s="643" t="s">
        <v>193</v>
      </c>
      <c r="U1" s="643"/>
      <c r="V1" s="656" t="s">
        <v>292</v>
      </c>
      <c r="W1" s="656"/>
      <c r="X1" s="645" t="s">
        <v>532</v>
      </c>
      <c r="Y1" s="645"/>
      <c r="Z1" s="643" t="s">
        <v>241</v>
      </c>
      <c r="AA1" s="643"/>
      <c r="AB1" s="644" t="s">
        <v>292</v>
      </c>
      <c r="AC1" s="644"/>
      <c r="AD1" s="653" t="s">
        <v>532</v>
      </c>
      <c r="AE1" s="653"/>
      <c r="AF1" s="643" t="s">
        <v>373</v>
      </c>
      <c r="AG1" s="643"/>
      <c r="AH1" s="644" t="s">
        <v>292</v>
      </c>
      <c r="AI1" s="644"/>
      <c r="AJ1" s="645" t="s">
        <v>538</v>
      </c>
      <c r="AK1" s="645"/>
      <c r="AL1" s="643" t="s">
        <v>395</v>
      </c>
      <c r="AM1" s="643"/>
      <c r="AN1" s="651" t="s">
        <v>292</v>
      </c>
      <c r="AO1" s="651"/>
      <c r="AP1" s="649" t="s">
        <v>539</v>
      </c>
      <c r="AQ1" s="649"/>
      <c r="AR1" s="643" t="s">
        <v>422</v>
      </c>
      <c r="AS1" s="643"/>
      <c r="AV1" s="649" t="s">
        <v>285</v>
      </c>
      <c r="AW1" s="649"/>
      <c r="AX1" s="652" t="s">
        <v>1010</v>
      </c>
      <c r="AY1" s="652"/>
      <c r="AZ1" s="652"/>
      <c r="BA1" s="213"/>
      <c r="BB1" s="647">
        <v>42942</v>
      </c>
      <c r="BC1" s="648"/>
      <c r="BD1" s="64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6" t="s">
        <v>261</v>
      </c>
      <c r="U4" s="646"/>
      <c r="X4" s="122" t="s">
        <v>233</v>
      </c>
      <c r="Y4" s="126">
        <f>Y3-Y6</f>
        <v>4.9669099999591708</v>
      </c>
      <c r="Z4" s="646" t="s">
        <v>262</v>
      </c>
      <c r="AA4" s="646"/>
      <c r="AD4" s="157" t="s">
        <v>233</v>
      </c>
      <c r="AE4" s="157">
        <f>AE3-AE5</f>
        <v>-52.526899999851594</v>
      </c>
      <c r="AF4" s="646" t="s">
        <v>262</v>
      </c>
      <c r="AG4" s="646"/>
      <c r="AH4" s="146"/>
      <c r="AI4" s="146"/>
      <c r="AJ4" s="157" t="s">
        <v>233</v>
      </c>
      <c r="AK4" s="157">
        <f>AK3-AK5</f>
        <v>94.988909999992757</v>
      </c>
      <c r="AL4" s="646" t="s">
        <v>262</v>
      </c>
      <c r="AM4" s="646"/>
      <c r="AP4" s="173" t="s">
        <v>233</v>
      </c>
      <c r="AQ4" s="177">
        <f>AQ3-AQ5</f>
        <v>33.841989999942598</v>
      </c>
      <c r="AR4" s="646" t="s">
        <v>262</v>
      </c>
      <c r="AS4" s="646"/>
      <c r="AX4" s="646" t="s">
        <v>572</v>
      </c>
      <c r="AY4" s="646"/>
      <c r="BB4" s="646" t="s">
        <v>575</v>
      </c>
      <c r="BC4" s="64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46"/>
      <c r="U5" s="646"/>
      <c r="V5" s="3" t="s">
        <v>258</v>
      </c>
      <c r="W5">
        <v>2050</v>
      </c>
      <c r="X5" s="82"/>
      <c r="Z5" s="646"/>
      <c r="AA5" s="64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46"/>
      <c r="AG5" s="646"/>
      <c r="AH5" s="146"/>
      <c r="AI5" s="146"/>
      <c r="AJ5" s="157" t="s">
        <v>358</v>
      </c>
      <c r="AK5" s="165">
        <f>SUM(AK11:AK59)</f>
        <v>30858.011000000002</v>
      </c>
      <c r="AL5" s="646"/>
      <c r="AM5" s="64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46"/>
      <c r="AS5" s="646"/>
      <c r="AX5" s="646"/>
      <c r="AY5" s="646"/>
      <c r="BB5" s="646"/>
      <c r="BC5" s="646"/>
      <c r="BD5" s="650" t="s">
        <v>1011</v>
      </c>
      <c r="BE5" s="650"/>
      <c r="BF5" s="650"/>
      <c r="BG5" s="650"/>
      <c r="BH5" s="650"/>
      <c r="BI5" s="650"/>
      <c r="BJ5" s="650"/>
      <c r="BK5" s="65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59" t="s">
        <v>264</v>
      </c>
      <c r="W23" s="66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61"/>
      <c r="W24" s="66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63" t="s">
        <v>1001</v>
      </c>
      <c r="C24" s="663"/>
      <c r="D24" s="663"/>
      <c r="E24" s="663"/>
      <c r="F24" s="663"/>
      <c r="G24" s="663"/>
      <c r="H24" s="663"/>
      <c r="I24" s="66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54" t="s">
        <v>917</v>
      </c>
      <c r="C1" s="654"/>
      <c r="D1" s="653" t="s">
        <v>523</v>
      </c>
      <c r="E1" s="653"/>
      <c r="F1" s="654" t="s">
        <v>521</v>
      </c>
      <c r="G1" s="654"/>
      <c r="H1" s="664" t="s">
        <v>557</v>
      </c>
      <c r="I1" s="664"/>
      <c r="J1" s="653" t="s">
        <v>523</v>
      </c>
      <c r="K1" s="653"/>
      <c r="L1" s="654" t="s">
        <v>916</v>
      </c>
      <c r="M1" s="654"/>
      <c r="N1" s="664" t="s">
        <v>557</v>
      </c>
      <c r="O1" s="664"/>
      <c r="P1" s="653" t="s">
        <v>523</v>
      </c>
      <c r="Q1" s="653"/>
      <c r="R1" s="654" t="s">
        <v>560</v>
      </c>
      <c r="S1" s="654"/>
      <c r="T1" s="664" t="s">
        <v>557</v>
      </c>
      <c r="U1" s="664"/>
      <c r="V1" s="653" t="s">
        <v>523</v>
      </c>
      <c r="W1" s="653"/>
      <c r="X1" s="654" t="s">
        <v>915</v>
      </c>
      <c r="Y1" s="654"/>
      <c r="Z1" s="664" t="s">
        <v>557</v>
      </c>
      <c r="AA1" s="664"/>
      <c r="AB1" s="653" t="s">
        <v>523</v>
      </c>
      <c r="AC1" s="653"/>
      <c r="AD1" s="654" t="s">
        <v>599</v>
      </c>
      <c r="AE1" s="654"/>
      <c r="AF1" s="664" t="s">
        <v>557</v>
      </c>
      <c r="AG1" s="664"/>
      <c r="AH1" s="653" t="s">
        <v>523</v>
      </c>
      <c r="AI1" s="653"/>
      <c r="AJ1" s="654" t="s">
        <v>914</v>
      </c>
      <c r="AK1" s="654"/>
      <c r="AL1" s="664" t="s">
        <v>634</v>
      </c>
      <c r="AM1" s="664"/>
      <c r="AN1" s="653" t="s">
        <v>635</v>
      </c>
      <c r="AO1" s="653"/>
      <c r="AP1" s="654" t="s">
        <v>629</v>
      </c>
      <c r="AQ1" s="654"/>
      <c r="AR1" s="664" t="s">
        <v>557</v>
      </c>
      <c r="AS1" s="664"/>
      <c r="AT1" s="653" t="s">
        <v>523</v>
      </c>
      <c r="AU1" s="653"/>
      <c r="AV1" s="654" t="s">
        <v>913</v>
      </c>
      <c r="AW1" s="654"/>
      <c r="AX1" s="664" t="s">
        <v>557</v>
      </c>
      <c r="AY1" s="664"/>
      <c r="AZ1" s="653" t="s">
        <v>523</v>
      </c>
      <c r="BA1" s="653"/>
      <c r="BB1" s="654" t="s">
        <v>661</v>
      </c>
      <c r="BC1" s="654"/>
      <c r="BD1" s="664" t="s">
        <v>557</v>
      </c>
      <c r="BE1" s="664"/>
      <c r="BF1" s="653" t="s">
        <v>523</v>
      </c>
      <c r="BG1" s="653"/>
      <c r="BH1" s="654" t="s">
        <v>912</v>
      </c>
      <c r="BI1" s="654"/>
      <c r="BJ1" s="664" t="s">
        <v>557</v>
      </c>
      <c r="BK1" s="664"/>
      <c r="BL1" s="653" t="s">
        <v>523</v>
      </c>
      <c r="BM1" s="653"/>
      <c r="BN1" s="654" t="s">
        <v>931</v>
      </c>
      <c r="BO1" s="654"/>
      <c r="BP1" s="664" t="s">
        <v>557</v>
      </c>
      <c r="BQ1" s="664"/>
      <c r="BR1" s="653" t="s">
        <v>523</v>
      </c>
      <c r="BS1" s="653"/>
      <c r="BT1" s="654" t="s">
        <v>911</v>
      </c>
      <c r="BU1" s="654"/>
      <c r="BV1" s="664" t="s">
        <v>712</v>
      </c>
      <c r="BW1" s="664"/>
      <c r="BX1" s="653" t="s">
        <v>713</v>
      </c>
      <c r="BY1" s="653"/>
      <c r="BZ1" s="654" t="s">
        <v>711</v>
      </c>
      <c r="CA1" s="654"/>
      <c r="CB1" s="664" t="s">
        <v>738</v>
      </c>
      <c r="CC1" s="664"/>
      <c r="CD1" s="653" t="s">
        <v>739</v>
      </c>
      <c r="CE1" s="653"/>
      <c r="CF1" s="654" t="s">
        <v>910</v>
      </c>
      <c r="CG1" s="654"/>
      <c r="CH1" s="664" t="s">
        <v>738</v>
      </c>
      <c r="CI1" s="664"/>
      <c r="CJ1" s="653" t="s">
        <v>739</v>
      </c>
      <c r="CK1" s="653"/>
      <c r="CL1" s="654" t="s">
        <v>756</v>
      </c>
      <c r="CM1" s="654"/>
      <c r="CN1" s="664" t="s">
        <v>738</v>
      </c>
      <c r="CO1" s="664"/>
      <c r="CP1" s="653" t="s">
        <v>739</v>
      </c>
      <c r="CQ1" s="653"/>
      <c r="CR1" s="654" t="s">
        <v>909</v>
      </c>
      <c r="CS1" s="654"/>
      <c r="CT1" s="664" t="s">
        <v>738</v>
      </c>
      <c r="CU1" s="664"/>
      <c r="CV1" s="668" t="s">
        <v>739</v>
      </c>
      <c r="CW1" s="668"/>
      <c r="CX1" s="654" t="s">
        <v>777</v>
      </c>
      <c r="CY1" s="654"/>
      <c r="CZ1" s="664" t="s">
        <v>738</v>
      </c>
      <c r="DA1" s="664"/>
      <c r="DB1" s="668" t="s">
        <v>739</v>
      </c>
      <c r="DC1" s="668"/>
      <c r="DD1" s="654" t="s">
        <v>908</v>
      </c>
      <c r="DE1" s="654"/>
      <c r="DF1" s="664" t="s">
        <v>824</v>
      </c>
      <c r="DG1" s="664"/>
      <c r="DH1" s="668" t="s">
        <v>825</v>
      </c>
      <c r="DI1" s="668"/>
      <c r="DJ1" s="654" t="s">
        <v>817</v>
      </c>
      <c r="DK1" s="654"/>
      <c r="DL1" s="664" t="s">
        <v>824</v>
      </c>
      <c r="DM1" s="664"/>
      <c r="DN1" s="668" t="s">
        <v>739</v>
      </c>
      <c r="DO1" s="668"/>
      <c r="DP1" s="654" t="s">
        <v>907</v>
      </c>
      <c r="DQ1" s="654"/>
      <c r="DR1" s="664" t="s">
        <v>824</v>
      </c>
      <c r="DS1" s="664"/>
      <c r="DT1" s="668" t="s">
        <v>739</v>
      </c>
      <c r="DU1" s="668"/>
      <c r="DV1" s="654" t="s">
        <v>906</v>
      </c>
      <c r="DW1" s="654"/>
      <c r="DX1" s="664" t="s">
        <v>824</v>
      </c>
      <c r="DY1" s="664"/>
      <c r="DZ1" s="668" t="s">
        <v>739</v>
      </c>
      <c r="EA1" s="668"/>
      <c r="EB1" s="654" t="s">
        <v>905</v>
      </c>
      <c r="EC1" s="654"/>
      <c r="ED1" s="664" t="s">
        <v>824</v>
      </c>
      <c r="EE1" s="664"/>
      <c r="EF1" s="668" t="s">
        <v>739</v>
      </c>
      <c r="EG1" s="668"/>
      <c r="EH1" s="654" t="s">
        <v>891</v>
      </c>
      <c r="EI1" s="654"/>
      <c r="EJ1" s="664" t="s">
        <v>824</v>
      </c>
      <c r="EK1" s="664"/>
      <c r="EL1" s="668" t="s">
        <v>946</v>
      </c>
      <c r="EM1" s="668"/>
      <c r="EN1" s="654" t="s">
        <v>932</v>
      </c>
      <c r="EO1" s="654"/>
      <c r="EP1" s="664" t="s">
        <v>824</v>
      </c>
      <c r="EQ1" s="664"/>
      <c r="ER1" s="668" t="s">
        <v>960</v>
      </c>
      <c r="ES1" s="668"/>
      <c r="ET1" s="654" t="s">
        <v>947</v>
      </c>
      <c r="EU1" s="654"/>
      <c r="EV1" s="664" t="s">
        <v>824</v>
      </c>
      <c r="EW1" s="664"/>
      <c r="EX1" s="668" t="s">
        <v>538</v>
      </c>
      <c r="EY1" s="668"/>
      <c r="EZ1" s="654" t="s">
        <v>964</v>
      </c>
      <c r="FA1" s="65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67" t="s">
        <v>787</v>
      </c>
      <c r="CU7" s="65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67" t="s">
        <v>786</v>
      </c>
      <c r="DA8" s="65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67" t="s">
        <v>786</v>
      </c>
      <c r="DG8" s="65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67" t="s">
        <v>786</v>
      </c>
      <c r="DM8" s="65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67" t="s">
        <v>786</v>
      </c>
      <c r="DS8" s="654"/>
      <c r="DT8" s="145" t="s">
        <v>791</v>
      </c>
      <c r="DU8" s="145">
        <f>SUM(DU13:DU17)</f>
        <v>32</v>
      </c>
      <c r="DV8" s="63"/>
      <c r="DW8" s="63"/>
      <c r="DX8" s="667" t="s">
        <v>786</v>
      </c>
      <c r="DY8" s="65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67" t="s">
        <v>938</v>
      </c>
      <c r="EK8" s="65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67" t="s">
        <v>938</v>
      </c>
      <c r="EQ9" s="65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67" t="s">
        <v>938</v>
      </c>
      <c r="EW9" s="65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67" t="s">
        <v>938</v>
      </c>
      <c r="EE11" s="65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67" t="s">
        <v>786</v>
      </c>
      <c r="CU12" s="65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43" t="s">
        <v>790</v>
      </c>
      <c r="CU19" s="643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37" t="s">
        <v>866</v>
      </c>
      <c r="FA21" s="637"/>
      <c r="FC21" s="244">
        <f>FC20-FC22</f>
        <v>113457.16899999997</v>
      </c>
      <c r="FD21" s="236"/>
      <c r="FE21" s="669" t="s">
        <v>1581</v>
      </c>
      <c r="FF21" s="669"/>
      <c r="FG21" s="669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37" t="s">
        <v>879</v>
      </c>
      <c r="FA22" s="63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37" t="s">
        <v>1012</v>
      </c>
      <c r="FA23" s="637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37" t="s">
        <v>1097</v>
      </c>
      <c r="FA24" s="637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65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6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65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66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paydown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2023-01-08T21:39:01Z</cp:lastPrinted>
  <dcterms:created xsi:type="dcterms:W3CDTF">1998-07-18T13:03:51Z</dcterms:created>
  <dcterms:modified xsi:type="dcterms:W3CDTF">2023-01-09T10:34:50Z</dcterms:modified>
</cp:coreProperties>
</file>