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0C57726-28DC-4DBF-924E-90A49EA2A833}" xr6:coauthVersionLast="47" xr6:coauthVersionMax="47" xr10:uidLastSave="{00000000-0000-0000-0000-000000000000}"/>
  <bookViews>
    <workbookView xWindow="0" yWindow="0" windowWidth="13875" windowHeight="21600" xr2:uid="{D4D1A54F-01AE-4300-8644-B16194D9355C}"/>
  </bookViews>
  <sheets>
    <sheet name="Fli2pm" sheetId="5" r:id="rId1"/>
    <sheet name="LTIS" sheetId="2" r:id="rId2"/>
    <sheet name="overlap ptf" sheetId="4" r:id="rId3"/>
    <sheet name="FLI2" sheetId="1" r:id="rId4"/>
    <sheet name="xirr tes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5" l="1"/>
  <c r="D27" i="5"/>
  <c r="D18" i="5"/>
  <c r="D12" i="5"/>
  <c r="D8" i="5"/>
  <c r="D3" i="5"/>
  <c r="A5" i="5" s="1"/>
  <c r="G6" i="4"/>
  <c r="D24" i="4" s="1"/>
  <c r="G6" i="5" l="1"/>
  <c r="A4" i="5"/>
  <c r="D25" i="4"/>
  <c r="D16" i="4"/>
  <c r="D20" i="4"/>
  <c r="D23" i="4"/>
  <c r="D34" i="4"/>
  <c r="D22" i="4"/>
  <c r="D33" i="4"/>
  <c r="D21" i="4"/>
  <c r="D32" i="4"/>
  <c r="D17" i="4"/>
  <c r="D31" i="4"/>
  <c r="D30" i="4"/>
  <c r="D29" i="4"/>
  <c r="D28" i="4"/>
  <c r="D27" i="4"/>
  <c r="D26" i="4"/>
  <c r="D11" i="4"/>
  <c r="D26" i="5" l="1"/>
  <c r="D22" i="5"/>
  <c r="D6" i="5"/>
  <c r="D19" i="5"/>
  <c r="D11" i="5"/>
  <c r="D23" i="5"/>
  <c r="D14" i="5"/>
  <c r="D15" i="5"/>
  <c r="D16" i="5"/>
  <c r="D24" i="5"/>
  <c r="D25" i="5"/>
  <c r="D10" i="5"/>
  <c r="D20" i="5"/>
  <c r="D21" i="5"/>
  <c r="D13" i="5"/>
  <c r="D17" i="5"/>
  <c r="D18" i="4"/>
  <c r="D15" i="4"/>
  <c r="D14" i="4"/>
  <c r="D13" i="4"/>
  <c r="D12" i="4"/>
  <c r="D10" i="4"/>
  <c r="D9" i="4"/>
  <c r="D7" i="4"/>
  <c r="D6" i="4"/>
  <c r="D3" i="4"/>
  <c r="A4" i="4" s="1"/>
  <c r="A13" i="5" l="1"/>
  <c r="A6" i="5"/>
  <c r="A23" i="5"/>
  <c r="A7" i="5"/>
  <c r="A10" i="5"/>
  <c r="A12" i="5"/>
  <c r="A20" i="5"/>
  <c r="A19" i="5"/>
  <c r="A9" i="5"/>
  <c r="A8" i="5"/>
  <c r="A26" i="5"/>
  <c r="A11" i="5"/>
  <c r="A18" i="5"/>
  <c r="A24" i="5"/>
  <c r="A14" i="5"/>
  <c r="A27" i="5"/>
  <c r="A15" i="5"/>
  <c r="A17" i="5"/>
  <c r="A21" i="5"/>
  <c r="A25" i="5"/>
  <c r="A16" i="5"/>
  <c r="A22" i="5"/>
  <c r="B27" i="5"/>
  <c r="D5" i="4"/>
  <c r="A5" i="4"/>
  <c r="A7" i="4"/>
  <c r="A6" i="4"/>
  <c r="D8" i="4"/>
  <c r="A12" i="4" s="1"/>
  <c r="C7" i="3"/>
  <c r="C9" i="3" s="1"/>
  <c r="A31" i="4" l="1"/>
  <c r="A8" i="4"/>
  <c r="A34" i="4"/>
  <c r="A26" i="4"/>
  <c r="A15" i="4"/>
  <c r="A23" i="4"/>
  <c r="B18" i="4"/>
  <c r="A16" i="4"/>
  <c r="A10" i="4"/>
  <c r="G10" i="4" s="1"/>
  <c r="A32" i="4"/>
  <c r="A24" i="4"/>
  <c r="A13" i="4"/>
  <c r="A29" i="4"/>
  <c r="A21" i="4"/>
  <c r="A22" i="4"/>
  <c r="A9" i="4"/>
  <c r="A30" i="4"/>
  <c r="A11" i="4"/>
  <c r="A27" i="4"/>
  <c r="A14" i="4"/>
  <c r="A28" i="4"/>
  <c r="A20" i="4"/>
  <c r="A17" i="4"/>
  <c r="A33" i="4"/>
  <c r="A25" i="4"/>
  <c r="A18" i="4"/>
  <c r="D13" i="2"/>
  <c r="D12" i="2"/>
  <c r="D15" i="2" l="1"/>
  <c r="D28" i="2"/>
  <c r="D29" i="2"/>
  <c r="D27" i="2"/>
  <c r="D26" i="2"/>
  <c r="D25" i="2"/>
  <c r="D24" i="2"/>
  <c r="D23" i="2"/>
  <c r="D22" i="2"/>
  <c r="D21" i="2"/>
  <c r="D20" i="2"/>
  <c r="D19" i="2"/>
  <c r="D18" i="2"/>
  <c r="D17" i="2"/>
  <c r="D16" i="2"/>
  <c r="D11" i="2"/>
  <c r="C8" i="1" l="1"/>
  <c r="C7" i="1"/>
  <c r="D7" i="2"/>
  <c r="D6" i="2"/>
  <c r="D5" i="2"/>
  <c r="D8" i="2"/>
  <c r="D9" i="2"/>
  <c r="D10" i="2"/>
  <c r="D4" i="2"/>
  <c r="B13" i="2" l="1"/>
  <c r="A15" i="2"/>
  <c r="A17" i="2"/>
  <c r="A23" i="2"/>
  <c r="A9" i="2"/>
  <c r="A5" i="2"/>
  <c r="A13" i="2"/>
  <c r="A29" i="2"/>
  <c r="A21" i="2"/>
  <c r="A7" i="2"/>
  <c r="A28" i="2"/>
  <c r="A24" i="2"/>
  <c r="A27" i="2"/>
  <c r="A26" i="2"/>
  <c r="A10" i="2"/>
  <c r="A20" i="2"/>
  <c r="A19" i="2"/>
  <c r="A22" i="2"/>
  <c r="A18" i="2"/>
  <c r="A6" i="2"/>
  <c r="A8" i="2"/>
  <c r="A4" i="2"/>
  <c r="A12" i="2"/>
  <c r="A16" i="2"/>
  <c r="A11" i="2"/>
  <c r="A25" i="2"/>
  <c r="C3" i="1"/>
  <c r="C5" i="1" s="1"/>
  <c r="C6" i="1" l="1"/>
  <c r="C10" i="1"/>
</calcChain>
</file>

<file path=xl/sharedStrings.xml><?xml version="1.0" encoding="utf-8"?>
<sst xmlns="http://schemas.openxmlformats.org/spreadsheetml/2006/main" count="42" uniqueCount="28">
  <si>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</si>
  <si>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</si>
  <si>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</si>
  <si>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</si>
  <si>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</si>
  <si>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</si>
  <si>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</si>
  <si>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</si>
  <si>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</si>
  <si>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</si>
  <si>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PnL</t>
  </si>
  <si>
    <t>Fli2 upfront</t>
  </si>
  <si>
    <t>total prem - Ltis</t>
  </si>
  <si>
    <t>golden handshake</t>
  </si>
  <si>
    <t>high water mark of outlay</t>
  </si>
  <si>
    <t>12M TD excess profit</t>
  </si>
  <si>
    <t>$4511 golden handshake</t>
  </si>
  <si>
    <t>serrender FLI2. may get additional $200 golden handshake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</si>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</sst>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/yy;@"/>
    <numFmt numFmtId="165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G30"/>
  <sheetViews>
    <sheetView tabSelected="1" workbookViewId="0">
      <selection activeCell="F15" sqref="F15"/>
    </sheetView>
  </sheetViews>
  <sheetFormatPr defaultRowHeight="15" x14ac:dyDescent="0.25"/>
  <cols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7" x14ac:dyDescent="0.25">
      <c r="A2" t="s">
        <v>10</v>
      </c>
      <c r="B2" t="s">
        <v>6</v>
      </c>
      <c r="C2" s="4"/>
      <c r="D2" t="s">
        <v>2</v>
      </c>
    </row>
    <row r="3" spans="1:7" x14ac:dyDescent="0.25">
      <c r="A3" s="5"/>
      <c r="B3" s="2"/>
      <c r="C3" s="3">
        <v>45505</v>
      </c>
      <c r="D3" s="5">
        <f>-28%*G4</f>
        <v>-56000.000000000007</v>
      </c>
      <c r="E3" t="s">
        <v>23</v>
      </c>
    </row>
    <row r="4" spans="1:7" x14ac:dyDescent="0.25">
      <c r="A4" s="5">
        <f>SUM($D$3:D4)</f>
        <v>-53260.000000000007</v>
      </c>
      <c r="B4" s="2"/>
      <c r="C4" s="3">
        <v>45566</v>
      </c>
      <c r="D4">
        <v>2740</v>
      </c>
      <c r="E4" t="s">
        <v>22</v>
      </c>
      <c r="F4" t="s">
        <v>19</v>
      </c>
      <c r="G4" s="7">
        <v>200000</v>
      </c>
    </row>
    <row r="5" spans="1:7" x14ac:dyDescent="0.25">
      <c r="A5" s="5">
        <f>SUM($D$3:D5)</f>
        <v>-53260.000000000007</v>
      </c>
      <c r="B5" s="2"/>
      <c r="F5" t="s">
        <v>26</v>
      </c>
      <c r="G5" s="2">
        <v>0.03</v>
      </c>
    </row>
    <row r="6" spans="1:7" x14ac:dyDescent="0.25">
      <c r="A6" s="5">
        <f>SUM($D$3:D6)</f>
        <v>-63082.000000000007</v>
      </c>
      <c r="B6" s="2"/>
      <c r="C6" s="3">
        <v>45962</v>
      </c>
      <c r="D6">
        <f>-(5502+G6*G5)</f>
        <v>-9822</v>
      </c>
      <c r="E6" t="s">
        <v>21</v>
      </c>
      <c r="F6" t="s">
        <v>27</v>
      </c>
      <c r="G6" s="7">
        <f>G4+D3</f>
        <v>144000</v>
      </c>
    </row>
    <row r="7" spans="1:7" x14ac:dyDescent="0.25">
      <c r="A7" s="5">
        <f>SUM($D$3:D7)</f>
        <v>-63082.000000000007</v>
      </c>
      <c r="B7" s="2"/>
      <c r="F7" t="s">
        <v>25</v>
      </c>
      <c r="G7" s="2">
        <v>0.02</v>
      </c>
    </row>
    <row r="8" spans="1:7" x14ac:dyDescent="0.25">
      <c r="A8" s="5">
        <f>SUM($D$3:D8)</f>
        <v>-56662.000000000007</v>
      </c>
      <c r="B8" s="2"/>
      <c r="C8" s="3">
        <v>46419</v>
      </c>
      <c r="D8">
        <f>3.21%*$G$4</f>
        <v>6419.9999999999991</v>
      </c>
      <c r="E8" t="s">
        <v>20</v>
      </c>
    </row>
    <row r="9" spans="1:7" x14ac:dyDescent="0.25">
      <c r="A9" s="5">
        <f>SUM($D$3:D9)</f>
        <v>-662</v>
      </c>
      <c r="B9" s="2"/>
      <c r="C9" s="3">
        <v>46419</v>
      </c>
      <c r="D9" s="5">
        <f>-$D$3</f>
        <v>56000.000000000007</v>
      </c>
      <c r="E9" s="6" t="s">
        <v>24</v>
      </c>
      <c r="F9" s="6"/>
      <c r="G9" s="6"/>
    </row>
    <row r="10" spans="1:7" x14ac:dyDescent="0.25">
      <c r="A10" s="5">
        <f>SUM($D$3:D10)</f>
        <v>2877.9999999999991</v>
      </c>
      <c r="B10" s="2"/>
      <c r="C10" s="3">
        <v>46784</v>
      </c>
      <c r="D10">
        <f>3.21%*$G$4-$G$7*$G$6</f>
        <v>3539.9999999999991</v>
      </c>
    </row>
    <row r="11" spans="1:7" x14ac:dyDescent="0.25">
      <c r="A11" s="5">
        <f>SUM($D$3:D11)</f>
        <v>6417.9999999999982</v>
      </c>
      <c r="B11" s="2"/>
      <c r="C11" s="3">
        <v>47150</v>
      </c>
      <c r="D11">
        <f>3.21%*$G$4-$G$7*$G$6</f>
        <v>3539.9999999999991</v>
      </c>
    </row>
    <row r="12" spans="1:7" x14ac:dyDescent="0.25">
      <c r="A12" s="5">
        <f>SUM($D$3:D12)</f>
        <v>9957.9999999999964</v>
      </c>
      <c r="B12" s="2"/>
      <c r="C12" s="3">
        <v>47515</v>
      </c>
      <c r="D12">
        <f>3.21%*$G$4-$G$7*$G$6</f>
        <v>3539.9999999999991</v>
      </c>
    </row>
    <row r="13" spans="1:7" x14ac:dyDescent="0.25">
      <c r="A13" s="5">
        <f>SUM($D$3:D13)</f>
        <v>13497.999999999996</v>
      </c>
      <c r="B13" s="2"/>
      <c r="C13" s="3">
        <v>47880</v>
      </c>
      <c r="D13">
        <f>3.21%*$G$4-$G$7*$G$6</f>
        <v>3539.9999999999991</v>
      </c>
    </row>
    <row r="14" spans="1:7" x14ac:dyDescent="0.25">
      <c r="A14" s="5">
        <f>SUM($D$3:D14)</f>
        <v>17037.999999999996</v>
      </c>
      <c r="B14" s="2"/>
      <c r="C14" s="3">
        <v>48245</v>
      </c>
      <c r="D14">
        <f>3.21%*$G$4-$G$7*$G$6</f>
        <v>3539.9999999999991</v>
      </c>
    </row>
    <row r="15" spans="1:7" x14ac:dyDescent="0.25">
      <c r="A15" s="5">
        <f>SUM($D$3:D15)</f>
        <v>20577.999999999996</v>
      </c>
      <c r="B15" s="2"/>
      <c r="C15" s="3">
        <v>48611</v>
      </c>
      <c r="D15">
        <f>3.21%*$G$4-$G$7*$G$6</f>
        <v>3539.9999999999991</v>
      </c>
    </row>
    <row r="16" spans="1:7" x14ac:dyDescent="0.25">
      <c r="A16" s="5">
        <f>SUM($D$3:D16)</f>
        <v>24117.999999999996</v>
      </c>
      <c r="B16" s="2"/>
      <c r="C16" s="3">
        <v>48976</v>
      </c>
      <c r="D16">
        <f>3.21%*$G$4-$G$7*$G$6</f>
        <v>3539.9999999999991</v>
      </c>
    </row>
    <row r="17" spans="1:7" x14ac:dyDescent="0.25">
      <c r="A17" s="5">
        <f>SUM($D$3:D17)</f>
        <v>27657.999999999996</v>
      </c>
      <c r="B17" s="2"/>
      <c r="C17" s="3">
        <v>49341</v>
      </c>
      <c r="D17">
        <f>3.21%*$G$4-$G$7*$G$6</f>
        <v>3539.9999999999991</v>
      </c>
    </row>
    <row r="18" spans="1:7" x14ac:dyDescent="0.25">
      <c r="A18" s="5">
        <f>SUM($D$3:D18)</f>
        <v>31197.999999999996</v>
      </c>
      <c r="B18" s="2"/>
      <c r="C18" s="3">
        <v>49706</v>
      </c>
      <c r="D18">
        <f>3.21%*$G$4-$G$7*$G$6</f>
        <v>3539.9999999999991</v>
      </c>
    </row>
    <row r="19" spans="1:7" x14ac:dyDescent="0.25">
      <c r="A19" s="5">
        <f>SUM($D$3:D19)</f>
        <v>34737.999999999993</v>
      </c>
      <c r="B19" s="2"/>
      <c r="C19" s="3">
        <v>50072</v>
      </c>
      <c r="D19">
        <f>3.21%*$G$4-$G$7*$G$6</f>
        <v>3539.9999999999991</v>
      </c>
    </row>
    <row r="20" spans="1:7" x14ac:dyDescent="0.25">
      <c r="A20" s="5">
        <f>SUM($D$3:D20)</f>
        <v>38277.999999999993</v>
      </c>
      <c r="B20" s="2"/>
      <c r="C20" s="3">
        <v>50437</v>
      </c>
      <c r="D20">
        <f>3.21%*$G$4-$G$7*$G$6</f>
        <v>3539.9999999999991</v>
      </c>
    </row>
    <row r="21" spans="1:7" x14ac:dyDescent="0.25">
      <c r="A21" s="5">
        <f>SUM($D$3:D21)</f>
        <v>41817.999999999993</v>
      </c>
      <c r="B21" s="2"/>
      <c r="C21" s="3">
        <v>50802</v>
      </c>
      <c r="D21">
        <f>3.21%*$G$4-$G$7*$G$6</f>
        <v>3539.9999999999991</v>
      </c>
    </row>
    <row r="22" spans="1:7" x14ac:dyDescent="0.25">
      <c r="A22" s="5">
        <f>SUM($D$3:D22)</f>
        <v>45357.999999999993</v>
      </c>
      <c r="B22" s="2"/>
      <c r="C22" s="3">
        <v>51167</v>
      </c>
      <c r="D22">
        <f>3.21%*$G$4-$G$7*$G$6</f>
        <v>3539.9999999999991</v>
      </c>
    </row>
    <row r="23" spans="1:7" x14ac:dyDescent="0.25">
      <c r="A23" s="5">
        <f>SUM($D$3:D23)</f>
        <v>48897.999999999993</v>
      </c>
      <c r="B23" s="2"/>
      <c r="C23" s="3">
        <v>51533</v>
      </c>
      <c r="D23">
        <f>3.21%*$G$4-$G$7*$G$6</f>
        <v>3539.9999999999991</v>
      </c>
    </row>
    <row r="24" spans="1:7" x14ac:dyDescent="0.25">
      <c r="A24" s="5">
        <f>SUM($D$3:D24)</f>
        <v>52437.999999999993</v>
      </c>
      <c r="B24" s="2"/>
      <c r="C24" s="3">
        <v>51898</v>
      </c>
      <c r="D24">
        <f>3.21%*$G$4-$G$7*$G$6</f>
        <v>3539.9999999999991</v>
      </c>
    </row>
    <row r="25" spans="1:7" x14ac:dyDescent="0.25">
      <c r="A25" s="5">
        <f>SUM($D$3:D25)</f>
        <v>55977.999999999993</v>
      </c>
      <c r="B25" s="2"/>
      <c r="C25" s="3">
        <v>52263</v>
      </c>
      <c r="D25">
        <f>3.21%*$G$4-$G$7*$G$6</f>
        <v>3539.9999999999991</v>
      </c>
    </row>
    <row r="26" spans="1:7" x14ac:dyDescent="0.25">
      <c r="A26" s="5">
        <f>SUM($D$3:D26)</f>
        <v>59517.999999999993</v>
      </c>
      <c r="B26" s="2"/>
      <c r="C26" s="3">
        <v>52628</v>
      </c>
      <c r="D26">
        <f>3.21%*$G$4-$G$7*$G$6</f>
        <v>3539.9999999999991</v>
      </c>
    </row>
    <row r="27" spans="1:7" x14ac:dyDescent="0.25">
      <c r="A27" s="5">
        <f>SUM($D$3:D27)</f>
        <v>59517.999999999993</v>
      </c>
      <c r="B27" s="2">
        <f>XIRR(D3:D27,C3:C27)</f>
        <v>0.13787479996681215</v>
      </c>
      <c r="C27" s="3">
        <v>52628</v>
      </c>
      <c r="D27" s="5">
        <f>-$D$3*0</f>
        <v>0</v>
      </c>
      <c r="E27" s="6" t="s">
        <v>24</v>
      </c>
      <c r="F27" s="6"/>
      <c r="G27" s="6"/>
    </row>
    <row r="28" spans="1:7" x14ac:dyDescent="0.25">
      <c r="A28" s="5"/>
      <c r="B28" s="2"/>
    </row>
    <row r="29" spans="1:7" x14ac:dyDescent="0.25">
      <c r="A29" s="5"/>
      <c r="B29" s="2"/>
    </row>
    <row r="30" spans="1:7" x14ac:dyDescent="0.25">
      <c r="A30" s="5"/>
      <c r="B30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3:G29"/>
  <sheetViews>
    <sheetView workbookViewId="0">
      <selection activeCell="F16" sqref="F16"/>
    </sheetView>
  </sheetViews>
  <sheetFormatPr defaultRowHeight="15" x14ac:dyDescent="0.25"/>
  <cols>
    <col min="2" max="2" width="7.140625" customWidth="1"/>
    <col min="3" max="3" width="7.28515625" style="3" bestFit="1" customWidth="1"/>
    <col min="4" max="4" width="9.85546875" customWidth="1"/>
    <col min="5" max="5" width="20" bestFit="1" customWidth="1"/>
    <col min="6" max="6" width="24" bestFit="1" customWidth="1"/>
  </cols>
  <sheetData>
    <row r="3" spans="1:7" x14ac:dyDescent="0.25">
      <c r="A3" t="s">
        <v>10</v>
      </c>
      <c r="B3" t="s">
        <v>6</v>
      </c>
      <c r="C3" s="4"/>
      <c r="D3" t="s">
        <v>2</v>
      </c>
    </row>
    <row r="4" spans="1:7" x14ac:dyDescent="0.25">
      <c r="A4" s="5">
        <f>SUM($D$3:D4)</f>
        <v>-30000</v>
      </c>
      <c r="B4" s="2"/>
      <c r="C4" s="3">
        <v>45505</v>
      </c>
      <c r="D4">
        <f>-$G$4/5</f>
        <v>-30000</v>
      </c>
      <c r="F4" t="s">
        <v>12</v>
      </c>
      <c r="G4">
        <v>150000</v>
      </c>
    </row>
    <row r="5" spans="1:7" x14ac:dyDescent="0.25">
      <c r="A5" s="5">
        <f>SUM($D$3:D5)</f>
        <v>-27300</v>
      </c>
      <c r="B5" s="2"/>
      <c r="C5" s="3">
        <v>45566</v>
      </c>
      <c r="D5">
        <f>1.8%*G4</f>
        <v>2700.0000000000005</v>
      </c>
      <c r="E5" t="s">
        <v>3</v>
      </c>
      <c r="G5" s="5"/>
    </row>
    <row r="6" spans="1:7" x14ac:dyDescent="0.25">
      <c r="A6" s="5">
        <f>SUM($D$3:D6)</f>
        <v>-57300</v>
      </c>
      <c r="B6" s="2"/>
      <c r="C6" s="3">
        <v>45870</v>
      </c>
      <c r="D6">
        <f>-$G$4/5</f>
        <v>-30000</v>
      </c>
    </row>
    <row r="7" spans="1:7" x14ac:dyDescent="0.25">
      <c r="A7" s="5">
        <f>SUM($D$3:D7)</f>
        <v>-56175</v>
      </c>
      <c r="B7" s="2"/>
      <c r="C7" s="3">
        <v>45870</v>
      </c>
      <c r="D7">
        <f>(0.0425-0.035)*G4</f>
        <v>1125</v>
      </c>
      <c r="E7" t="s">
        <v>15</v>
      </c>
    </row>
    <row r="8" spans="1:7" x14ac:dyDescent="0.25">
      <c r="A8" s="5">
        <f>SUM($D$3:D8)</f>
        <v>-86175</v>
      </c>
      <c r="B8" s="2"/>
      <c r="C8" s="3">
        <v>46235</v>
      </c>
      <c r="D8">
        <f>-$G$4/5</f>
        <v>-30000</v>
      </c>
    </row>
    <row r="9" spans="1:7" x14ac:dyDescent="0.25">
      <c r="A9" s="5">
        <f>SUM($D$3:D9)</f>
        <v>-116175</v>
      </c>
      <c r="B9" s="2"/>
      <c r="C9" s="3">
        <v>46600</v>
      </c>
      <c r="D9">
        <f>-$G$4/5</f>
        <v>-30000</v>
      </c>
    </row>
    <row r="10" spans="1:7" x14ac:dyDescent="0.25">
      <c r="A10" s="5">
        <f>SUM($D$3:D10)</f>
        <v>-146175</v>
      </c>
      <c r="B10" s="2"/>
      <c r="C10" s="3">
        <v>46966</v>
      </c>
      <c r="D10">
        <f>-$G$4/5</f>
        <v>-30000</v>
      </c>
    </row>
    <row r="11" spans="1:7" x14ac:dyDescent="0.25">
      <c r="A11" s="5">
        <f>SUM($D$3:D11)</f>
        <v>-141090</v>
      </c>
      <c r="B11" s="2"/>
      <c r="C11" s="3">
        <v>47331</v>
      </c>
      <c r="D11">
        <f>$G$4*0.0339</f>
        <v>5085</v>
      </c>
      <c r="E11" t="s">
        <v>8</v>
      </c>
    </row>
    <row r="12" spans="1:7" x14ac:dyDescent="0.25">
      <c r="A12" s="5">
        <f>SUM($D$3:D12)</f>
        <v>-136590</v>
      </c>
      <c r="B12" s="2"/>
      <c r="C12" s="3">
        <v>47331</v>
      </c>
      <c r="D12">
        <f>G4*3%</f>
        <v>4500</v>
      </c>
      <c r="E12" t="s">
        <v>13</v>
      </c>
    </row>
    <row r="13" spans="1:7" x14ac:dyDescent="0.25">
      <c r="A13" s="5">
        <f>SUM($D$3:D13)</f>
        <v>13410</v>
      </c>
      <c r="B13" s="2">
        <f>XIRR($D$4:D13,$C$4:C13)</f>
        <v>2.9792901873588563E-2</v>
      </c>
      <c r="C13" s="3">
        <v>47331</v>
      </c>
      <c r="D13">
        <f>G4</f>
        <v>150000</v>
      </c>
      <c r="E13" t="s">
        <v>9</v>
      </c>
    </row>
    <row r="14" spans="1:7" x14ac:dyDescent="0.25">
      <c r="A14" s="5"/>
      <c r="B14" s="2"/>
    </row>
    <row r="15" spans="1:7" x14ac:dyDescent="0.25">
      <c r="A15" s="5">
        <f>SUM($D$3:D15)</f>
        <v>18495</v>
      </c>
      <c r="B15" s="2"/>
      <c r="C15" s="3">
        <v>47696</v>
      </c>
      <c r="D15">
        <f t="shared" ref="D15:D29" si="0">$G$4*0.0339</f>
        <v>5085</v>
      </c>
    </row>
    <row r="16" spans="1:7" x14ac:dyDescent="0.25">
      <c r="A16" s="5">
        <f>SUM($D$3:D16)</f>
        <v>23580</v>
      </c>
      <c r="B16" s="2"/>
      <c r="C16" s="3">
        <v>48061</v>
      </c>
      <c r="D16">
        <f t="shared" si="0"/>
        <v>5085</v>
      </c>
    </row>
    <row r="17" spans="1:4" x14ac:dyDescent="0.25">
      <c r="A17" s="5">
        <f>SUM($D$3:D17)</f>
        <v>28665</v>
      </c>
      <c r="B17" s="2"/>
      <c r="C17" s="3">
        <v>48427</v>
      </c>
      <c r="D17">
        <f t="shared" si="0"/>
        <v>5085</v>
      </c>
    </row>
    <row r="18" spans="1:4" x14ac:dyDescent="0.25">
      <c r="A18" s="5">
        <f>SUM($D$3:D18)</f>
        <v>33750</v>
      </c>
      <c r="B18" s="2"/>
      <c r="C18" s="3">
        <v>48792</v>
      </c>
      <c r="D18">
        <f t="shared" si="0"/>
        <v>5085</v>
      </c>
    </row>
    <row r="19" spans="1:4" x14ac:dyDescent="0.25">
      <c r="A19" s="5">
        <f>SUM($D$3:D19)</f>
        <v>38835</v>
      </c>
      <c r="B19" s="2"/>
      <c r="C19" s="3">
        <v>49157</v>
      </c>
      <c r="D19">
        <f t="shared" si="0"/>
        <v>5085</v>
      </c>
    </row>
    <row r="20" spans="1:4" x14ac:dyDescent="0.25">
      <c r="A20" s="5">
        <f>SUM($D$3:D20)</f>
        <v>43920</v>
      </c>
      <c r="B20" s="2"/>
      <c r="C20" s="3">
        <v>49522</v>
      </c>
      <c r="D20">
        <f t="shared" si="0"/>
        <v>5085</v>
      </c>
    </row>
    <row r="21" spans="1:4" x14ac:dyDescent="0.25">
      <c r="A21" s="5">
        <f>SUM($D$3:D21)</f>
        <v>49005</v>
      </c>
      <c r="B21" s="2"/>
      <c r="C21" s="3">
        <v>49888</v>
      </c>
      <c r="D21">
        <f t="shared" si="0"/>
        <v>5085</v>
      </c>
    </row>
    <row r="22" spans="1:4" x14ac:dyDescent="0.25">
      <c r="A22" s="5">
        <f>SUM($D$3:D22)</f>
        <v>54090</v>
      </c>
      <c r="B22" s="2"/>
      <c r="C22" s="3">
        <v>50253</v>
      </c>
      <c r="D22">
        <f t="shared" si="0"/>
        <v>5085</v>
      </c>
    </row>
    <row r="23" spans="1:4" x14ac:dyDescent="0.25">
      <c r="A23" s="5">
        <f>SUM($D$3:D23)</f>
        <v>59175</v>
      </c>
      <c r="B23" s="2"/>
      <c r="C23" s="3">
        <v>50618</v>
      </c>
      <c r="D23">
        <f t="shared" si="0"/>
        <v>5085</v>
      </c>
    </row>
    <row r="24" spans="1:4" x14ac:dyDescent="0.25">
      <c r="A24" s="5">
        <f>SUM($D$3:D24)</f>
        <v>64260</v>
      </c>
      <c r="B24" s="2"/>
      <c r="C24" s="3">
        <v>50983</v>
      </c>
      <c r="D24">
        <f t="shared" si="0"/>
        <v>5085</v>
      </c>
    </row>
    <row r="25" spans="1:4" x14ac:dyDescent="0.25">
      <c r="A25" s="5">
        <f>SUM($D$3:D25)</f>
        <v>69345</v>
      </c>
      <c r="B25" s="2"/>
      <c r="C25" s="3">
        <v>51349</v>
      </c>
      <c r="D25">
        <f t="shared" si="0"/>
        <v>5085</v>
      </c>
    </row>
    <row r="26" spans="1:4" x14ac:dyDescent="0.25">
      <c r="A26" s="5">
        <f>SUM($D$3:D26)</f>
        <v>74430</v>
      </c>
      <c r="B26" s="2"/>
      <c r="C26" s="3">
        <v>51714</v>
      </c>
      <c r="D26">
        <f t="shared" si="0"/>
        <v>5085</v>
      </c>
    </row>
    <row r="27" spans="1:4" x14ac:dyDescent="0.25">
      <c r="A27" s="5">
        <f>SUM($D$3:D27)</f>
        <v>79515</v>
      </c>
      <c r="B27" s="2"/>
      <c r="C27" s="3">
        <v>52079</v>
      </c>
      <c r="D27">
        <f t="shared" si="0"/>
        <v>5085</v>
      </c>
    </row>
    <row r="28" spans="1:4" x14ac:dyDescent="0.25">
      <c r="A28" s="5">
        <f>SUM($D$3:D28)</f>
        <v>84600</v>
      </c>
      <c r="B28" s="2"/>
      <c r="C28" s="3">
        <v>52444</v>
      </c>
      <c r="D28">
        <f t="shared" si="0"/>
        <v>5085</v>
      </c>
    </row>
    <row r="29" spans="1:4" x14ac:dyDescent="0.25">
      <c r="A29" s="5">
        <f>SUM($D$3:D29)</f>
        <v>89685</v>
      </c>
      <c r="B29" s="2"/>
      <c r="C29" s="3">
        <v>52810</v>
      </c>
      <c r="D29">
        <f t="shared" si="0"/>
        <v>5085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A2:G34"/>
  <sheetViews>
    <sheetView workbookViewId="0">
      <selection activeCell="F18" sqref="F18"/>
    </sheetView>
  </sheetViews>
  <sheetFormatPr defaultRowHeight="15" x14ac:dyDescent="0.25"/>
  <cols>
    <col min="1" max="1" width="11" bestFit="1" customWidth="1"/>
    <col min="2" max="2" width="7.140625" bestFit="1" customWidth="1"/>
    <col min="3" max="3" width="7.28515625" style="3" bestFit="1" customWidth="1"/>
    <col min="4" max="4" width="9.85546875" customWidth="1"/>
    <col min="5" max="5" width="20" bestFit="1" customWidth="1"/>
    <col min="6" max="6" width="24" bestFit="1" customWidth="1"/>
    <col min="7" max="7" width="10" bestFit="1" customWidth="1"/>
  </cols>
  <sheetData>
    <row r="2" spans="1:7" x14ac:dyDescent="0.25">
      <c r="D2" t="s">
        <v>2</v>
      </c>
    </row>
    <row r="3" spans="1:7" x14ac:dyDescent="0.25">
      <c r="A3" t="s">
        <v>18</v>
      </c>
      <c r="B3" t="s">
        <v>6</v>
      </c>
      <c r="C3" s="4">
        <v>45170</v>
      </c>
      <c r="D3">
        <f>-G3/3</f>
        <v>-50065.666666666664</v>
      </c>
      <c r="F3" t="s">
        <v>5</v>
      </c>
      <c r="G3">
        <v>150197</v>
      </c>
    </row>
    <row r="4" spans="1:7" x14ac:dyDescent="0.25">
      <c r="A4" s="5">
        <f>SUM($D$3:D4)</f>
        <v>-43936.666666666664</v>
      </c>
      <c r="B4" s="2"/>
      <c r="C4" s="4">
        <v>45261</v>
      </c>
      <c r="D4">
        <v>6129</v>
      </c>
      <c r="E4" t="s">
        <v>11</v>
      </c>
    </row>
    <row r="5" spans="1:7" x14ac:dyDescent="0.25">
      <c r="A5" s="5">
        <f>SUM($D$3:D5)</f>
        <v>-94002.333333333328</v>
      </c>
      <c r="B5" s="2"/>
      <c r="C5" s="4">
        <v>45352</v>
      </c>
      <c r="D5">
        <f>D3</f>
        <v>-50065.666666666664</v>
      </c>
    </row>
    <row r="6" spans="1:7" x14ac:dyDescent="0.25">
      <c r="A6" s="5">
        <f>SUM($D$3:D6)</f>
        <v>-124081.28333333333</v>
      </c>
      <c r="B6" s="2"/>
      <c r="C6" s="3">
        <v>45505</v>
      </c>
      <c r="D6">
        <f>-$G$6/5</f>
        <v>-30078.95</v>
      </c>
      <c r="F6" t="s">
        <v>12</v>
      </c>
      <c r="G6">
        <f>150394.75</f>
        <v>150394.75</v>
      </c>
    </row>
    <row r="7" spans="1:7" x14ac:dyDescent="0.25">
      <c r="A7" s="5">
        <f>SUM($D$3:D7)</f>
        <v>-121374.17783333332</v>
      </c>
      <c r="B7" s="2"/>
      <c r="C7" s="3">
        <v>45566</v>
      </c>
      <c r="D7">
        <f>1.8%*G6</f>
        <v>2707.1055000000001</v>
      </c>
      <c r="E7" t="s">
        <v>3</v>
      </c>
    </row>
    <row r="8" spans="1:7" x14ac:dyDescent="0.25">
      <c r="A8" s="5">
        <f>SUM($D$3:D8)</f>
        <v>-171439.84449999998</v>
      </c>
      <c r="B8" s="2"/>
      <c r="C8" s="4">
        <v>45717</v>
      </c>
      <c r="D8">
        <f>D3</f>
        <v>-50065.666666666664</v>
      </c>
    </row>
    <row r="9" spans="1:7" x14ac:dyDescent="0.25">
      <c r="A9" s="5">
        <f>SUM($D$3:D9)</f>
        <v>-201518.79449999999</v>
      </c>
      <c r="B9" s="2"/>
      <c r="C9" s="3">
        <v>45870</v>
      </c>
      <c r="D9">
        <f>-$G$6/5</f>
        <v>-30078.95</v>
      </c>
    </row>
    <row r="10" spans="1:7" x14ac:dyDescent="0.25">
      <c r="A10" s="5">
        <f>SUM($D$3:D10)</f>
        <v>-200390.83387499998</v>
      </c>
      <c r="B10" s="2"/>
      <c r="C10" s="3">
        <v>45870</v>
      </c>
      <c r="D10">
        <f>(0.0425-0.035)*G6</f>
        <v>1127.9606249999999</v>
      </c>
      <c r="E10" t="s">
        <v>15</v>
      </c>
      <c r="F10" t="s">
        <v>14</v>
      </c>
      <c r="G10" s="5">
        <f>A10</f>
        <v>-200390.83387499998</v>
      </c>
    </row>
    <row r="11" spans="1:7" x14ac:dyDescent="0.25">
      <c r="A11" s="5">
        <f>SUM($D$3:D11)</f>
        <v>-195917.96721499998</v>
      </c>
      <c r="B11" s="2"/>
      <c r="C11" s="4">
        <v>46082</v>
      </c>
      <c r="D11">
        <f>2.978%*G3</f>
        <v>4472.8666599999997</v>
      </c>
      <c r="E11" t="s">
        <v>7</v>
      </c>
      <c r="F11" s="3"/>
      <c r="G11" s="2"/>
    </row>
    <row r="12" spans="1:7" x14ac:dyDescent="0.25">
      <c r="A12" s="5">
        <f>SUM($D$3:D12)</f>
        <v>-45720.967214999982</v>
      </c>
      <c r="B12" s="2"/>
      <c r="C12" s="4">
        <v>46082</v>
      </c>
      <c r="D12">
        <f>G3</f>
        <v>150197</v>
      </c>
      <c r="E12" t="s">
        <v>17</v>
      </c>
    </row>
    <row r="13" spans="1:7" x14ac:dyDescent="0.25">
      <c r="A13" s="5">
        <f>SUM($D$3:D13)</f>
        <v>-75799.917214999979</v>
      </c>
      <c r="B13" s="2"/>
      <c r="C13" s="3">
        <v>46235</v>
      </c>
      <c r="D13">
        <f>-$G$6/5</f>
        <v>-30078.95</v>
      </c>
    </row>
    <row r="14" spans="1:7" x14ac:dyDescent="0.25">
      <c r="A14" s="5">
        <f>SUM($D$3:D14)</f>
        <v>-105878.86721499998</v>
      </c>
      <c r="B14" s="2"/>
      <c r="C14" s="3">
        <v>46600</v>
      </c>
      <c r="D14">
        <f>-$G$6/5</f>
        <v>-30078.95</v>
      </c>
    </row>
    <row r="15" spans="1:7" x14ac:dyDescent="0.25">
      <c r="A15" s="5">
        <f>SUM($D$3:D15)</f>
        <v>-135957.81721499999</v>
      </c>
      <c r="B15" s="2"/>
      <c r="C15" s="3">
        <v>46966</v>
      </c>
      <c r="D15">
        <f>-$G$6/5</f>
        <v>-30078.95</v>
      </c>
    </row>
    <row r="16" spans="1:7" x14ac:dyDescent="0.25">
      <c r="A16" s="5">
        <f>SUM($D$3:D16)</f>
        <v>-130857.9312425</v>
      </c>
      <c r="B16" s="2"/>
      <c r="C16" s="3">
        <v>47331</v>
      </c>
      <c r="D16">
        <f>3.391%*$G$6</f>
        <v>5099.8859725000002</v>
      </c>
      <c r="E16" t="s">
        <v>8</v>
      </c>
    </row>
    <row r="17" spans="1:5" x14ac:dyDescent="0.25">
      <c r="A17" s="5">
        <f>SUM($D$3:D17)</f>
        <v>-126346.0887425</v>
      </c>
      <c r="B17" s="2"/>
      <c r="C17" s="3">
        <v>47331</v>
      </c>
      <c r="D17">
        <f>3%*G6</f>
        <v>4511.8424999999997</v>
      </c>
      <c r="E17" t="s">
        <v>16</v>
      </c>
    </row>
    <row r="18" spans="1:5" x14ac:dyDescent="0.25">
      <c r="A18" s="5">
        <f>SUM($D$3:D18)</f>
        <v>24048.661257500004</v>
      </c>
      <c r="B18" s="2">
        <f>XIRR($D$3:D18,$C$3:C18)</f>
        <v>3.3688154816627514E-2</v>
      </c>
      <c r="C18" s="3">
        <v>47331</v>
      </c>
      <c r="D18">
        <f>G6</f>
        <v>150394.75</v>
      </c>
      <c r="E18" t="s">
        <v>9</v>
      </c>
    </row>
    <row r="19" spans="1:5" x14ac:dyDescent="0.25">
      <c r="A19" s="5"/>
      <c r="B19" s="2"/>
    </row>
    <row r="20" spans="1:5" x14ac:dyDescent="0.25">
      <c r="A20" s="5">
        <f>SUM($D$3:D20)</f>
        <v>29148.547230000004</v>
      </c>
      <c r="B20" s="2"/>
      <c r="C20" s="3">
        <v>47696</v>
      </c>
      <c r="D20">
        <f>3.391%*$G$6</f>
        <v>5099.8859725000002</v>
      </c>
    </row>
    <row r="21" spans="1:5" x14ac:dyDescent="0.25">
      <c r="A21" s="5">
        <f>SUM($D$3:D21)</f>
        <v>34248.433202500004</v>
      </c>
      <c r="B21" s="2"/>
      <c r="C21" s="3">
        <v>48061</v>
      </c>
      <c r="D21">
        <f t="shared" ref="D21:D34" si="0">3.391%*$G$6</f>
        <v>5099.8859725000002</v>
      </c>
    </row>
    <row r="22" spans="1:5" x14ac:dyDescent="0.25">
      <c r="A22" s="5">
        <f>SUM($D$3:D22)</f>
        <v>39348.319175000004</v>
      </c>
      <c r="B22" s="2"/>
      <c r="C22" s="3">
        <v>48427</v>
      </c>
      <c r="D22">
        <f t="shared" si="0"/>
        <v>5099.8859725000002</v>
      </c>
    </row>
    <row r="23" spans="1:5" x14ac:dyDescent="0.25">
      <c r="A23" s="5">
        <f>SUM($D$3:D23)</f>
        <v>44448.205147500004</v>
      </c>
      <c r="B23" s="2"/>
      <c r="C23" s="3">
        <v>48792</v>
      </c>
      <c r="D23">
        <f t="shared" si="0"/>
        <v>5099.8859725000002</v>
      </c>
    </row>
    <row r="24" spans="1:5" x14ac:dyDescent="0.25">
      <c r="A24" s="5">
        <f>SUM($D$3:D24)</f>
        <v>49548.091120000005</v>
      </c>
      <c r="B24" s="2"/>
      <c r="C24" s="3">
        <v>49157</v>
      </c>
      <c r="D24">
        <f t="shared" si="0"/>
        <v>5099.8859725000002</v>
      </c>
    </row>
    <row r="25" spans="1:5" x14ac:dyDescent="0.25">
      <c r="A25" s="5">
        <f>SUM($D$3:D25)</f>
        <v>54647.977092500005</v>
      </c>
      <c r="B25" s="2"/>
      <c r="C25" s="3">
        <v>49522</v>
      </c>
      <c r="D25">
        <f t="shared" si="0"/>
        <v>5099.8859725000002</v>
      </c>
    </row>
    <row r="26" spans="1:5" x14ac:dyDescent="0.25">
      <c r="A26" s="5">
        <f>SUM($D$3:D26)</f>
        <v>59747.863065000005</v>
      </c>
      <c r="B26" s="2"/>
      <c r="C26" s="3">
        <v>49888</v>
      </c>
      <c r="D26">
        <f t="shared" si="0"/>
        <v>5099.8859725000002</v>
      </c>
    </row>
    <row r="27" spans="1:5" x14ac:dyDescent="0.25">
      <c r="A27" s="5">
        <f>SUM($D$3:D27)</f>
        <v>64847.749037500005</v>
      </c>
      <c r="B27" s="2"/>
      <c r="C27" s="3">
        <v>50253</v>
      </c>
      <c r="D27">
        <f t="shared" si="0"/>
        <v>5099.8859725000002</v>
      </c>
    </row>
    <row r="28" spans="1:5" x14ac:dyDescent="0.25">
      <c r="A28" s="5">
        <f>SUM($D$3:D28)</f>
        <v>69947.635009999998</v>
      </c>
      <c r="B28" s="2"/>
      <c r="C28" s="3">
        <v>50618</v>
      </c>
      <c r="D28">
        <f t="shared" si="0"/>
        <v>5099.8859725000002</v>
      </c>
    </row>
    <row r="29" spans="1:5" x14ac:dyDescent="0.25">
      <c r="A29" s="5">
        <f>SUM($D$3:D29)</f>
        <v>75047.520982499991</v>
      </c>
      <c r="B29" s="2"/>
      <c r="C29" s="3">
        <v>50983</v>
      </c>
      <c r="D29">
        <f t="shared" si="0"/>
        <v>5099.8859725000002</v>
      </c>
    </row>
    <row r="30" spans="1:5" x14ac:dyDescent="0.25">
      <c r="A30" s="5">
        <f>SUM($D$3:D30)</f>
        <v>80147.406954999984</v>
      </c>
      <c r="B30" s="2"/>
      <c r="C30" s="3">
        <v>51349</v>
      </c>
      <c r="D30">
        <f t="shared" si="0"/>
        <v>5099.8859725000002</v>
      </c>
    </row>
    <row r="31" spans="1:5" x14ac:dyDescent="0.25">
      <c r="A31" s="5">
        <f>SUM($D$3:D31)</f>
        <v>85247.292927499977</v>
      </c>
      <c r="B31" s="2"/>
      <c r="C31" s="3">
        <v>51714</v>
      </c>
      <c r="D31">
        <f t="shared" si="0"/>
        <v>5099.8859725000002</v>
      </c>
    </row>
    <row r="32" spans="1:5" x14ac:dyDescent="0.25">
      <c r="A32" s="5">
        <f>SUM($D$3:D32)</f>
        <v>90347.17889999997</v>
      </c>
      <c r="B32" s="2"/>
      <c r="C32" s="3">
        <v>52079</v>
      </c>
      <c r="D32">
        <f t="shared" si="0"/>
        <v>5099.8859725000002</v>
      </c>
    </row>
    <row r="33" spans="1:4" x14ac:dyDescent="0.25">
      <c r="A33" s="5">
        <f>SUM($D$3:D33)</f>
        <v>95447.064872499963</v>
      </c>
      <c r="B33" s="2"/>
      <c r="C33" s="3">
        <v>52444</v>
      </c>
      <c r="D33">
        <f t="shared" si="0"/>
        <v>5099.8859725000002</v>
      </c>
    </row>
    <row r="34" spans="1:4" x14ac:dyDescent="0.25">
      <c r="A34" s="5">
        <f>SUM($D$3:D34)</f>
        <v>100546.95084499996</v>
      </c>
      <c r="B34" s="2"/>
      <c r="C34" s="3">
        <v>52810</v>
      </c>
      <c r="D34">
        <f t="shared" si="0"/>
        <v>5099.8859725000002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B2:F10"/>
  <sheetViews>
    <sheetView workbookViewId="0">
      <selection activeCell="G10" sqref="G10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10.28515625" bestFit="1" customWidth="1"/>
  </cols>
  <sheetData>
    <row r="2" spans="2:6" x14ac:dyDescent="0.25">
      <c r="C2" t="s">
        <v>2</v>
      </c>
    </row>
    <row r="3" spans="2:6" x14ac:dyDescent="0.25">
      <c r="B3" s="1">
        <v>45170</v>
      </c>
      <c r="C3">
        <f>-F3/3</f>
        <v>-50065.666666666664</v>
      </c>
      <c r="E3" t="s">
        <v>0</v>
      </c>
      <c r="F3">
        <v>150197</v>
      </c>
    </row>
    <row r="4" spans="2:6" x14ac:dyDescent="0.25">
      <c r="B4" s="1">
        <v>45261</v>
      </c>
      <c r="C4">
        <v>6129</v>
      </c>
    </row>
    <row r="5" spans="2:6" x14ac:dyDescent="0.25">
      <c r="B5" s="1">
        <v>45352</v>
      </c>
      <c r="C5">
        <f>C3</f>
        <v>-50065.666666666664</v>
      </c>
    </row>
    <row r="6" spans="2:6" x14ac:dyDescent="0.25">
      <c r="B6" s="1">
        <v>45717</v>
      </c>
      <c r="C6">
        <f>C3</f>
        <v>-50065.666666666664</v>
      </c>
    </row>
    <row r="7" spans="2:6" x14ac:dyDescent="0.25">
      <c r="B7" s="1">
        <v>46082</v>
      </c>
      <c r="C7">
        <f>2.978%*F3</f>
        <v>4472.8666599999997</v>
      </c>
      <c r="D7" t="s">
        <v>4</v>
      </c>
    </row>
    <row r="8" spans="2:6" x14ac:dyDescent="0.25">
      <c r="B8" s="1">
        <v>46082</v>
      </c>
      <c r="C8">
        <f>F3</f>
        <v>150197</v>
      </c>
    </row>
    <row r="10" spans="2:6" x14ac:dyDescent="0.25">
      <c r="B10" t="s">
        <v>1</v>
      </c>
      <c r="C10" s="2">
        <f>XIRR(C3:C8,B3:B8)</f>
        <v>3.9722254872322102E-2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2:C9"/>
  <sheetViews>
    <sheetView workbookViewId="0">
      <selection activeCell="J10" sqref="J10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10.28515625" bestFit="1" customWidth="1"/>
  </cols>
  <sheetData>
    <row r="2" spans="2:3" x14ac:dyDescent="0.25">
      <c r="C2" t="s">
        <v>2</v>
      </c>
    </row>
    <row r="3" spans="2:3" x14ac:dyDescent="0.25">
      <c r="B3" s="1">
        <v>44986</v>
      </c>
      <c r="C3">
        <v>-100</v>
      </c>
    </row>
    <row r="4" spans="2:3" x14ac:dyDescent="0.25">
      <c r="B4" s="1">
        <v>45352</v>
      </c>
      <c r="C4">
        <v>3</v>
      </c>
    </row>
    <row r="5" spans="2:3" x14ac:dyDescent="0.25">
      <c r="B5" s="1">
        <v>45717</v>
      </c>
      <c r="C5">
        <v>3</v>
      </c>
    </row>
    <row r="6" spans="2:3" x14ac:dyDescent="0.25">
      <c r="B6" s="1">
        <v>46082</v>
      </c>
      <c r="C6">
        <v>3</v>
      </c>
    </row>
    <row r="7" spans="2:3" x14ac:dyDescent="0.25">
      <c r="B7" s="1">
        <v>46082</v>
      </c>
      <c r="C7">
        <f>-C3</f>
        <v>100</v>
      </c>
    </row>
    <row r="9" spans="2:3" x14ac:dyDescent="0.25">
      <c r="B9" t="s">
        <v>1</v>
      </c>
      <c r="C9" s="2">
        <f>XIRR(C3:C7,B3:B7)</f>
        <v>2.9971399903297419E-2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Fli2pm</vt:lpstr>
      <vt:lpstr>LTIS</vt:lpstr>
      <vt:lpstr>overlap ptf</vt:lpstr>
      <vt:lpstr>FLI2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2024-08-16T08:00:38Z</dcterms:modified>
</cp:coreProperties>
</file>