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C1450E1-1CA6-47A0-91D3-3667FDF11DB9}" xr6:coauthVersionLast="41" xr6:coauthVersionMax="47" xr10:uidLastSave="{00000000-0000-0000-0000-000000000000}"/>
  <bookViews>
    <workbookView xWindow="11265" yWindow="3615" windowWidth="14415" windowHeight="11835" tabRatio="673" firstSheet="2" activeTab="5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O36" i="32" l="1"/>
  <c r="MO20" i="32"/>
  <c r="MM19" i="32" l="1"/>
  <c r="MO19" i="32"/>
  <c r="MM8" i="32"/>
  <c r="MO24" i="32"/>
  <c r="MO17" i="32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31" i="32" l="1"/>
  <c r="MO38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T19" i="26" l="1"/>
  <c r="T21" i="26" s="1"/>
  <c r="T22" i="26" s="1"/>
  <c r="AM3" i="2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<sst xmlns="http://schemas.openxmlformats.org/spreadsheetml/2006/main" count="8314" uniqueCount="3425">
  <si>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</si>
  <si>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</si>
  <si>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</si>
  <si>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</si>
  <si>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</si>
  <si>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</si>
  <si>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</si>
  <si>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</si>
  <si>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</si>
  <si>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</si>
  <si>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</si>
  <si>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</si>
  <si>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</si>
  <si>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</si>
  <si>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</si>
  <si>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</si>
  <si>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</si>
  <si>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</si>
  <si>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</si>
  <si>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</si>
  <si>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</si>
  <si>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</si>
  <si>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</si>
  <si>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</si>
  <si>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</si>
  <si>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</si>
  <si>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</si>
  <si>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</si>
  <si>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</si>
  <si>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</si>
  <si>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</si>
  <si>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</si>
  <si>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</si>
  <si>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</si>
  <si>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</si>
  <si>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</si>
  <si>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</si>
  <si>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</si>
  <si>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</si>
  <si>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</si>
  <si>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</si>
  <si>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</si>
  <si>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</si>
  <si>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</si>
  <si>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</si>
  <si>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</si>
  <si>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</si>
  <si>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</si>
  <si>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</si>
  <si>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</si>
  <si>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</si>
  <si>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</si>
  <si>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</si>
  <si>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</si>
  <si>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</si>
  <si>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</si>
  <si>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</si>
  <si>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</si>
  <si>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</si>
  <si>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</si>
  <si>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</si>
  <si>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</si>
  <si>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</si>
  <si>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</si>
  <si>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</si>
  <si>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</si>
  <si>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</si>
  <si>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</si>
  <si>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</si>
  <si>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</si>
  <si>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</si>
  <si>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</si>
  <si>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</si>
  <si>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</si>
  <si>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</si>
  <si>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</si>
  <si>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</si>
  <si>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</si>
  <si>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</si>
  <si>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</si>
  <si>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</si>
  <si>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</si>
  <si>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</si>
  <si>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</si>
  <si>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</si>
  <si>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</si>
  <si>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</si>
  <si>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</si>
  <si>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</si>
  <si>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</si>
  <si>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</si>
  <si>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</si>
  <si>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</si>
  <si>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</si>
  <si>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</si>
  <si>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</si>
  <si>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</si>
  <si>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</si>
  <si>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</si>
  <si>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</si>
  <si>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</si>
  <si>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</si>
  <si>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</si>
  <si>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</si>
  <si>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</si>
  <si>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</si>
  <si>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</si>
  <si>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</si>
  <si>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</si>
  <si>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</si>
  <si>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</si>
  <si>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</si>
  <si>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</si>
  <si>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</si>
  <si>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</si>
  <si>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</si>
  <si>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</si>
  <si>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</si>
  <si>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</si>
  <si>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</si>
  <si>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</si>
  <si>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</si>
  <si>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</si>
  <si>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</si>
  <si>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</si>
  <si>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</si>
  <si>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</si>
  <si>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</si>
  <si>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</si>
  <si>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</si>
  <si>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</si>
  <si>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</si>
  <si>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</si>
  <si>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</si>
  <si>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</si>
  <si>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</si>
  <si>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</si>
  <si>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</si>
  <si>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</si>
  <si>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</si>
  <si>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</si>
  <si>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</si>
  <si>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</si>
  <si>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</si>
  <si>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</si>
  <si>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</si>
  <si>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</si>
  <si>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</si>
  <si>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</si>
  <si>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</si>
  <si>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</si>
  <si>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</si>
  <si>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</si>
  <si>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</si>
  <si>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</si>
  <si>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</si>
  <si>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</si>
  <si>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</si>
  <si>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</si>
  <si>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</si>
  <si>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</si>
  <si>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</si>
  <si>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</si>
  <si>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</si>
  <si>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</si>
  <si>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</si>
  <si>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</si>
  <si>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</si>
  <si>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</si>
  <si>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</si>
  <si>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</si>
  <si>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</si>
  <si>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</si>
  <si>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</si>
  <si>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</si>
  <si>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</si>
  <si>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</si>
  <si>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</si>
  <si>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</si>
  <si>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</si>
  <si>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</si>
  <si>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</si>
  <si>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</si>
  <si>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</si>
  <si>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</si>
  <si>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</si>
  <si>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</si>
  <si>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</si>
  <si>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</si>
  <si>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</si>
  <si>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</si>
  <si>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</si>
  <si>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</si>
  <si>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</si>
  <si>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</si>
  <si>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</si>
  <si>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</si>
  <si>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</si>
  <si>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</si>
  <si>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</si>
  <si>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</si>
  <si>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</si>
  <si>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</si>
  <si>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</si>
  <si>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</si>
  <si>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</si>
  <si>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</si>
  <si>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</si>
  <si>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</si>
  <si>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</si>
  <si>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</si>
  <si>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</si>
  <si>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</si>
  <si>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</si>
  <si>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</si>
  <si>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</si>
  <si>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</si>
  <si>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</si>
  <si>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</si>
  <si>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</si>
  <si>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</si>
  <si>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</si>
  <si>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</si>
  <si>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</si>
  <si>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</si>
  <si>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</si>
  <si>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</si>
  <si>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</si>
  <si>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</si>
  <si>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</si>
  <si>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</si>
  <si>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</si>
  <si>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</si>
  <si>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</si>
  <si>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</si>
  <si>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</si>
  <si>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</si>
  <si>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</si>
  <si>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</si>
  <si>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</si>
  <si>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</si>
  <si>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</si>
  <si>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</si>
  <si>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</si>
  <si>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</si>
  <si>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</si>
  <si>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</si>
  <si>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</si>
  <si>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</si>
  <si>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</si>
  <si>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</si>
  <si>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</si>
  <si>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</si>
  <si>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</si>
  <si>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</si>
  <si>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</si>
  <si>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</si>
  <si>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</si>
  <si>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</si>
  <si>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</si>
  <si>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</si>
  <si>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</si>
  <si>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</si>
  <si>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</si>
  <si>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</si>
  <si>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</si>
  <si>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</si>
  <si>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</si>
  <si>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</si>
  <si>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</si>
  <si>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</si>
  <si>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</si>
  <si>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</si>
  <si>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</si>
  <si>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</si>
  <si>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</si>
  <si>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</si>
  <si>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</si>
  <si>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</si>
  <si>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</si>
  <si>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</si>
  <si>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</si>
  <si>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</si>
  <si>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</si>
  <si>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</si>
  <si>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</si>
  <si>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</si>
  <si>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</si>
  <si>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</si>
  <si>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</si>
  <si>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</si>
  <si>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</si>
  <si>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</si>
  <si>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</si>
  <si>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</si>
  <si>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</si>
  <si>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</si>
  <si>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</si>
  <si>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</si>
  <si>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</si>
  <si>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</si>
  <si>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</si>
  <si>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</si>
  <si>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</si>
  <si>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</si>
  <si>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</si>
  <si>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</si>
  <si>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</si>
  <si>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</si>
  <si>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</si>
  <si>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</si>
  <si>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</si>
  <si>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</si>
  <si>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</si>
  <si>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</si>
  <si>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</si>
  <si>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</si>
  <si>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</si>
  <si>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</si>
  <si>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</si>
  <si>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</si>
  <si>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</si>
  <si>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</si>
  <si>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</si>
  <si>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</si>
  <si>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</si>
  <si>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</si>
  <si>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</si>
  <si>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</si>
  <si>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</si>
  <si>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</si>
  <si>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</si>
  <si>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</si>
  <si>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</si>
  <si>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</si>
  <si>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</si>
  <si>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</si>
  <si>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</si>
  <si>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</si>
  <si>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</si>
  <si>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</si>
  <si>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</si>
  <si>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</si>
  <si>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</si>
  <si>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</si>
  <si>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</si>
  <si>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</si>
  <si>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</si>
  <si>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</si>
  <si>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</si>
  <si>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</si>
  <si>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</si>
  <si>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</si>
  <si>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</si>
  <si>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</si>
  <si>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</si>
  <si>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</si>
  <si>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</si>
  <si>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</si>
  <si>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</si>
  <si>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</si>
  <si>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</si>
  <si>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</si>
  <si>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</si>
  <si>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</si>
  <si>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</si>
  <si>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</si>
  <si>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</si>
  <si>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</si>
  <si>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</si>
  <si>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</si>
  <si>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</si>
  <si>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</si>
  <si>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</si>
  <si>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</si>
  <si>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</si>
  <si>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</si>
  <si>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</si>
  <si>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</si>
  <si>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</si>
  <si>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</si>
  <si>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</si>
  <si>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</si>
  <si>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</si>
  <si>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</si>
  <si>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</si>
  <si>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</si>
  <si>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</si>
  <si>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</si>
  <si>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</si>
  <si>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</si>
  <si>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</si>
  <si>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</si>
  <si>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</si>
  <si>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</si>
  <si>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</si>
  <si>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</si>
  <si>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</si>
  <si>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</si>
  <si>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</si>
  <si>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</si>
  <si>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</si>
  <si>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</si>
  <si>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</si>
  <si>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</si>
  <si>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</si>
  <si>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</si>
  <si>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</si>
  <si>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</si>
  <si>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</si>
  <si>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</si>
  <si>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</si>
  <si>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</si>
  <si>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</si>
  <si>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</si>
  <si>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</si>
  <si>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</si>
  <si>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</si>
  <si>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</si>
  <si>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</si>
  <si>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</si>
  <si>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</si>
  <si>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</si>
  <si>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</si>
  <si>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</si>
  <si>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</si>
  <si>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</si>
  <si>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</si>
  <si>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</si>
  <si>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</si>
  <si>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</si>
  <si>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</si>
  <si>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</si>
  <si>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</si>
  <si>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</si>
  <si>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</si>
  <si>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</si>
  <si>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</si>
  <si>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</si>
  <si>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</si>
  <si>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</si>
  <si>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</si>
  <si>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</si>
  <si>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</si>
  <si>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</si>
  <si>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</si>
  <si>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</si>
  <si>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</si>
  <si>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</si>
  <si>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</si>
  <si>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</si>
  <si>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</si>
  <si>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</si>
  <si>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</si>
  <si>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</si>
  <si>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</si>
  <si>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</si>
  <si>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</si>
  <si>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</si>
  <si>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</si>
  <si>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</si>
  <si>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</si>
  <si>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</si>
  <si>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</si>
  <si>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</si>
  <si>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</si>
  <si>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</si>
  <si>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</si>
  <si>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</si>
  <si>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</si>
  <si>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</si>
  <si>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</si>
  <si>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</si>
  <si>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</si>
  <si>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</si>
  <si>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</si>
  <si>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</si>
  <si>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</si>
  <si>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</si>
  <si>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</si>
  <si>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</si>
  <si>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</si>
  <si>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</si>
  <si>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</si>
  <si>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</si>
  <si>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</si>
  <si>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</si>
  <si>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</si>
  <si>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</si>
  <si>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</si>
  <si>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</si>
  <si>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</si>
  <si>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</si>
  <si>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</si>
  <si>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</si>
  <si>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</si>
  <si>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</si>
  <si>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</si>
  <si>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</si>
  <si>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</si>
  <si>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</si>
  <si>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</si>
  <si>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</si>
  <si>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</si>
  <si>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</si>
  <si>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</si>
  <si>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</si>
  <si>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</si>
  <si>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</si>
  <si>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</si>
  <si>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</si>
  <si>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</si>
  <si>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</si>
  <si>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</si>
  <si>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</si>
  <si>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</si>
  <si>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</si>
  <si>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</si>
  <si>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</si>
  <si>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</si>
  <si>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</si>
  <si>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</si>
  <si>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</si>
  <si>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</si>
  <si>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</si>
  <si>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</si>
  <si>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</si>
  <si>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</si>
  <si>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</si>
  <si>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</si>
  <si>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</si>
  <si>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</si>
  <si>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</si>
  <si>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</si>
  <si>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</si>
  <si>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</si>
  <si>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</si>
  <si>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</si>
  <si>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</si>
  <si>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</si>
  <si>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</si>
  <si>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</si>
  <si>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</si>
  <si>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</si>
  <si>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</si>
  <si>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</si>
  <si>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</si>
  <si>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</si>
  <si>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</si>
  <si>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</si>
  <si>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</si>
  <si>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</si>
  <si>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</si>
  <si>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</si>
  <si>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</si>
  <si>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</si>
  <si>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</si>
  <si>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</si>
  <si>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</si>
  <si>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</si>
  <si>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</si>
  <si>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</si>
  <si>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</si>
  <si>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</si>
  <si>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</si>
  <si>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</si>
  <si>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</si>
  <si>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</si>
  <si>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</si>
  <si>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</si>
  <si>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</si>
  <si>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</si>
  <si>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</si>
  <si>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</si>
  <si>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</si>
  <si>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</si>
  <si>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</si>
  <si>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</si>
  <si>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</si>
  <si>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</si>
  <si>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</si>
  <si>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</si>
  <si>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</si>
  <si>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</si>
  <si>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</si>
  <si>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</si>
  <si>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</si>
  <si>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</si>
  <si>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</si>
  <si>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</si>
  <si>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</si>
  <si>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</si>
  <si>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</si>
  <si>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</si>
  <si>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</si>
  <si>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</si>
  <si>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</si>
  <si>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</si>
  <si>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</si>
  <si>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</si>
  <si>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</si>
  <si>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</si>
  <si>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</si>
  <si>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</si>
  <si>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</si>
  <si>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</si>
  <si>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</si>
  <si>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</si>
  <si>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</si>
  <si>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</si>
  <si>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</si>
  <si>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</si>
  <si>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</si>
  <si>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</si>
  <si>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</si>
  <si>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</si>
  <si>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</si>
  <si>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</si>
  <si>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</si>
  <si>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</si>
  <si>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</si>
  <si>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</si>
  <si>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</si>
  <si>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</si>
  <si>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</si>
  <si>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</si>
  <si>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</si>
  <si>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</si>
  <si>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</si>
  <si>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</si>
  <si>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</si>
  <si>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</si>
  <si>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</si>
  <si>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</si>
  <si>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</si>
  <si>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</si>
  <si>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</si>
  <si>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</si>
  <si>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</si>
  <si>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</si>
  <si>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</si>
  <si>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</si>
  <si>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</si>
  <si>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</si>
  <si>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</si>
  <si>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</si>
  <si>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</si>
  <si>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</si>
  <si>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</si>
  <si>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</si>
  <si>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</si>
  <si>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</si>
  <si>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</si>
  <si>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</si>
  <si>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</si>
  <si>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</si>
  <si>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</si>
  <si>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</si>
  <si>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</si>
  <si>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</si>
  <si>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</si>
  <si>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</si>
  <si>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</si>
  <si>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</si>
  <si>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</si>
  <si>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</si>
  <si>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</si>
  <si>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</si>
  <si>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</si>
  <si>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</si>
  <si>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</si>
  <si>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</si>
  <si>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</si>
  <si>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</si>
  <si>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</si>
  <si>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</si>
  <si>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</si>
  <si>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</si>
  <si>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</si>
  <si>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</si>
  <si>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</si>
  <si>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</si>
  <si>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</si>
  <si>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</si>
  <si>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</si>
  <si>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</si>
  <si>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</si>
  <si>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</si>
  <si>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</si>
  <si>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</si>
  <si>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</si>
  <si>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</si>
  <si>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</si>
  <si>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</si>
  <si>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</si>
  <si>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</si>
  <si>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</si>
  <si>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</si>
  <si>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</si>
  <si>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</si>
  <si>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</si>
  <si>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</si>
  <si>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</si>
  <si>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</si>
  <si>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</si>
  <si>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</si>
  <si>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</si>
  <si>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</si>
  <si>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</si>
  <si>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</si>
  <si>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</si>
  <si>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</si>
  <si>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</si>
  <si>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</si>
  <si>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</si>
  <si>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</si>
  <si>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</si>
  <si>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</si>
  <si>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</si>
  <si>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</si>
  <si>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</si>
  <si>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</si>
  <si>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</si>
  <si>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</si>
  <si>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</si>
  <si>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</si>
  <si>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</si>
  <si>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</si>
  <si>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</si>
  <si>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</si>
  <si>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</si>
  <si>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</si>
  <si>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</si>
  <si>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</si>
  <si>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</si>
  <si>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</si>
  <si>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</si>
  <si>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</si>
  <si>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</si>
  <si>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</si>
  <si>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</si>
  <si>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</si>
  <si>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</si>
  <si>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</si>
  <si>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</si>
  <si>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</si>
  <si>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</si>
  <si>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</si>
  <si>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</si>
  <si>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</si>
  <si>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</si>
  <si>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</si>
  <si>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</si>
  <si>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</si>
  <si>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</si>
  <si>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</si>
  <si>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</si>
  <si>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</si>
  <si>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</si>
  <si>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</si>
  <si>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</si>
  <si>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</si>
  <si>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</si>
  <si>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</si>
  <si>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</si>
  <si>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</si>
  <si>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</si>
  <si>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</si>
  <si>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</si>
  <si>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</si>
  <si>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</si>
  <si>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</si>
  <si>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</si>
  <si>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</si>
  <si>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</si>
  <si>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</si>
  <si>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</si>
  <si>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</si>
  <si>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</si>
  <si>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</si>
  <si>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</si>
  <si>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</si>
  <si>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</si>
  <si>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</si>
  <si>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</si>
  <si>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</si>
  <si>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</si>
  <si>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</si>
  <si>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</si>
  <si>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</si>
  <si>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</si>
  <si>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</si>
  <si>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</si>
  <si>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</si>
  <si>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</si>
  <si>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</si>
  <si>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</si>
  <si>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</si>
  <si>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</si>
  <si>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</si>
  <si>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</si>
  <si>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</si>
  <si>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</si>
  <si>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</si>
  <si>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</si>
  <si>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</si>
  <si>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</si>
  <si>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</si>
  <si>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</si>
  <si>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</si>
  <si>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</si>
  <si>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</si>
  <si>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</si>
  <si>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</si>
  <si>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</si>
  <si>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</si>
  <si>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</si>
  <si>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</si>
  <si>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</si>
  <si>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</si>
  <si>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</si>
  <si>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</si>
  <si>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</si>
  <si>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</si>
  <si>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</si>
  <si>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</si>
  <si>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</si>
  <si>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</si>
  <si>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</si>
  <si>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</si>
  <si>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</si>
  <si>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</si>
  <si>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</si>
  <si>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</si>
  <si>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</si>
  <si>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</si>
  <si>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</si>
  <si>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</si>
  <si>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</si>
  <si>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</si>
  <si>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</si>
  <si>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</si>
  <si>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</si>
  <si>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</si>
  <si>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</si>
  <si>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</si>
  <si>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</si>
  <si>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</si>
  <si>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</si>
  <si>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</si>
  <si>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</si>
  <si>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</si>
  <si>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</si>
  <si>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</si>
  <si>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</si>
  <si>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</si>
  <si>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</si>
  <si>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</si>
  <si>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</si>
  <si>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</si>
  <si>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</si>
  <si>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</si>
  <si>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</si>
  <si>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</si>
  <si>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</si>
  <si>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</si>
  <si>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</si>
  <si>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</si>
  <si>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</si>
  <si>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</si>
  <si>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</si>
  <si>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</si>
  <si>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</si>
  <si>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</si>
  <si>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</si>
  <si>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</si>
  <si>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</si>
  <si>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</si>
  <si>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</si>
  <si>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</si>
  <si>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</si>
  <si>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</si>
  <si>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</si>
  <si>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</si>
  <si>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</si>
  <si>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</si>
  <si>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</si>
  <si>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</si>
  <si>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</si>
  <si>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</si>
  <si>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</si>
  <si>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</si>
  <si>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</si>
  <si>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</si>
  <si>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</si>
  <si>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</si>
  <si>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</si>
  <si>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</si>
  <si>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</si>
  <si>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</si>
  <si>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</si>
  <si>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</si>
  <si>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</si>
  <si>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</si>
  <si>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</si>
  <si>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</si>
  <si>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</si>
  <si>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</si>
  <si>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</si>
  <si>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</si>
  <si>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</si>
  <si>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</si>
  <si>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</si>
  <si>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</si>
  <si>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</si>
  <si>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</si>
  <si>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</si>
  <si>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</si>
  <si>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</si>
  <si>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</si>
  <si>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</si>
  <si>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</si>
  <si>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</si>
  <si>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</si>
  <si>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</si>
  <si>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</si>
  <si>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</si>
  <si>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</si>
  <si>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</si>
  <si>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</si>
  <si>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</si>
  <si>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</si>
  <si>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</si>
  <si>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</si>
  <si>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</si>
  <si>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</si>
  <si>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</si>
  <si>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</si>
  <si>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</si>
  <si>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</si>
  <si>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</si>
  <si>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</si>
  <si>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</si>
  <si>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</si>
  <si>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</si>
  <si>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</si>
  <si>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</si>
  <si>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</si>
  <si>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</si>
  <si>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</si>
  <si>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</si>
  <si>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</si>
  <si>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</si>
  <si>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</si>
  <si>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</si>
  <si>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</si>
  <si>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</si>
  <si>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</si>
  <si>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</si>
  <si>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</si>
  <si>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</si>
  <si>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</si>
  <si>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</si>
  <si>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</si>
  <si>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</si>
  <si>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</si>
  <si>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</si>
  <si>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</si>
  <si>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</si>
  <si>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</si>
  <si>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</si>
  <si>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</si>
  <si>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</si>
  <si>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</si>
  <si>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</si>
  <si>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</si>
  <si>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</si>
  <si>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</si>
  <si>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</si>
  <si>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</si>
  <si>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</si>
  <si>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</si>
  <si>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</si>
  <si>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</si>
  <si>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</si>
  <si>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</si>
  <si>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</si>
  <si>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</si>
  <si>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</si>
  <si>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</si>
  <si>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</si>
  <si>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</si>
  <si>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</si>
  <si>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</si>
  <si>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</si>
  <si>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</si>
  <si>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</si>
  <si>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</si>
  <si>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</si>
  <si>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</si>
  <si>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</si>
  <si>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</si>
  <si>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</si>
  <si>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</si>
  <si>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</si>
  <si>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</si>
  <si>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</si>
  <si>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</si>
  <si>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</si>
  <si>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</si>
  <si>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</si>
  <si>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</si>
  <si>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</si>
  <si>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</si>
  <si>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</si>
  <si>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</si>
  <si>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</si>
  <si>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</si>
  <si>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</si>
  <si>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</si>
  <si>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</si>
  <si>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</si>
  <si>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</si>
  <si>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</si>
  <si>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</si>
  <si>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</si>
  <si>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</si>
  <si>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</si>
  <si>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</si>
  <si>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</si>
  <si>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</si>
  <si>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</si>
  <si>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</si>
  <si>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</si>
  <si>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</si>
  <si>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</si>
  <si>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</si>
  <si>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</si>
  <si>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</si>
  <si>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</si>
  <si>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</si>
  <si>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</si>
  <si>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</si>
  <si>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</si>
  <si>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</si>
  <si>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</si>
  <si>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</si>
  <si>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</si>
  <si>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</si>
  <si>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</si>
  <si>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</si>
  <si>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</si>
  <si>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</si>
  <si>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</si>
  <si>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</si>
  <si>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</si>
  <si>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</si>
  <si>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</si>
  <si>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</si>
  <si>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</si>
  <si>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</si>
  <si>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</si>
  <si>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</si>
  <si>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</si>
  <si>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</si>
  <si>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</si>
  <si>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</si>
  <si>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</si>
  <si>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</si>
  <si>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</si>
  <si>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</si>
  <si>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</si>
  <si>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</si>
  <si>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</si>
  <si>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</si>
  <si>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</si>
  <si>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</si>
  <si>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</si>
  <si>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</si>
  <si>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</si>
  <si>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</si>
  <si>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</si>
  <si>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</si>
  <si>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</si>
  <si>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</si>
  <si>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</si>
  <si>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</si>
  <si>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</si>
  <si>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</si>
  <si>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</si>
  <si>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</si>
  <si>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</si>
  <si>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</si>
  <si>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</si>
  <si>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</si>
  <si>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</si>
  <si>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</si>
  <si>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</si>
  <si>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</si>
  <si>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</si>
  <si>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</si>
  <si>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</si>
  <si>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</si>
  <si>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</si>
  <si>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</si>
  <si>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</si>
  <si>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</si>
  <si>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</si>
  <si>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</si>
  <si>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</si>
  <si>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</si>
  <si>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</si>
  <si>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</si>
  <si>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</si>
  <si>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</si>
  <si>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</si>
  <si>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</si>
  <si>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</si>
  <si>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</si>
  <si>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</si>
  <si>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</si>
  <si>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</si>
  <si>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</si>
  <si>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</si>
  <si>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</si>
  <si>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</si>
  <si>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</si>
  <si>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</si>
  <si>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</si>
  <si>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</si>
  <si>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</si>
  <si>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</si>
  <si>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</si>
  <si>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</si>
  <si>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</si>
  <si>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</si>
  <si>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</si>
  <si>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</si>
  <si>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</si>
  <si>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</si>
  <si>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</si>
  <si>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</si>
  <si>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</si>
  <si>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</si>
  <si>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</si>
  <si>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</si>
  <si>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</si>
  <si>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</si>
  <si>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</si>
  <si>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</si>
  <si>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</si>
  <si>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</si>
  <si>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</si>
  <si>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</si>
  <si>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</si>
  <si>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</si>
  <si>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</si>
  <si>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</si>
  <si>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</si>
  <si>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</si>
  <si>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</si>
  <si>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</si>
  <si>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</si>
  <si>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</si>
  <si>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</si>
  <si>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</si>
  <si>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</si>
  <si>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</si>
  <si>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</si>
  <si>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</si>
  <si>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</si>
  <si>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</si>
  <si>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</si>
  <si>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</si>
  <si>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</si>
  <si>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</si>
  <si>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</si>
  <si>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</si>
  <si>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</si>
  <si>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</si>
  <si>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</si>
  <si>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</si>
  <si>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</si>
  <si>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</si>
  <si>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</si>
  <si>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</si>
  <si>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</si>
  <si>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</si>
  <si>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</si>
  <si>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</si>
  <si>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</si>
  <si>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</si>
  <si>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</si>
  <si>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</si>
  <si>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</si>
  <si>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</si>
  <si>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</si>
  <si>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</si>
  <si>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</si>
  <si>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</si>
  <si>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</si>
  <si>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</si>
  <si>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</si>
  <si>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</si>
  <si>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</si>
  <si>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</si>
  <si>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</si>
  <si>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</si>
  <si>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</si>
  <si>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</si>
  <si>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</si>
  <si>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</si>
  <si>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</si>
  <si>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</si>
  <si>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</si>
  <si>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</si>
  <si>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</si>
  <si>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</si>
  <si>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</si>
  <si>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</si>
  <si>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</si>
  <si>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</si>
  <si>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</si>
  <si>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</si>
  <si>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</si>
  <si>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</si>
  <si>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</si>
  <si>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</si>
  <si>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</si>
  <si>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</si>
  <si>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</si>
  <si>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</si>
  <si>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</si>
  <si>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</si>
  <si>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</si>
  <si>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</si>
  <si>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</si>
  <si>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</si>
  <si>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</si>
  <si>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</si>
  <si>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</si>
  <si>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</si>
  <si>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</si>
  <si>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</si>
  <si>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</si>
  <si>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</si>
  <si>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</si>
  <si>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</si>
  <si>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</si>
  <si>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</si>
  <si>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</si>
  <si>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</si>
  <si>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</si>
  <si>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</si>
  <si>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</si>
  <si>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</si>
  <si>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</si>
  <si>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</si>
  <si>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</si>
  <si>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</si>
  <si>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</si>
  <si>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</si>
  <si>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</si>
  <si>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</si>
  <si>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</si>
  <si>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</si>
  <si>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</si>
  <si>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</si>
  <si>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</si>
  <si>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</si>
  <si>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</si>
  <si>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</si>
  <si>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</si>
  <si>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</si>
  <si>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</si>
  <si>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</si>
  <si>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</si>
  <si>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</si>
  <si>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</si>
  <si>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</si>
  <si>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</si>
  <si>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</si>
  <si>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</si>
  <si>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</si>
  <si>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</si>
  <si>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</si>
  <si>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</si>
  <si>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</si>
  <si>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</si>
  <si>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</si>
  <si>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</si>
  <si>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</si>
  <si>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</si>
  <si>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</si>
  <si>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</si>
  <si>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</si>
  <si>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</si>
  <si>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</si>
  <si>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</si>
  <si>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</si>
  <si>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</si>
  <si>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</si>
  <si>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</si>
  <si>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</si>
  <si>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</si>
  <si>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</si>
  <si>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</si>
  <si>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</si>
  <si>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</si>
  <si>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</si>
  <si>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</si>
  <si>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</si>
  <si>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</si>
  <si>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</si>
  <si>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</si>
  <si>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</si>
  <si>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</si>
  <si>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</si>
  <si>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</si>
  <si>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</si>
  <si>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</si>
  <si>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</si>
  <si>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</si>
  <si>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</si>
  <si>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</si>
  <si>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</si>
  <si>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</si>
  <si>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</si>
  <si>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</si>
  <si>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</si>
  <si>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</si>
  <si>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</si>
  <si>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</si>
  <si>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</si>
  <si>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</si>
  <si>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</si>
  <si>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</si>
  <si>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</si>
  <si>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</si>
  <si>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</si>
  <si>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</si>
  <si>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</si>
  <si>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</si>
  <si>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</si>
  <si>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</si>
  <si>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</si>
  <si>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</si>
  <si>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</si>
  <si>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</si>
  <si>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</si>
  <si>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</si>
  <si>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</si>
  <si>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</si>
  <si>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</si>
  <si>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</si>
  <si>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</si>
  <si>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</si>
  <si>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</si>
  <si>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</si>
  <si>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</si>
  <si>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</si>
  <si>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</si>
  <si>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</si>
  <si>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</si>
  <si>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</si>
  <si>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</si>
  <si>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</si>
  <si>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</si>
  <si>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</si>
  <si>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</si>
  <si>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</si>
  <si>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</si>
  <si>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</si>
  <si>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</si>
  <si>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</si>
  <si>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</si>
  <si>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</si>
  <si>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</si>
  <si>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</si>
  <si>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</si>
  <si>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</si>
  <si>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</si>
  <si>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</si>
  <si>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</si>
  <si>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</si>
  <si>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</si>
  <si>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</si>
  <si>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</si>
  <si>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</si>
  <si>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</si>
  <si>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</si>
  <si>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</si>
  <si>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</si>
  <si>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</si>
  <si>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</si>
  <si>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</si>
  <si>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</si>
  <si>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</si>
  <si>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</si>
  <si>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</si>
  <si>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</si>
  <si>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</si>
  <si>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</si>
  <si>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</si>
  <si>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</si>
  <si>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</si>
  <si>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</si>
  <si>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</si>
  <si>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</si>
  <si>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</si>
  <si>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</si>
  <si>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</si>
  <si>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</si>
  <si>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</si>
  <si>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</si>
  <si>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</si>
  <si>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</si>
  <si>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</si>
  <si>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</si>
  <si>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</si>
  <si>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</si>
  <si>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</si>
  <si>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</si>
  <si>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</si>
  <si>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</si>
  <si>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</si>
  <si>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</si>
  <si>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</si>
  <si>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</si>
  <si>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</si>
  <si>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</si>
  <si>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</si>
  <si>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</si>
  <si>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</si>
  <si>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</si>
  <si>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</si>
  <si>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</si>
  <si>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</si>
  <si>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</si>
  <si>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</si>
  <si>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</si>
  <si>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</si>
  <si>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</si>
  <si>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</si>
  <si>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</si>
  <si>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</si>
  <si>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</si>
  <si>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</si>
  <si>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</si>
  <si>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</si>
  <si>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</si>
  <si>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</si>
  <si>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</si>
  <si>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</si>
  <si>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</si>
  <si>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</si>
  <si>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</si>
  <si>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</si>
  <si>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</si>
  <si>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</si>
  <si>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</si>
  <si>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</si>
  <si>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</si>
  <si>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</si>
  <si>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</si>
  <si>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</si>
  <si>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</si>
  <si>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</si>
  <si>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</si>
  <si>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</si>
  <si>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</si>
  <si>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</si>
  <si>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</si>
  <si>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</si>
  <si>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</si>
  <si>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</si>
  <si>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</si>
  <si>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</si>
  <si>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</si>
  <si>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</si>
  <si>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</si>
  <si>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</si>
  <si>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</si>
  <si>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</si>
  <si>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</si>
  <si>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</si>
  <si>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</si>
  <si>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</si>
  <si>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</si>
  <si>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</si>
  <si>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</si>
  <si>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</si>
  <si>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</si>
  <si>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</si>
  <si>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</si>
  <si>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</si>
  <si>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</si>
  <si>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</si>
  <si>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</si>
  <si>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</si>
  <si>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</si>
  <si>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</si>
  <si>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</si>
  <si>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</si>
  <si>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</si>
  <si>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</si>
  <si>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</si>
  <si>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</si>
  <si>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</si>
  <si>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</si>
  <si>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</si>
  <si>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</si>
  <si>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</si>
  <si>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</si>
  <si>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</si>
  <si>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</si>
  <si>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</si>
  <si>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</si>
  <si>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</si>
  <si>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</si>
  <si>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</si>
  <si>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</si>
  <si>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</si>
  <si>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</si>
  <si>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</si>
  <si>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</si>
  <si>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</si>
  <si>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</si>
  <si>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</si>
  <si>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</si>
  <si>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</si>
  <si>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</si>
  <si>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</si>
  <si>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</si>
  <si>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</si>
  <si>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</si>
  <si>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</si>
  <si>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</si>
  <si>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</si>
  <si>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</si>
  <si>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</si>
  <si>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</si>
  <si>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</si>
  <si>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</si>
  <si>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</si>
  <si>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</si>
  <si>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</si>
  <si>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</si>
  <si>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</si>
  <si>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</si>
  <si>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</si>
  <si>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</si>
  <si>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</si>
  <si>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</si>
  <si>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</si>
  <si>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</si>
  <si>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</si>
  <si>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</si>
  <si>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</si>
  <si>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</si>
  <si>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</si>
  <si>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</si>
  <si>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</si>
  <si>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</si>
  <si>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</si>
  <si>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</si>
  <si>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</si>
  <si>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</si>
  <si>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</si>
  <si>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</si>
  <si>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</si>
  <si>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</si>
  <si>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</si>
  <si>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</si>
  <si>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</si>
  <si>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</si>
  <si>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</si>
  <si>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</si>
  <si>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</si>
  <si>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</si>
  <si>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</si>
  <si>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</si>
  <si>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</si>
  <si>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</si>
  <si>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</si>
  <si>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</si>
  <si>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</si>
  <si>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</si>
  <si>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</si>
  <si>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</si>
  <si>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</si>
  <si>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</si>
  <si>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</si>
  <si>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</si>
  <si>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</si>
  <si>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</si>
  <si>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</si>
  <si>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</si>
  <si>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</si>
  <si>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</si>
  <si>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</si>
  <si>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</si>
  <si>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</si>
  <si>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</si>
  <si>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</si>
  <si>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</si>
  <si>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</si>
  <si>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</si>
  <si>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</si>
  <si>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</si>
  <si>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</si>
  <si>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</si>
  <si>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</si>
  <si>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</si>
  <si>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</si>
  <si>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</si>
  <si>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</si>
  <si>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</si>
  <si>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</si>
  <si>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</si>
  <si>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</si>
  <si>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</si>
  <si>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</si>
  <si>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</si>
  <si>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</si>
  <si>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</si>
  <si>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</si>
  <si>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</si>
  <si>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</si>
  <si>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</si>
  <si>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</si>
  <si>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</si>
  <si>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</si>
  <si>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</si>
  <si>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</si>
  <si>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</si>
  <si>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</si>
  <si>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</si>
  <si>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</si>
  <si>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</si>
  <si>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</si>
  <si>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</si>
  <si>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</si>
  <si>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</si>
  <si>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</si>
  <si>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</si>
  <si>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</si>
  <si>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</si>
  <si>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</si>
  <si>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</si>
  <si>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</si>
  <si>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</si>
  <si>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</si>
  <si>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</si>
  <si>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</si>
  <si>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</si>
  <si>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</si>
  <si>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</si>
  <si>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</si>
  <si>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</si>
  <si>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</si>
  <si>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</si>
  <si>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</si>
  <si>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</si>
  <si>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</si>
  <si>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</si>
  <si>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</si>
  <si>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</si>
  <si>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</si>
  <si>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</si>
  <si>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</si>
  <si>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</si>
  <si>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</si>
  <si>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</si>
  <si>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</si>
  <si>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</si>
  <si>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</si>
  <si>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</si>
  <si>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</si>
  <si>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</si>
  <si>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</si>
  <si>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</si>
  <si>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</si>
  <si>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</si>
  <si>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</si>
  <si>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</si>
  <si>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</si>
  <si>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</si>
  <si>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</si>
  <si>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</si>
  <si>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</si>
  <si>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</si>
  <si>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</si>
  <si>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</si>
  <si>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</si>
  <si>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</si>
  <si>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</si>
  <si>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</si>
  <si>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</si>
  <si>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</si>
  <si>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</si>
  <si>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</si>
  <si>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</si>
  <si>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</si>
  <si>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</si>
  <si>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</si>
  <si>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</si>
  <si>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</si>
  <si>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</si>
  <si>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</si>
  <si>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</si>
  <si>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</si>
  <si>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</si>
  <si>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</si>
  <si>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</si>
  <si>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</si>
  <si>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</si>
  <si>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</si>
  <si>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</si>
  <si>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</si>
  <si>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</si>
  <si>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</si>
  <si>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</si>
  <si>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</si>
  <si>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</si>
  <si>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</si>
  <si>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</si>
  <si>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</si>
  <si>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</si>
  <si>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</si>
  <si>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</si>
  <si>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</si>
  <si>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</si>
  <si>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</si>
  <si>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</si>
  <si>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</si>
  <si>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</si>
  <si>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</si>
  <si>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</si>
  <si>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</si>
  <si>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</si>
  <si>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</si>
  <si>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</si>
  <si>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</si>
  <si>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</si>
  <si>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</si>
  <si>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</si>
  <si>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</si>
  <si>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</si>
  <si>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</si>
  <si>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</si>
  <si>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</si>
  <si>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</si>
  <si>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</si>
  <si>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</si>
  <si>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</si>
  <si>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</si>
  <si>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</si>
  <si>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</si>
  <si>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</si>
  <si>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</si>
  <si>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</si>
  <si>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</si>
  <si>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</si>
  <si>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</si>
  <si>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</si>
  <si>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</si>
  <si>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</si>
  <si>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</si>
  <si>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</si>
  <si>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</si>
  <si>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</si>
  <si>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</si>
  <si>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</si>
  <si>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</si>
  <si>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</si>
  <si>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</si>
  <si>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</si>
  <si>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</si>
  <si>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</si>
  <si>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</si>
  <si>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</si>
  <si>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</si>
  <si>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</si>
  <si>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</si>
  <si>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</si>
  <si>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</si>
  <si>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</si>
  <si>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</si>
  <si>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</si>
  <si>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</si>
  <si>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</si>
  <si>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</si>
  <si>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</si>
  <si>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</si>
  <si>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</si>
  <si>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</si>
  <si>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</si>
  <si>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</si>
  <si>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</si>
  <si>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</si>
  <si>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</si>
  <si>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</si>
  <si>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</si>
  <si>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</si>
  <si>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</si>
  <si>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</si>
  <si>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</si>
  <si>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</si>
  <si>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</si>
  <si>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</si>
  <si>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</si>
  <si>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</si>
  <si>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</si>
  <si>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</si>
  <si>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</si>
  <si>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</si>
  <si>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</si>
  <si>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</si>
  <si>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</si>
  <si>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</si>
  <si>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</si>
  <si>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</si>
  <si>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</si>
  <si>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</si>
  <si>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</si>
  <si>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</si>
  <si>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</si>
  <si>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</si>
  <si>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</si>
  <si>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</si>
  <si>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</si>
  <si>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</si>
  <si>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</si>
  <si>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</si>
  <si>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</si>
  <si>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</si>
  <si>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</si>
  <si>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</si>
  <si>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</si>
  <si>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</si>
  <si>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</si>
  <si>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</si>
  <si>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</si>
  <si>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</si>
  <si>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</si>
  <si>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</si>
  <si>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</si>
  <si>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</si>
  <si>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</si>
  <si>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</si>
  <si>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</si>
  <si>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</si>
  <si>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</si>
  <si>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</si>
  <si>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</si>
  <si>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</si>
  <si>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</si>
  <si>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</si>
  <si>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</si>
  <si>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</si>
  <si>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</si>
  <si>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</si>
  <si>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</si>
  <si>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</si>
  <si>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</si>
  <si>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</si>
  <si>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</si>
  <si>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</si>
  <si>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</si>
  <si>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</si>
  <si>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</si>
  <si>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</si>
  <si>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</si>
  <si>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</si>
  <si>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</si>
  <si>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</si>
  <si>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</si>
  <si>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</si>
  <si>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</si>
  <si>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</si>
  <si>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</si>
  <si>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</si>
  <si>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</si>
  <si>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</si>
  <si>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</si>
  <si>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</si>
  <si>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</si>
  <si>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</si>
  <si>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</si>
  <si>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</si>
  <si>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</si>
  <si>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</si>
  <si>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</si>
  <si>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</si>
  <si>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</si>
  <si>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</si>
  <si>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</si>
  <si>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</si>
  <si>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</si>
  <si>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</si>
  <si>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</si>
  <si>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</si>
  <si>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</si>
  <si>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</si>
  <si>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</si>
  <si>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</si>
  <si>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</si>
  <si>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</si>
  <si>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</si>
  <si>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</si>
  <si>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</si>
  <si>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</si>
  <si>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</si>
  <si>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</si>
  <si>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</si>
  <si>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</si>
  <si>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</si>
  <si>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</si>
  <si>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</si>
  <si>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</si>
  <si>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</si>
  <si>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</si>
  <si>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</si>
  <si>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</si>
  <si>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</si>
  <si>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</si>
  <si>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</si>
  <si>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</si>
  <si>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</si>
  <si>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</si>
  <si>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</si>
  <si>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</si>
  <si>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</si>
  <si>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</si>
  <si>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</si>
  <si>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</si>
  <si>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</si>
  <si>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</si>
  <si>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</si>
  <si>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</si>
  <si>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</si>
  <si>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</si>
  <si>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</si>
  <si>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</si>
  <si>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</si>
  <si>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</si>
  <si>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</si>
  <si>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</si>
  <si>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</si>
  <si>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</si>
  <si>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</si>
  <si>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</si>
  <si>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</si>
  <si>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</si>
  <si>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</si>
  <si>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</si>
  <si>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</si>
  <si>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</si>
  <si>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</si>
  <si>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</si>
  <si>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</si>
  <si>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</si>
  <si>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</si>
  <si>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</si>
  <si>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</si>
  <si>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</si>
  <si>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</si>
  <si>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</si>
  <si>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</si>
  <si>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</si>
  <si>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</si>
  <si>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</si>
  <si>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</si>
  <si>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</si>
  <si>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</si>
  <si>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</si>
  <si>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</si>
  <si>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</si>
  <si>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</si>
  <si>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</si>
  <si>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</si>
  <si>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</si>
  <si>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</si>
  <si>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</si>
  <si>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</si>
  <si>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</si>
  <si>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</si>
  <si>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</si>
  <si>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</si>
  <si>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</si>
  <si>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</si>
  <si>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</si>
  <si>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</si>
  <si>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</si>
  <si>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</si>
  <si>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</si>
  <si>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</si>
  <si>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</si>
  <si>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</si>
  <si>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</si>
  <si>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</si>
  <si>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</si>
  <si>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</si>
  <si>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</si>
  <si>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</si>
  <si>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</si>
  <si>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</si>
  <si>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</si>
  <si>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</si>
  <si>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</si>
  <si>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</si>
  <si>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</si>
  <si>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</si>
  <si>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</si>
  <si>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</si>
  <si>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</si>
  <si>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</si>
  <si>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</si>
  <si>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</si>
  <si>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</si>
  <si>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</si>
  <si>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</si>
  <si>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</si>
  <si>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</si>
  <si>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</si>
  <si>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</si>
  <si>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</si>
  <si>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</si>
  <si>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</si>
  <si>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</si>
  <si>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</si>
  <si>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</si>
  <si>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</si>
  <si>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</si>
  <si>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</si>
  <si>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</si>
  <si>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</si>
  <si>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</si>
  <si>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</si>
  <si>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</si>
  <si>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</si>
  <si>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</si>
  <si>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</si>
  <si>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</si>
  <si>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</si>
  <si>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</si>
  <si>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</si>
  <si>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</si>
  <si>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</si>
  <si>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</si>
  <si>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</si>
  <si>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</si>
  <si>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</si>
  <si>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</si>
  <si>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</si>
  <si>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</si>
  <si>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</si>
  <si>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</si>
  <si>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</si>
  <si>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</si>
  <si>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</si>
  <si>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</si>
  <si>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</si>
  <si>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</si>
  <si>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</si>
  <si>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</si>
  <si>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</si>
  <si>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</si>
  <si>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</si>
  <si>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</si>
  <si>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</si>
  <si>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</si>
  <si>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</si>
  <si>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</si>
  <si>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</si>
  <si>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</si>
  <si>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</si>
  <si>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</si>
  <si>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</si>
  <si>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</si>
  <si>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</si>
  <si>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</si>
  <si>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</si>
  <si>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</si>
  <si>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</si>
  <si>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</si>
  <si>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</si>
  <si>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</si>
  <si>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</si>
  <si>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</si>
  <si>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</si>
  <si>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</si>
  <si>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</si>
  <si>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</si>
  <si>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</si>
  <si>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</si>
  <si>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</si>
  <si>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</si>
  <si>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</si>
  <si>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</si>
  <si>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</si>
  <si>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</si>
  <si>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</si>
  <si>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</si>
  <si>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</si>
  <si>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</si>
  <si>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</si>
  <si>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</si>
  <si>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</si>
  <si>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</si>
  <si>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</si>
  <si>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</si>
  <si>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</si>
  <si>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</si>
  <si>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</si>
  <si>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</si>
  <si>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</si>
  <si>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</si>
  <si>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</si>
  <si>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</si>
  <si>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</si>
  <si>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</si>
  <si>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</si>
  <si>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</si>
  <si>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</si>
  <si>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</si>
  <si>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</si>
  <si>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</si>
  <si>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</si>
  <si>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</si>
  <si>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</si>
  <si>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</si>
  <si>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</si>
  <si>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</si>
  <si>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</si>
  <si>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</si>
  <si>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</si>
  <si>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</si>
  <si>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</si>
  <si>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</si>
  <si>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</si>
  <si>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</si>
  <si>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</si>
  <si>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</si>
  <si>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</si>
  <si>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</si>
  <si>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</si>
  <si>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</si>
  <si>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</si>
  <si>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</si>
  <si>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</si>
  <si>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</si>
  <si>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</si>
  <si>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</si>
  <si>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</si>
  <si>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</si>
  <si>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</si>
  <si>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</si>
  <si>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</si>
  <si>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</si>
  <si>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</si>
  <si>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</si>
  <si>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</si>
  <si>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</si>
  <si>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</si>
  <si>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</si>
  <si>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</si>
  <si>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</si>
  <si>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</si>
  <si>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</si>
  <si>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</si>
  <si>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</si>
  <si>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</si>
  <si>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</si>
  <si>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</si>
  <si>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</si>
  <si>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</si>
  <si>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</si>
  <si>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</si>
  <si>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</si>
  <si>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</si>
  <si>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</si>
  <si>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</si>
  <si>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</si>
  <si>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</si>
  <si>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</si>
  <si>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</si>
  <si>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</si>
  <si>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</si>
  <si>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</si>
  <si>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</si>
  <si>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</si>
  <si>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</si>
  <si>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</si>
  <si>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</si>
  <si>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</si>
  <si>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</si>
  <si>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</si>
  <si>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</si>
  <si>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</si>
  <si>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</si>
  <si>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</si>
  <si>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</si>
  <si>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</si>
  <si>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</si>
  <si>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</si>
  <si>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</si>
  <si>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</si>
  <si>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</si>
  <si>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</si>
  <si>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</si>
  <si>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</si>
  <si>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</si>
  <si>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</si>
  <si>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</si>
  <si>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</si>
  <si>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</si>
  <si>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</si>
  <si>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</si>
  <si>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</si>
  <si>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</si>
  <si>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</si>
  <si>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</si>
  <si>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</si>
  <si>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</si>
  <si>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</si>
  <si>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</si>
  <si>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</si>
  <si>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</si>
  <si>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</si>
  <si>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</si>
  <si>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</si>
  <si>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</si>
  <si>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</si>
  <si>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</si>
  <si>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</si>
  <si>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</si>
  <si>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</si>
  <si>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</si>
  <si>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</si>
  <si>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</si>
  <si>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</si>
  <si>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</si>
  <si>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</si>
  <si>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</si>
  <si>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</si>
  <si>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</si>
  <si>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</si>
  <si>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</si>
  <si>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</si>
  <si>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</si>
  <si>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</si>
  <si>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</si>
  <si>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</si>
  <si>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</si>
  <si>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</si>
  <si>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</si>
  <si>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</si>
  <si>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</si>
  <si>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</si>
  <si>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</si>
  <si>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</si>
  <si>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</si>
  <si>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</si>
  <si>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</si>
  <si>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</si>
  <si>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</si>
  <si>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</si>
  <si>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</si>
  <si>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</si>
  <si>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</si>
  <si>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</si>
  <si>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</si>
  <si>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</si>
  <si>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</si>
  <si>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</si>
  <si>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</si>
  <si>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</si>
  <si>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</si>
  <si>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</si>
  <si>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</si>
  <si>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</si>
  <si>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</si>
  <si>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</si>
  <si>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</si>
  <si>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</si>
  <si>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</si>
  <si>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</si>
  <si>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</si>
  <si>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</si>
  <si>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</si>
  <si>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</si>
  <si>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</si>
  <si>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</si>
  <si>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</si>
  <si>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</si>
  <si>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</si>
  <si>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</si>
  <si>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</si>
  <si>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</si>
  <si>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</si>
  <si>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</si>
  <si>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</si>
  <si>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</si>
  <si>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</si>
  <si>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</si>
  <si>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</si>
  <si>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</si>
  <si>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</si>
  <si>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</si>
  <si>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</si>
  <si>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</si>
  <si>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</si>
  <si>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</si>
  <si>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</si>
  <si>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</si>
  <si>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</si>
  <si>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</si>
  <si>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</si>
  <si>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</si>
  <si>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</si>
  <si>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</si>
  <si>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</si>
  <si>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</si>
  <si>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</si>
  <si>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</si>
  <si>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</si>
  <si>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</si>
  <si>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</si>
  <si>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</si>
  <si>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</si>
  <si>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</si>
  <si>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</si>
  <si>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</si>
  <si>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</si>
  <si>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</si>
  <si>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</si>
  <si>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</si>
  <si>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</si>
  <si>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</si>
  <si>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</si>
  <si>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</si>
  <si>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</si>
  <si>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</si>
  <si>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</si>
  <si>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</si>
  <si>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</si>
  <si>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</si>
  <si>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</si>
  <si>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</si>
  <si>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</si>
  <si>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</si>
  <si>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</si>
  <si>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</si>
  <si>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</si>
  <si>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</si>
  <si>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</si>
  <si>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</si>
  <si>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</si>
  <si>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</si>
  <si>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</si>
  <si>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</si>
  <si>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</si>
  <si>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</si>
  <si>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</si>
  <si>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</si>
  <si>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</si>
  <si>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</si>
  <si>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</si>
  <si>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</si>
  <si>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</si>
  <si>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</si>
  <si>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</si>
  <si>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</si>
  <si>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</si>
  <si>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</si>
  <si>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</si>
  <si>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</si>
  <si>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</si>
  <si>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</si>
  <si>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</si>
  <si>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</si>
  <si>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</si>
  <si>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</si>
  <si>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</si>
  <si>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</si>
  <si>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</si>
  <si>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</si>
  <si>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</si>
  <si>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</si>
  <si>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</si>
  <si>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</si>
  <si>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</si>
  <si>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</si>
  <si>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</si>
  <si>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</si>
  <si>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</si>
  <si>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</si>
  <si>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</si>
  <si>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</si>
  <si>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</si>
  <si>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</si>
  <si>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</si>
  <si>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</si>
  <si>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</si>
  <si>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</si>
  <si>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</si>
  <si>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</si>
  <si>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</si>
  <si>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</si>
  <si>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</si>
  <si>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</si>
  <si>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</si>
  <si>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</si>
  <si>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</si>
  <si>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</si>
  <si>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</si>
  <si>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</si>
  <si>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</si>
  <si>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</si>
  <si>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</si>
  <si>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</si>
  <si>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</si>
  <si>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</si>
  <si>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</si>
  <si>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</si>
  <si>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</si>
  <si>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</si>
  <si>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</si>
  <si>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</si>
  <si>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</si>
  <si>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</si>
  <si>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</si>
  <si>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</si>
  <si>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</si>
  <si>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</si>
  <si>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</si>
  <si>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</si>
  <si>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</si>
  <si>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</si>
  <si>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</si>
  <si>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</si>
  <si>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</si>
  <si>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</si>
  <si>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</si>
  <si>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</si>
  <si>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</si>
  <si>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</si>
  <si>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</si>
  <si>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</si>
  <si>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</si>
  <si>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</si>
  <si>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</si>
  <si>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</si>
  <si>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</si>
  <si>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</si>
  <si>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</si>
  <si>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</si>
  <si>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</si>
  <si>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</si>
  <si>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</si>
  <si>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</si>
  <si>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</si>
  <si>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</si>
  <si>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</si>
  <si>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</si>
  <si>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</si>
  <si>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</si>
  <si>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</si>
  <si>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</si>
  <si>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</si>
  <si>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</si>
  <si>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</si>
  <si>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</si>
  <si>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</si>
  <si>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</si>
  <si>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</si>
  <si>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</si>
  <si>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</si>
  <si>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</si>
  <si>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</si>
  <si>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</si>
  <si>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</si>
  <si>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</si>
  <si>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</si>
  <si>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</si>
  <si>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</si>
  <si>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</si>
  <si>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</si>
  <si>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</si>
  <si>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</si>
  <si>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</si>
  <si>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</si>
  <si>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</si>
  <si>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</si>
  <si>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</si>
  <si>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</si>
  <si>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</si>
  <si>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</si>
  <si>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</si>
  <si>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</si>
  <si>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</si>
  <si>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</si>
  <si>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</si>
  <si>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</si>
  <si>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</si>
  <si>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</si>
  <si>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</si>
  <si>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</si>
  <si>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</si>
  <si>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</si>
  <si>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</si>
  <si>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</si>
  <si>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</si>
  <si>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</si>
  <si>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</si>
  <si>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</si>
  <si>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</si>
  <si>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</si>
  <si>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</si>
  <si>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</si>
  <si>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</si>
  <si>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</si>
  <si>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</si>
  <si>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</si>
  <si>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</si>
  <si>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</si>
  <si>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</si>
  <si>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</si>
  <si>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</si>
  <si>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</si>
  <si>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</si>
  <si>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</si>
  <si>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</si>
  <si>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</si>
  <si>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</si>
  <si>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</si>
  <si>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</si>
  <si>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</si>
  <si>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</si>
  <si>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</si>
  <si>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</si>
  <si>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</si>
  <si>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</si>
  <si>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</si>
  <si>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</si>
  <si>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</si>
  <si>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</si>
  <si>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</si>
  <si>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</si>
  <si>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</si>
  <si>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</si>
  <si>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</si>
  <si>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</si>
  <si>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</si>
  <si>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</si>
  <si>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</si>
  <si>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</si>
  <si>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</si>
  <si>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</si>
  <si>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</si>
  <si>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</si>
  <si>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</si>
  <si>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</si>
  <si>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</si>
  <si>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</si>
  <si>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</si>
  <si>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</si>
  <si>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</si>
  <si>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</si>
  <si>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</si>
  <si>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</si>
  <si>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</si>
  <si>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</si>
  <si>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</si>
  <si>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</si>
  <si>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</si>
  <si>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</si>
  <si>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</si>
  <si>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</si>
  <si>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</si>
  <si>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</si>
  <si>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</si>
  <si>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</si>
  <si>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</si>
  <si>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</si>
  <si>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</si>
  <si>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</si>
  <si>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</si>
  <si>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</si>
  <si>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</si>
  <si>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</si>
  <si>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</si>
  <si>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</si>
  <si>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</si>
  <si>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</si>
  <si>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</si>
  <si>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</si>
  <si>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</si>
  <si>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</si>
  <si>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</si>
  <si>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</si>
  <si>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</si>
  <si>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</si>
  <si>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</si>
  <si>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</si>
  <si>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</si>
  <si>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</si>
  <si>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</si>
  <si>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</si>
  <si>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</si>
  <si>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</si>
  <si>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</si>
  <si>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</si>
  <si>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</si>
  <si>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</si>
  <si>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</si>
  <si>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</si>
  <si>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</si>
  <si>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</si>
  <si>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</si>
  <si>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</si>
  <si>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</si>
  <si>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</si>
  <si>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</si>
  <si>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</si>
  <si>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</si>
  <si>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</si>
  <si>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</si>
  <si>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</si>
  <si>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</si>
  <si>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</si>
  <si>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</si>
  <si>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</si>
  <si>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</si>
  <si>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</si>
  <si>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</si>
  <si>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</si>
  <si>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</si>
  <si>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</si>
  <si>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</si>
  <si>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</si>
  <si>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</si>
  <si>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</si>
  <si>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</si>
  <si>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</si>
  <si>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</si>
  <si>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</si>
  <si>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</si>
  <si>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</si>
  <si>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</si>
  <si>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</si>
  <si>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</si>
  <si>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</si>
  <si>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</si>
  <si>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</si>
  <si>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</si>
  <si>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</si>
  <si>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</si>
  <si>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</si>
  <si>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</si>
  <si>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</si>
  <si>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</si>
  <si>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</si>
  <si>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</si>
  <si>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</si>
  <si>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</si>
  <si>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</si>
  <si>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</si>
  <si>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</si>
  <si>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</si>
  <si>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</si>
  <si>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</si>
  <si>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</si>
  <si>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</si>
  <si>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</si>
  <si>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</si>
  <si>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</si>
  <si>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</si>
  <si>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</si>
  <si>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</si>
  <si>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</si>
  <si>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</si>
  <si>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</si>
  <si>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</si>
  <si>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</si>
  <si>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</si>
  <si>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</si>
  <si>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</si>
  <si>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</si>
  <si>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</si>
  <si>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</si>
  <si>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</si>
  <si>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</si>
  <si>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</si>
  <si>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</si>
  <si>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</si>
  <si>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</si>
  <si>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</si>
  <si>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</si>
  <si>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</si>
  <si>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</si>
  <si>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</si>
  <si>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</si>
  <si>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</si>
  <si>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</si>
  <si>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</si>
  <si>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</si>
  <si>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</si>
  <si>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</si>
  <si>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</si>
  <si>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</si>
  <si>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</si>
  <si>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</si>
  <si>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</si>
  <si>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</si>
  <si>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</si>
  <si>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</si>
  <si>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</si>
  <si>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</si>
  <si>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</si>
  <si>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</si>
  <si>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</si>
  <si>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</si>
  <si>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</si>
  <si>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</si>
  <si>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</si>
  <si>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</si>
  <si>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</si>
  <si>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</si>
  <si>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</si>
  <si>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</si>
  <si>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</si>
  <si>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</si>
  <si>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</si>
  <si>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</si>
  <si>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</si>
  <si>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</si>
  <si>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</si>
  <si>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</si>
  <si>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</si>
  <si>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</si>
  <si>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</si>
  <si>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</si>
  <si>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</si>
  <si>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</si>
  <si>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</si>
  <si>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</si>
  <si>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</si>
  <si>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</si>
  <si>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</si>
  <si>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</si>
  <si>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</si>
  <si>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</si>
  <si>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</si>
  <si>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</si>
  <si>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</si>
  <si>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</si>
  <si>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</si>
  <si>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</si>
  <si>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</si>
  <si>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</si>
  <si>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</si>
  <si>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</si>
  <si>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</si>
  <si>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</si>
  <si>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</si>
  <si>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</si>
  <si>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</si>
  <si>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</si>
  <si>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</si>
  <si>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</si>
  <si>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</si>
  <si>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</si>
  <si>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</si>
  <si>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</si>
  <si>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</si>
  <si>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</si>
  <si>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</si>
  <si>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</si>
  <si>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</si>
  <si>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</si>
  <si>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</si>
  <si>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</si>
  <si>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</si>
  <si>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</si>
  <si>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</si>
  <si>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</si>
  <si>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</si>
  <si>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</si>
  <si>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</si>
  <si>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</si>
  <si>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</si>
  <si>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</si>
  <si>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</si>
  <si>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</si>
  <si>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</si>
  <si>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</si>
  <si>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</si>
  <si>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</si>
  <si>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</si>
  <si>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</si>
  <si>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</si>
  <si>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</si>
  <si>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</si>
  <si>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</si>
  <si>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</si>
  <si>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</si>
  <si>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</si>
  <si>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</si>
  <si>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</si>
  <si>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</si>
  <si>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</si>
  <si>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</si>
  <si>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</si>
  <si>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</si>
  <si>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</si>
  <si>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</si>
  <si>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</si>
  <si>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</si>
  <si>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</si>
  <si>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</si>
  <si>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</si>
  <si>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</si>
  <si>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</si>
  <si>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</si>
  <si>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</si>
  <si>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</si>
  <si>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</si>
  <si>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</si>
  <si>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</si>
  <si>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</si>
  <si>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</si>
  <si>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</si>
  <si>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</si>
  <si>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</si>
  <si>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</si>
  <si>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</si>
  <si>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</si>
  <si>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</si>
  <si>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</si>
  <si>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</si>
  <si>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</si>
  <si>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</si>
  <si>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</si>
  <si>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</si>
  <si>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</si>
  <si>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</si>
  <si>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</si>
  <si>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</si>
  <si>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</si>
  <si>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</si>
  <si>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</si>
  <si>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</si>
  <si>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</si>
  <si>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</si>
  <si>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</si>
  <si>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</si>
  <si>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</si>
  <si>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</si>
  <si>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</si>
  <si>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</si>
  <si>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</si>
  <si>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</si>
  <si>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</si>
  <si>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</si>
  <si>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</si>
  <si>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</si>
  <si>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</si>
  <si>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</si>
  <si>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</si>
  <si>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</si>
  <si>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</si>
  <si>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</si>
  <si>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</si>
  <si>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</si>
  <si>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</si>
  <si>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</si>
  <si>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</si>
  <si>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</si>
  <si>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</si>
  <si>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</si>
  <si>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</si>
  <si>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</si>
  <si>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</si>
  <si>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</si>
  <si>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</si>
  <si>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</si>
  <si>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</si>
  <si>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</si>
  <si>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</si>
  <si>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</si>
  <si>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</si>
  <si>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</si>
  <si>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</si>
  <si>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</si>
  <si>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</si>
  <si>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</si>
  <si>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</si>
  <si>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</si>
  <si>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</si>
  <si>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</si>
  <si>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</si>
  <si>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</si>
  <si>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</si>
  <si>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</si>
  <si>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</si>
  <si>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</si>
  <si>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</si>
  <si>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</si>
  <si>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</si>
  <si>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</si>
  <si>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</si>
  <si>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</si>
  <si>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</si>
  <si>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</si>
  <si>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</si>
  <si>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</si>
  <si>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</si>
  <si>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</si>
  <si>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</si>
  <si>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</si>
  <si>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</si>
  <si>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</si>
  <si>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</si>
  <si>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</si>
  <si>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</si>
  <si>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</si>
  <si>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</si>
  <si>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</si>
  <si>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</si>
  <si>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</si>
  <si>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</si>
  <si>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</si>
  <si>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</si>
  <si>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</si>
  <si>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</si>
  <si>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</si>
  <si>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</si>
  <si>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</si>
  <si>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</si>
  <si>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</si>
  <si>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</si>
  <si>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</si>
  <si>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</si>
  <si>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</si>
  <si>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</si>
  <si>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</si>
  <si>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</si>
  <si>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</si>
  <si>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</si>
  <si>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</si>
  <si>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</si>
  <si>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</si>
  <si>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</si>
  <si>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</si>
  <si>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</si>
  <si>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</si>
  <si>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</si>
  <si>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</si>
  <si>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</si>
  <si>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</si>
  <si>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</si>
  <si>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</si>
  <si>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</si>
  <si>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</si>
  <si>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</si>
  <si>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</si>
  <si>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</si>
  <si>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</si>
  <si>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</si>
  <si>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</si>
  <si>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</si>
  <si>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</si>
  <si>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</si>
  <si>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</si>
  <si>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</si>
  <si>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</si>
  <si>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</si>
  <si>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</si>
  <si>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</si>
  <si>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</si>
  <si>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</si>
  <si>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</si>
  <si>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</si>
  <si>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</si>
  <si>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</si>
  <si>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</si>
  <si>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</si>
  <si>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</si>
  <si>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</si>
  <si>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</si>
  <si>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</si>
  <si>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</si>
  <si>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</si>
  <si>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</si>
  <si>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</si>
  <si>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</si>
  <si>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</si>
  <si>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</si>
  <si>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</si>
  <si>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</si>
  <si>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</si>
  <si>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</si>
  <si>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</si>
  <si>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</si>
  <si>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</si>
  <si>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</si>
  <si>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</si>
  <si>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</si>
  <si>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</si>
  <si>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</si>
  <si>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</si>
  <si>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</si>
  <si>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</si>
  <si>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</si>
  <si>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</si>
  <si>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</si>
  <si>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</si>
  <si>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</si>
  <si>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</si>
  <si>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</si>
  <si>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</si>
  <si>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</si>
  <si>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</si>
  <si>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</si>
  <si>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</si>
  <si>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</si>
  <si>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</si>
  <si>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</si>
  <si>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</si>
  <si>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</si>
  <si>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</si>
  <si>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</si>
  <si>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</si>
  <si>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</si>
  <si>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</si>
  <si>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</si>
  <si>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</si>
  <si>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</si>
  <si>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</si>
  <si>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</si>
  <si>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</si>
  <si>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</si>
  <si>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</si>
  <si>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</si>
  <si>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</si>
  <si>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</si>
  <si>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</si>
  <si>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</si>
  <si>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</si>
  <si>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</si>
  <si>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</si>
  <si>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</si>
  <si>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</si>
  <si>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</si>
  <si>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</si>
  <si>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</si>
  <si>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</si>
  <si>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</si>
  <si>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</si>
  <si>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</si>
  <si>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</si>
  <si>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</si>
  <si>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</si>
  <si>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</si>
  <si>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</si>
  <si>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</si>
  <si>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</si>
  <si>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</si>
  <si>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</si>
  <si>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</si>
  <si>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</si>
  <si>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</si>
  <si>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</si>
  <si>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</si>
  <si>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</si>
  <si>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</si>
  <si>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</si>
  <si>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</si>
  <si>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</si>
  <si>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</si>
  <si>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</si>
  <si>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</si>
  <si>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</si>
  <si>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</si>
  <si>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</si>
  <si>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</si>
  <si>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</si>
  <si>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</si>
  <si>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</si>
  <si>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</si>
  <si>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</si>
  <si>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</si>
  <si>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</si>
  <si>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</si>
  <si>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</si>
  <si>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</si>
  <si>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</si>
  <si>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</si>
  <si>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</si>
  <si>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</si>
  <si>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</si>
  <si>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</si>
  <si>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</si>
  <si>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</si>
  <si>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</si>
  <si>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</si>
  <si>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</si>
  <si>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</si>
  <si>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</si>
  <si>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</si>
  <si>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</si>
  <si>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</si>
  <si>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</si>
  <si>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</si>
  <si>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</si>
  <si>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</si>
  <si>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</si>
  <si>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</si>
  <si>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</si>
  <si>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</si>
  <si>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</si>
  <si>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</si>
  <si>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</si>
  <si>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</si>
  <si>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</si>
  <si>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</si>
  <si>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</si>
  <si>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</si>
  <si>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</si>
  <si>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</si>
  <si>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</si>
  <si>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</si>
  <si>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</si>
  <si>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</si>
  <si>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</si>
  <si>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</si>
  <si>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</si>
  <si>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</si>
  <si>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</si>
  <si>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</si>
  <si>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</si>
  <si>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</si>
  <si>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</si>
  <si>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</si>
  <si>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</si>
  <si>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</si>
  <si>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</si>
  <si>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</si>
  <si>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</si>
  <si>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</si>
  <si>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</si>
  <si>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</si>
  <si>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</si>
  <si>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</si>
  <si>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</si>
  <si>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</si>
  <si>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</si>
  <si>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</si>
  <si>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</si>
  <si>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</si>
  <si>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</si>
  <si>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</si>
  <si>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</si>
  <si>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</si>
  <si>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</si>
  <si>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</si>
  <si>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</si>
  <si>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</si>
  <si>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</si>
  <si>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</si>
  <si>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</si>
  <si>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</si>
  <si>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</si>
  <si>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</si>
  <si>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</si>
  <si>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</si>
  <si>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</si>
  <si>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</si>
  <si>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</si>
  <si>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</si>
  <si>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</si>
  <si>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</si>
  <si>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</si>
  <si>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</si>
  <si>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</si>
  <si>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</si>
  <si>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</si>
  <si>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</si>
  <si>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</si>
  <si>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</si>
  <si>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</si>
  <si>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</si>
  <si>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</si>
  <si>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</si>
  <si>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</si>
  <si>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</si>
  <si>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</si>
  <si>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</si>
  <si>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</si>
  <si>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</si>
  <si>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</si>
  <si>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</si>
  <si>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</si>
  <si>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</si>
  <si>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</si>
  <si>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</si>
  <si>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</si>
  <si>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</si>
  <si>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</si>
  <si>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</si>
  <si>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</si>
  <si>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</si>
  <si>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</si>
  <si>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</si>
  <si>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</si>
  <si>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</si>
  <si>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</si>
  <si>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</si>
  <si>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</si>
  <si>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</si>
  <si>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</si>
  <si>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</si>
  <si>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</si>
  <si>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</si>
  <si>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</si>
  <si>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</si>
  <si>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</si>
  <si>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</si>
  <si>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</si>
  <si>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</si>
  <si>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</si>
  <si>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</si>
  <si>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</si>
  <si>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</si>
  <si>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</si>
  <si>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</si>
  <si>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</si>
  <si>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</si>
  <si>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</si>
  <si>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</si>
  <si>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</si>
  <si>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</si>
  <si>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</si>
  <si>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</si>
  <si>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</si>
  <si>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</si>
  <si>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</si>
  <si>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</si>
  <si>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</si>
  <si>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</si>
  <si>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</si>
  <si>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</si>
  <si>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</si>
  <si>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</si>
  <si>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</si>
  <si>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</si>
  <si>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</si>
  <si>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</si>
  <si>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</si>
  <si>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</si>
  <si>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</si>
  <si>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</si>
  <si>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</si>
  <si>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</si>
  <si>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</si>
  <si>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</si>
  <si>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</si>
  <si>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</si>
  <si>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</si>
  <si>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</si>
  <si>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</si>
  <si>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</si>
  <si>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</si>
  <si>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</si>
  <si>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</si>
  <si>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</si>
  <si>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</si>
  <si>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</si>
  <si>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</si>
  <si>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</si>
  <si>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</si>
  <si>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</si>
  <si>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</si>
  <si>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</si>
  <si>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</si>
  <si>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</si>
  <si>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</si>
  <si>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</si>
  <si>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</si>
  <si>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</si>
  <si>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</si>
  <si>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</si>
  <si>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</si>
  <si>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</si>
  <si>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</si>
  <si>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</si>
  <si>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</si>
  <si>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</si>
  <si>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</si>
  <si>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</si>
  <si>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</si>
  <si>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</si>
  <si>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</si>
  <si>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</si>
  <si>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</si>
  <si>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</si>
  <si>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</si>
  <si>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</si>
  <si>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</si>
  <si>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</si>
  <si>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</si>
  <si>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</si>
  <si>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</si>
  <si>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</si>
  <si>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</si>
  <si>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</si>
  <si>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</si>
  <si>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</si>
  <si>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</si>
  <si>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</si>
  <si>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</si>
  <si>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</si>
  <si>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</si>
  <si>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</si>
  <si>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</si>
  <si>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</si>
  <si>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</si>
  <si>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</si>
  <si>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</si>
  <si>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</si>
  <si>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</si>
  <si>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</si>
  <si>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</si>
  <si>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</si>
  <si>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</si>
  <si>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</si>
  <si>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</si>
  <si>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</si>
  <si>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</si>
  <si>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</si>
  <si>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</si>
  <si>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</si>
  <si>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</si>
  <si>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</si>
  <si>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</si>
  <si>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</si>
  <si>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</si>
  <si>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</si>
  <si>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</si>
  <si>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</si>
  <si>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</si>
  <si>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</si>
  <si>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</si>
  <si>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</si>
  <si>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</si>
  <si>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</si>
  <si>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</si>
  <si>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</si>
  <si>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</si>
  <si>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</si>
  <si>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</si>
  <si>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</si>
  <si>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</si>
  <si>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</si>
  <si>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</si>
  <si>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</si>
  <si>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</si>
  <si>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</si>
  <si>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</si>
  <si>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</si>
  <si>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</si>
  <si>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</si>
  <si>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</si>
  <si>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</si>
  <si>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</si>
  <si>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</si>
  <si>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</si>
  <si>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</si>
  <si>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</si>
  <si>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</si>
  <si>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</si>
  <si>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</si>
  <si>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</si>
  <si>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</si>
  <si>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</si>
  <si>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</si>
  <si>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</si>
  <si>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</si>
  <si>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</si>
  <si>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</si>
  <si>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</si>
  <si>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</si>
  <si>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</si>
  <si>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</si>
  <si>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</si>
  <si>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</si>
  <si>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</si>
  <si>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</si>
  <si>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</si>
  <si>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</si>
  <si>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</si>
  <si>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</si>
  <si>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</si>
  <si>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</si>
  <si>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</si>
  <si>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</si>
  <si>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</si>
  <si>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</si>
  <si>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</si>
  <si>
    <t>anyW 2/6</t>
  </si>
  <si>
    <t>HelloRide 2/6</t>
  </si>
  <si>
    <t>Jojis #FnF</t>
  </si>
  <si>
    <t>Korean @Pungg #FnF</t>
  </si>
  <si>
    <t>tBill #6/6</t>
  </si>
  <si>
    <t>2023int 3k done</t>
  </si>
  <si>
    <t>redeem SSB?</t>
  </si>
  <si>
    <t>Jewel #FnF</t>
  </si>
  <si>
    <t>TokyoHotel #5/6scsc</t>
  </si>
  <si>
    <t>yoga #scsc</t>
  </si>
  <si>
    <t>PacLight #BocDbt</t>
  </si>
  <si>
    <t>Meimei MRT #BocDbt</t>
  </si>
  <si>
    <t>Shringrix #2 #BocDbt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</si>
</sst>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3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0" fontId="64" fillId="0" borderId="2" xfId="0" applyFont="1" applyBorder="1"/>
    <xf numFmtId="0" fontId="0" fillId="0" borderId="0" xfId="0" applyFont="1" applyFill="1" applyBorder="1" applyAlignment="1">
      <alignment wrapText="1"/>
    </xf>
    <xf numFmtId="0" fontId="23" fillId="0" borderId="0" xfId="0" applyFont="1" applyFill="1" applyBorder="1"/>
    <xf numFmtId="0" fontId="64" fillId="0" borderId="0" xfId="0" applyFont="1" applyFill="1" applyBorder="1" applyAlignment="1">
      <alignment wrapText="1"/>
    </xf>
    <xf numFmtId="0" fontId="0" fillId="0" borderId="0" xfId="0" applyFont="1"/>
    <xf numFmtId="0" fontId="64" fillId="0" borderId="0" xfId="0" applyFont="1" applyBorder="1"/>
    <xf numFmtId="0" fontId="64" fillId="0" borderId="0" xfId="0" applyFont="1" applyFill="1" applyBorder="1"/>
    <xf numFmtId="175" fontId="32" fillId="0" borderId="0" xfId="0" applyNumberFormat="1" applyFont="1" applyBorder="1" applyAlignment="1">
      <alignment horizontal="right"/>
    </xf>
    <xf numFmtId="3" fontId="64" fillId="0" borderId="0" xfId="0" applyNumberFormat="1" applyFont="1"/>
    <xf numFmtId="0" fontId="64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6">
        <f>SUMPRODUCT(D3:D33,E3:E33)/365</f>
        <v>34.006575342465737</v>
      </c>
      <c r="E35" s="736"/>
      <c r="F35" s="26"/>
    </row>
    <row r="36" spans="2:11">
      <c r="B36" s="16" t="s">
        <v>3197</v>
      </c>
      <c r="D36" s="736" t="s">
        <v>3198</v>
      </c>
      <c r="E36" s="73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71" t="s">
        <v>92</v>
      </c>
      <c r="C1" s="671"/>
      <c r="D1" s="672" t="s">
        <v>93</v>
      </c>
      <c r="E1" s="671"/>
      <c r="F1" s="672" t="s">
        <v>94</v>
      </c>
      <c r="G1" s="671"/>
      <c r="H1" s="673" t="s">
        <v>95</v>
      </c>
      <c r="I1" s="673"/>
      <c r="J1" s="674" t="s">
        <v>93</v>
      </c>
      <c r="K1" s="675"/>
      <c r="L1" s="676" t="s">
        <v>96</v>
      </c>
      <c r="M1" s="677"/>
      <c r="N1" s="673" t="s">
        <v>97</v>
      </c>
      <c r="O1" s="673"/>
      <c r="P1" s="674" t="s">
        <v>98</v>
      </c>
      <c r="Q1" s="675"/>
      <c r="R1" s="676" t="s">
        <v>99</v>
      </c>
      <c r="S1" s="677"/>
      <c r="T1" s="678" t="s">
        <v>100</v>
      </c>
      <c r="U1" s="678"/>
      <c r="V1" s="674" t="s">
        <v>93</v>
      </c>
      <c r="W1" s="675"/>
      <c r="X1" s="679" t="s">
        <v>101</v>
      </c>
      <c r="Y1" s="680"/>
      <c r="Z1" s="678" t="s">
        <v>102</v>
      </c>
      <c r="AA1" s="678"/>
      <c r="AB1" s="681" t="s">
        <v>93</v>
      </c>
      <c r="AC1" s="682"/>
      <c r="AD1" s="683" t="s">
        <v>101</v>
      </c>
      <c r="AE1" s="684"/>
      <c r="AF1" s="678" t="s">
        <v>103</v>
      </c>
      <c r="AG1" s="678"/>
      <c r="AH1" s="681" t="s">
        <v>93</v>
      </c>
      <c r="AI1" s="682"/>
      <c r="AJ1" s="679" t="s">
        <v>104</v>
      </c>
      <c r="AK1" s="680"/>
      <c r="AL1" s="678" t="s">
        <v>105</v>
      </c>
      <c r="AM1" s="678"/>
      <c r="AN1" s="685" t="s">
        <v>93</v>
      </c>
      <c r="AO1" s="686"/>
      <c r="AP1" s="687" t="s">
        <v>106</v>
      </c>
      <c r="AQ1" s="688"/>
      <c r="AR1" s="678" t="s">
        <v>107</v>
      </c>
      <c r="AS1" s="678"/>
      <c r="AV1" s="687" t="s">
        <v>108</v>
      </c>
      <c r="AW1" s="688"/>
      <c r="AX1" s="689" t="s">
        <v>109</v>
      </c>
      <c r="AY1" s="689"/>
      <c r="AZ1" s="689"/>
      <c r="BA1" s="327"/>
      <c r="BB1" s="690">
        <v>42942</v>
      </c>
      <c r="BC1" s="691"/>
      <c r="BD1" s="69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97" t="s">
        <v>125</v>
      </c>
      <c r="U4" s="697"/>
      <c r="X4" s="395" t="s">
        <v>124</v>
      </c>
      <c r="Y4" s="421">
        <f>Y3-Y6</f>
        <v>4.9669099999591708</v>
      </c>
      <c r="Z4" s="697" t="s">
        <v>126</v>
      </c>
      <c r="AA4" s="697"/>
      <c r="AD4" s="364" t="s">
        <v>124</v>
      </c>
      <c r="AE4" s="364">
        <f>AE3-AE5</f>
        <v>-52.526899999851594</v>
      </c>
      <c r="AF4" s="697" t="s">
        <v>126</v>
      </c>
      <c r="AG4" s="697"/>
      <c r="AH4" s="67"/>
      <c r="AI4" s="67"/>
      <c r="AJ4" s="364" t="s">
        <v>124</v>
      </c>
      <c r="AK4" s="364">
        <f>AK3-AK5</f>
        <v>94.988909999992757</v>
      </c>
      <c r="AL4" s="697" t="s">
        <v>126</v>
      </c>
      <c r="AM4" s="697"/>
      <c r="AP4" s="53" t="s">
        <v>124</v>
      </c>
      <c r="AQ4" s="52">
        <f>AQ3-AQ5</f>
        <v>33.841989999942598</v>
      </c>
      <c r="AR4" s="697" t="s">
        <v>126</v>
      </c>
      <c r="AS4" s="697"/>
      <c r="AX4" s="697" t="s">
        <v>127</v>
      </c>
      <c r="AY4" s="697"/>
      <c r="BB4" s="697" t="s">
        <v>128</v>
      </c>
      <c r="BC4" s="697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97"/>
      <c r="U5" s="697"/>
      <c r="V5" s="321" t="s">
        <v>133</v>
      </c>
      <c r="W5">
        <v>2050</v>
      </c>
      <c r="X5" s="369"/>
      <c r="Z5" s="697"/>
      <c r="AA5" s="697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97"/>
      <c r="AG5" s="697"/>
      <c r="AH5" s="67"/>
      <c r="AI5" s="67"/>
      <c r="AJ5" s="364" t="s">
        <v>135</v>
      </c>
      <c r="AK5" s="422">
        <f>SUM(AK11:AK59)</f>
        <v>30858.011000000002</v>
      </c>
      <c r="AL5" s="697"/>
      <c r="AM5" s="697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97"/>
      <c r="AS5" s="697"/>
      <c r="AX5" s="697"/>
      <c r="AY5" s="697"/>
      <c r="BB5" s="697"/>
      <c r="BC5" s="697"/>
      <c r="BD5" s="696" t="s">
        <v>137</v>
      </c>
      <c r="BE5" s="696"/>
      <c r="BF5" s="696"/>
      <c r="BG5" s="696"/>
      <c r="BH5" s="696"/>
      <c r="BI5" s="696"/>
      <c r="BJ5" s="696"/>
      <c r="BK5" s="696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92" t="s">
        <v>336</v>
      </c>
      <c r="W23" s="693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94"/>
      <c r="W24" s="695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1" customWidth="1"/>
    <col min="4" max="8" width="2.42578125" customWidth="1"/>
    <col min="9" max="9" width="3" bestFit="1" customWidth="1"/>
    <col min="10" max="10" width="25.140625" style="353" customWidth="1"/>
    <col min="11" max="11" width="11.5703125" style="651" customWidth="1"/>
    <col min="12" max="13" width="11.7109375" style="646" customWidth="1"/>
    <col min="14" max="14" width="11.5703125" style="646" customWidth="1"/>
    <col min="15" max="15" width="9.85546875" style="646" customWidth="1"/>
    <col min="16" max="16" width="6.85546875" style="646" customWidth="1"/>
    <col min="17" max="17" width="3" style="646" bestFit="1" customWidth="1"/>
    <col min="18" max="18" width="11.7109375" style="654" customWidth="1"/>
    <col min="19" max="19" width="11" style="647" bestFit="1" customWidth="1"/>
    <col min="20" max="20" width="10.42578125" style="647" bestFit="1" customWidth="1"/>
    <col min="21" max="21" width="40.7109375" bestFit="1" customWidth="1"/>
  </cols>
  <sheetData>
    <row r="1" spans="2:21" ht="20.25">
      <c r="C1" s="648"/>
      <c r="K1" s="648"/>
    </row>
    <row r="2" spans="2:21">
      <c r="B2" s="354" t="s">
        <v>519</v>
      </c>
      <c r="C2" s="649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49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0"/>
      <c r="D3" s="9"/>
      <c r="E3" s="341"/>
      <c r="F3" s="341"/>
      <c r="G3" s="341"/>
      <c r="H3" s="341"/>
      <c r="J3" s="9" t="s">
        <v>548</v>
      </c>
      <c r="K3" s="650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0">
        <v>44926</v>
      </c>
      <c r="D4" s="9"/>
      <c r="E4" s="341">
        <v>645812.68000000005</v>
      </c>
      <c r="F4" s="341"/>
      <c r="G4" s="341"/>
      <c r="H4" s="341"/>
      <c r="I4" s="646"/>
      <c r="J4" s="9" t="s">
        <v>546</v>
      </c>
      <c r="K4" s="650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0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6"/>
      <c r="J5" s="9"/>
      <c r="K5" s="650"/>
      <c r="L5" s="9"/>
      <c r="M5" s="657" t="s">
        <v>547</v>
      </c>
      <c r="N5" s="657"/>
      <c r="O5" s="341"/>
      <c r="P5" s="341"/>
    </row>
    <row r="6" spans="2:21">
      <c r="B6" s="9" t="s">
        <v>529</v>
      </c>
      <c r="C6" s="650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6"/>
      <c r="J6" s="9" t="s">
        <v>545</v>
      </c>
      <c r="K6" s="650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0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6"/>
      <c r="J7" s="9" t="s">
        <v>544</v>
      </c>
      <c r="K7" s="650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0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6"/>
      <c r="J8" s="9" t="s">
        <v>543</v>
      </c>
      <c r="K8" s="650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0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6"/>
      <c r="J9" s="9" t="s">
        <v>542</v>
      </c>
      <c r="K9" s="650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0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6"/>
      <c r="J10" s="9" t="s">
        <v>542</v>
      </c>
      <c r="K10" s="650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5" t="s">
        <v>520</v>
      </c>
      <c r="S10" s="652" t="s">
        <v>3403</v>
      </c>
      <c r="T10" s="652" t="s">
        <v>3180</v>
      </c>
      <c r="U10" s="9"/>
    </row>
    <row r="11" spans="2:21">
      <c r="B11" s="9" t="s">
        <v>530</v>
      </c>
      <c r="C11" s="650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6"/>
      <c r="J11" s="9" t="s">
        <v>542</v>
      </c>
      <c r="K11" s="650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6"/>
      <c r="S11" s="653"/>
      <c r="T11" s="653">
        <v>6515157</v>
      </c>
      <c r="U11" s="589" t="s">
        <v>3407</v>
      </c>
    </row>
    <row r="12" spans="2:21">
      <c r="B12" s="9" t="s">
        <v>530</v>
      </c>
      <c r="C12" s="650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6"/>
      <c r="J12" s="9" t="s">
        <v>542</v>
      </c>
      <c r="K12" s="650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6"/>
      <c r="S12" s="653">
        <v>-495000</v>
      </c>
      <c r="T12" s="653">
        <f>T11+S12</f>
        <v>6020157</v>
      </c>
      <c r="U12" s="589" t="s">
        <v>3404</v>
      </c>
    </row>
    <row r="13" spans="2:21">
      <c r="B13" s="9" t="s">
        <v>530</v>
      </c>
      <c r="C13" s="650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6"/>
      <c r="J13" s="9" t="s">
        <v>542</v>
      </c>
      <c r="K13" s="650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6">
        <v>42295</v>
      </c>
      <c r="S13" s="653">
        <v>-1650000</v>
      </c>
      <c r="T13" s="653">
        <f>T12+S13</f>
        <v>4370157</v>
      </c>
      <c r="U13" s="589" t="s">
        <v>3401</v>
      </c>
    </row>
    <row r="14" spans="2:21">
      <c r="B14" s="9" t="s">
        <v>530</v>
      </c>
      <c r="C14" s="650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6"/>
      <c r="J14" s="9" t="s">
        <v>542</v>
      </c>
      <c r="K14" s="650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6">
        <v>42372</v>
      </c>
      <c r="S14" s="653">
        <v>-1332804</v>
      </c>
      <c r="T14" s="653">
        <f>T13+S14</f>
        <v>3037353</v>
      </c>
      <c r="U14" s="589" t="s">
        <v>3402</v>
      </c>
    </row>
    <row r="15" spans="2:21">
      <c r="B15" s="9" t="s">
        <v>530</v>
      </c>
      <c r="C15" s="650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6"/>
      <c r="J15" s="9" t="s">
        <v>541</v>
      </c>
      <c r="K15" s="650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6"/>
      <c r="S15" s="653"/>
      <c r="T15" s="653"/>
      <c r="U15" s="9"/>
    </row>
    <row r="16" spans="2:21">
      <c r="B16" s="9" t="s">
        <v>530</v>
      </c>
      <c r="C16" s="650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6"/>
      <c r="J16" s="9" t="s">
        <v>539</v>
      </c>
      <c r="K16" s="650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6">
        <f>K6</f>
        <v>42487</v>
      </c>
      <c r="S16" s="653">
        <f>-SUM(D26:D36)</f>
        <v>-434075.02</v>
      </c>
      <c r="U16" s="661" t="s">
        <v>3411</v>
      </c>
    </row>
    <row r="17" spans="2:21">
      <c r="B17" s="9" t="s">
        <v>530</v>
      </c>
      <c r="C17" s="650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6"/>
      <c r="J17" s="9" t="s">
        <v>537</v>
      </c>
      <c r="K17" s="650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5" t="s">
        <v>3406</v>
      </c>
      <c r="S17" s="653"/>
      <c r="T17" s="653">
        <f>T14+S16</f>
        <v>2603277.98</v>
      </c>
      <c r="U17" s="661" t="s">
        <v>3405</v>
      </c>
    </row>
    <row r="18" spans="2:21">
      <c r="B18" s="9" t="s">
        <v>531</v>
      </c>
      <c r="C18" s="650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6"/>
      <c r="J18" s="9" t="s">
        <v>536</v>
      </c>
      <c r="K18" s="650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6"/>
      <c r="S18" s="653"/>
      <c r="T18" s="653"/>
      <c r="U18" s="9"/>
    </row>
    <row r="19" spans="2:21">
      <c r="B19" s="9" t="s">
        <v>532</v>
      </c>
      <c r="C19" s="650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6"/>
      <c r="J19" s="9" t="s">
        <v>535</v>
      </c>
      <c r="K19" s="650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6"/>
      <c r="S19" s="653">
        <v>216722</v>
      </c>
      <c r="T19" s="653">
        <f>T17+S19</f>
        <v>2819999.98</v>
      </c>
      <c r="U19" s="661" t="s">
        <v>3410</v>
      </c>
    </row>
    <row r="20" spans="2:21">
      <c r="B20" s="9" t="s">
        <v>533</v>
      </c>
      <c r="C20" s="650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6"/>
      <c r="J20" s="358"/>
      <c r="K20" s="650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6"/>
      <c r="S20" s="653"/>
      <c r="T20" s="653"/>
      <c r="U20" s="9"/>
    </row>
    <row r="21" spans="2:21">
      <c r="B21" s="358"/>
      <c r="C21" s="650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6"/>
      <c r="J21" s="358" t="s">
        <v>534</v>
      </c>
      <c r="K21" s="650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6">
        <v>43710</v>
      </c>
      <c r="S21" s="653">
        <f>-D21</f>
        <v>-1740000</v>
      </c>
      <c r="T21" s="653">
        <f>T19+S21</f>
        <v>1079999.98</v>
      </c>
      <c r="U21" s="589" t="s">
        <v>3409</v>
      </c>
    </row>
    <row r="22" spans="2:21">
      <c r="B22" s="358"/>
      <c r="C22" s="650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6"/>
      <c r="J22" s="9" t="s">
        <v>533</v>
      </c>
      <c r="K22" s="650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6">
        <v>43711</v>
      </c>
      <c r="S22" s="653">
        <f>-D20</f>
        <v>-1080000</v>
      </c>
      <c r="T22" s="653">
        <f>T21+S22</f>
        <v>-2.0000000018626451E-2</v>
      </c>
      <c r="U22" s="589" t="s">
        <v>3408</v>
      </c>
    </row>
    <row r="23" spans="2:21">
      <c r="B23" s="9" t="s">
        <v>535</v>
      </c>
      <c r="C23" s="650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6"/>
      <c r="J23" s="9" t="s">
        <v>532</v>
      </c>
      <c r="K23" s="650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6"/>
      <c r="S23" s="653"/>
      <c r="T23" s="653"/>
      <c r="U23" s="9"/>
    </row>
    <row r="24" spans="2:21">
      <c r="B24" s="9" t="s">
        <v>536</v>
      </c>
      <c r="C24" s="650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6"/>
      <c r="J24" s="9" t="s">
        <v>531</v>
      </c>
      <c r="K24" s="650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6"/>
      <c r="S24" s="653"/>
      <c r="T24" s="653"/>
      <c r="U24" s="9"/>
    </row>
    <row r="25" spans="2:21">
      <c r="B25" s="9" t="s">
        <v>537</v>
      </c>
      <c r="C25" s="650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6"/>
      <c r="J25" s="9" t="s">
        <v>530</v>
      </c>
      <c r="K25" s="650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0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6"/>
      <c r="J26" s="9" t="s">
        <v>530</v>
      </c>
      <c r="K26" s="650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0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6"/>
      <c r="J27" s="9" t="s">
        <v>530</v>
      </c>
      <c r="K27" s="650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0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6"/>
      <c r="J28" s="9" t="s">
        <v>530</v>
      </c>
      <c r="K28" s="650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0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6"/>
      <c r="J29" s="9" t="s">
        <v>530</v>
      </c>
      <c r="K29" s="650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0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6"/>
      <c r="J30" s="9" t="s">
        <v>530</v>
      </c>
      <c r="K30" s="650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0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6"/>
      <c r="J31" s="9" t="s">
        <v>530</v>
      </c>
      <c r="K31" s="650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0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6"/>
      <c r="J32" s="9" t="s">
        <v>530</v>
      </c>
      <c r="K32" s="650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0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6"/>
      <c r="J33" s="9" t="s">
        <v>530</v>
      </c>
      <c r="K33" s="650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0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6"/>
      <c r="J34" s="9" t="s">
        <v>530</v>
      </c>
      <c r="K34" s="650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0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6"/>
      <c r="J35" s="9" t="s">
        <v>529</v>
      </c>
      <c r="K35" s="650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0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6"/>
      <c r="J36" s="9" t="s">
        <v>529</v>
      </c>
      <c r="K36" s="650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0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6"/>
      <c r="J37" s="9" t="s">
        <v>527</v>
      </c>
      <c r="K37" s="650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0"/>
      <c r="D38" s="9"/>
      <c r="E38" s="698" t="s">
        <v>547</v>
      </c>
      <c r="F38" s="699"/>
      <c r="G38" s="341"/>
      <c r="H38" s="341"/>
      <c r="I38" s="646"/>
      <c r="J38" s="9" t="s">
        <v>526</v>
      </c>
      <c r="K38" s="650">
        <v>44926</v>
      </c>
      <c r="L38" s="9"/>
      <c r="M38" s="658">
        <v>645812.68000000005</v>
      </c>
      <c r="N38" s="659"/>
      <c r="O38" s="341"/>
      <c r="P38" s="341"/>
    </row>
    <row r="39" spans="2:16">
      <c r="B39" s="9" t="s">
        <v>548</v>
      </c>
      <c r="C39" s="650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6"/>
      <c r="J39" s="9"/>
      <c r="K39" s="650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0" t="s">
        <v>550</v>
      </c>
      <c r="C41" s="660"/>
      <c r="D41" s="660"/>
      <c r="E41" s="660"/>
      <c r="F41" s="660"/>
      <c r="G41" s="660"/>
      <c r="H41" s="660"/>
      <c r="J41" s="660"/>
      <c r="K41" s="660"/>
      <c r="L41" s="660"/>
      <c r="M41" s="660"/>
      <c r="N41" s="660"/>
      <c r="O41" s="660"/>
      <c r="P41" s="66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1" t="s">
        <v>561</v>
      </c>
      <c r="C1" s="671"/>
      <c r="D1" s="683" t="s">
        <v>562</v>
      </c>
      <c r="E1" s="684"/>
      <c r="F1" s="671" t="s">
        <v>563</v>
      </c>
      <c r="G1" s="671"/>
      <c r="H1" s="700" t="s">
        <v>564</v>
      </c>
      <c r="I1" s="701"/>
      <c r="J1" s="683" t="s">
        <v>562</v>
      </c>
      <c r="K1" s="684"/>
      <c r="L1" s="671" t="s">
        <v>565</v>
      </c>
      <c r="M1" s="671"/>
      <c r="N1" s="700" t="s">
        <v>564</v>
      </c>
      <c r="O1" s="701"/>
      <c r="P1" s="683" t="s">
        <v>562</v>
      </c>
      <c r="Q1" s="684"/>
      <c r="R1" s="671" t="s">
        <v>566</v>
      </c>
      <c r="S1" s="671"/>
      <c r="T1" s="700" t="s">
        <v>564</v>
      </c>
      <c r="U1" s="701"/>
      <c r="V1" s="683" t="s">
        <v>562</v>
      </c>
      <c r="W1" s="684"/>
      <c r="X1" s="671" t="s">
        <v>567</v>
      </c>
      <c r="Y1" s="671"/>
      <c r="Z1" s="700" t="s">
        <v>564</v>
      </c>
      <c r="AA1" s="701"/>
      <c r="AB1" s="683" t="s">
        <v>562</v>
      </c>
      <c r="AC1" s="684"/>
      <c r="AD1" s="671" t="s">
        <v>568</v>
      </c>
      <c r="AE1" s="671"/>
      <c r="AF1" s="700" t="s">
        <v>564</v>
      </c>
      <c r="AG1" s="701"/>
      <c r="AH1" s="683" t="s">
        <v>562</v>
      </c>
      <c r="AI1" s="684"/>
      <c r="AJ1" s="671" t="s">
        <v>569</v>
      </c>
      <c r="AK1" s="671"/>
      <c r="AL1" s="700" t="s">
        <v>570</v>
      </c>
      <c r="AM1" s="701"/>
      <c r="AN1" s="683" t="s">
        <v>571</v>
      </c>
      <c r="AO1" s="684"/>
      <c r="AP1" s="671" t="s">
        <v>572</v>
      </c>
      <c r="AQ1" s="671"/>
      <c r="AR1" s="700" t="s">
        <v>564</v>
      </c>
      <c r="AS1" s="701"/>
      <c r="AT1" s="683" t="s">
        <v>562</v>
      </c>
      <c r="AU1" s="684"/>
      <c r="AV1" s="671" t="s">
        <v>573</v>
      </c>
      <c r="AW1" s="671"/>
      <c r="AX1" s="700" t="s">
        <v>564</v>
      </c>
      <c r="AY1" s="701"/>
      <c r="AZ1" s="683" t="s">
        <v>562</v>
      </c>
      <c r="BA1" s="684"/>
      <c r="BB1" s="671" t="s">
        <v>574</v>
      </c>
      <c r="BC1" s="671"/>
      <c r="BD1" s="700" t="s">
        <v>564</v>
      </c>
      <c r="BE1" s="701"/>
      <c r="BF1" s="683" t="s">
        <v>562</v>
      </c>
      <c r="BG1" s="684"/>
      <c r="BH1" s="671" t="s">
        <v>575</v>
      </c>
      <c r="BI1" s="671"/>
      <c r="BJ1" s="700" t="s">
        <v>564</v>
      </c>
      <c r="BK1" s="701"/>
      <c r="BL1" s="683" t="s">
        <v>562</v>
      </c>
      <c r="BM1" s="684"/>
      <c r="BN1" s="671" t="s">
        <v>576</v>
      </c>
      <c r="BO1" s="671"/>
      <c r="BP1" s="700" t="s">
        <v>564</v>
      </c>
      <c r="BQ1" s="701"/>
      <c r="BR1" s="683" t="s">
        <v>562</v>
      </c>
      <c r="BS1" s="684"/>
      <c r="BT1" s="671" t="s">
        <v>577</v>
      </c>
      <c r="BU1" s="671"/>
      <c r="BV1" s="700" t="s">
        <v>578</v>
      </c>
      <c r="BW1" s="701"/>
      <c r="BX1" s="683" t="s">
        <v>579</v>
      </c>
      <c r="BY1" s="684"/>
      <c r="BZ1" s="671" t="s">
        <v>580</v>
      </c>
      <c r="CA1" s="671"/>
      <c r="CB1" s="700" t="s">
        <v>581</v>
      </c>
      <c r="CC1" s="701"/>
      <c r="CD1" s="683" t="s">
        <v>582</v>
      </c>
      <c r="CE1" s="684"/>
      <c r="CF1" s="671" t="s">
        <v>583</v>
      </c>
      <c r="CG1" s="671"/>
      <c r="CH1" s="700" t="s">
        <v>581</v>
      </c>
      <c r="CI1" s="701"/>
      <c r="CJ1" s="683" t="s">
        <v>582</v>
      </c>
      <c r="CK1" s="684"/>
      <c r="CL1" s="671" t="s">
        <v>584</v>
      </c>
      <c r="CM1" s="671"/>
      <c r="CN1" s="700" t="s">
        <v>581</v>
      </c>
      <c r="CO1" s="701"/>
      <c r="CP1" s="683" t="s">
        <v>582</v>
      </c>
      <c r="CQ1" s="684"/>
      <c r="CR1" s="671" t="s">
        <v>585</v>
      </c>
      <c r="CS1" s="671"/>
      <c r="CT1" s="700" t="s">
        <v>581</v>
      </c>
      <c r="CU1" s="701"/>
      <c r="CV1" s="702" t="s">
        <v>582</v>
      </c>
      <c r="CW1" s="703"/>
      <c r="CX1" s="671" t="s">
        <v>586</v>
      </c>
      <c r="CY1" s="671"/>
      <c r="CZ1" s="700" t="s">
        <v>581</v>
      </c>
      <c r="DA1" s="701"/>
      <c r="DB1" s="702" t="s">
        <v>582</v>
      </c>
      <c r="DC1" s="703"/>
      <c r="DD1" s="671" t="s">
        <v>587</v>
      </c>
      <c r="DE1" s="671"/>
      <c r="DF1" s="700" t="s">
        <v>588</v>
      </c>
      <c r="DG1" s="701"/>
      <c r="DH1" s="702" t="s">
        <v>589</v>
      </c>
      <c r="DI1" s="703"/>
      <c r="DJ1" s="671" t="s">
        <v>590</v>
      </c>
      <c r="DK1" s="671"/>
      <c r="DL1" s="700" t="s">
        <v>588</v>
      </c>
      <c r="DM1" s="701"/>
      <c r="DN1" s="702" t="s">
        <v>582</v>
      </c>
      <c r="DO1" s="703"/>
      <c r="DP1" s="671" t="s">
        <v>591</v>
      </c>
      <c r="DQ1" s="671"/>
      <c r="DR1" s="700" t="s">
        <v>588</v>
      </c>
      <c r="DS1" s="701"/>
      <c r="DT1" s="702" t="s">
        <v>582</v>
      </c>
      <c r="DU1" s="703"/>
      <c r="DV1" s="671" t="s">
        <v>592</v>
      </c>
      <c r="DW1" s="671"/>
      <c r="DX1" s="700" t="s">
        <v>588</v>
      </c>
      <c r="DY1" s="701"/>
      <c r="DZ1" s="702" t="s">
        <v>582</v>
      </c>
      <c r="EA1" s="703"/>
      <c r="EB1" s="671" t="s">
        <v>593</v>
      </c>
      <c r="EC1" s="671"/>
      <c r="ED1" s="700" t="s">
        <v>588</v>
      </c>
      <c r="EE1" s="701"/>
      <c r="EF1" s="702" t="s">
        <v>582</v>
      </c>
      <c r="EG1" s="703"/>
      <c r="EH1" s="671" t="s">
        <v>594</v>
      </c>
      <c r="EI1" s="671"/>
      <c r="EJ1" s="700" t="s">
        <v>588</v>
      </c>
      <c r="EK1" s="701"/>
      <c r="EL1" s="702" t="s">
        <v>595</v>
      </c>
      <c r="EM1" s="703"/>
      <c r="EN1" s="671" t="s">
        <v>596</v>
      </c>
      <c r="EO1" s="671"/>
      <c r="EP1" s="700" t="s">
        <v>588</v>
      </c>
      <c r="EQ1" s="701"/>
      <c r="ER1" s="702" t="s">
        <v>597</v>
      </c>
      <c r="ES1" s="703"/>
      <c r="ET1" s="671" t="s">
        <v>598</v>
      </c>
      <c r="EU1" s="671"/>
      <c r="EV1" s="700" t="s">
        <v>588</v>
      </c>
      <c r="EW1" s="701"/>
      <c r="EX1" s="702" t="s">
        <v>104</v>
      </c>
      <c r="EY1" s="703"/>
      <c r="EZ1" s="671" t="s">
        <v>599</v>
      </c>
      <c r="FA1" s="671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704" t="s">
        <v>664</v>
      </c>
      <c r="CU7" s="671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704" t="s">
        <v>694</v>
      </c>
      <c r="DA8" s="671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704" t="s">
        <v>694</v>
      </c>
      <c r="DG8" s="671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704" t="s">
        <v>694</v>
      </c>
      <c r="DM8" s="671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704" t="s">
        <v>694</v>
      </c>
      <c r="DS8" s="671"/>
      <c r="DT8" s="14" t="s">
        <v>692</v>
      </c>
      <c r="DU8" s="14">
        <f>SUM(DU13:DU17)</f>
        <v>32</v>
      </c>
      <c r="DV8" s="9"/>
      <c r="DW8" s="9"/>
      <c r="DX8" s="704" t="s">
        <v>694</v>
      </c>
      <c r="DY8" s="671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704" t="s">
        <v>695</v>
      </c>
      <c r="EK8" s="671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704" t="s">
        <v>695</v>
      </c>
      <c r="EQ9" s="671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704" t="s">
        <v>695</v>
      </c>
      <c r="EW9" s="671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704" t="s">
        <v>695</v>
      </c>
      <c r="EE11" s="671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704" t="s">
        <v>694</v>
      </c>
      <c r="CU12" s="671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78" t="s">
        <v>904</v>
      </c>
      <c r="CU19" s="678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707" t="s">
        <v>935</v>
      </c>
      <c r="FA21" s="707"/>
      <c r="FC21" s="339">
        <f>FC20-FC22</f>
        <v>113457.16899999997</v>
      </c>
      <c r="FD21" s="317"/>
      <c r="FE21" s="708" t="s">
        <v>937</v>
      </c>
      <c r="FF21" s="708"/>
      <c r="FG21" s="708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707" t="s">
        <v>517</v>
      </c>
      <c r="FA22" s="707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707" t="s">
        <v>960</v>
      </c>
      <c r="FA23" s="707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707" t="s">
        <v>970</v>
      </c>
      <c r="FA24" s="707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705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706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705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706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M1" workbookViewId="0">
      <selection activeCell="MR39" sqref="MR3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11" t="s">
        <v>1008</v>
      </c>
      <c r="B1" s="711"/>
      <c r="C1" s="685" t="s">
        <v>93</v>
      </c>
      <c r="D1" s="686"/>
      <c r="E1" s="687" t="s">
        <v>1009</v>
      </c>
      <c r="F1" s="688"/>
      <c r="G1" s="711" t="s">
        <v>1010</v>
      </c>
      <c r="H1" s="711"/>
      <c r="I1" s="685" t="s">
        <v>93</v>
      </c>
      <c r="J1" s="686"/>
      <c r="K1" s="687" t="s">
        <v>1011</v>
      </c>
      <c r="L1" s="688"/>
      <c r="M1" s="711" t="s">
        <v>1012</v>
      </c>
      <c r="N1" s="711"/>
      <c r="O1" s="685" t="s">
        <v>93</v>
      </c>
      <c r="P1" s="686"/>
      <c r="Q1" s="687" t="s">
        <v>1013</v>
      </c>
      <c r="R1" s="688"/>
      <c r="S1" s="711" t="s">
        <v>1014</v>
      </c>
      <c r="T1" s="711"/>
      <c r="U1" s="685" t="s">
        <v>93</v>
      </c>
      <c r="V1" s="686"/>
      <c r="W1" s="687" t="s">
        <v>571</v>
      </c>
      <c r="X1" s="688"/>
      <c r="Y1" s="711" t="s">
        <v>1015</v>
      </c>
      <c r="Z1" s="711"/>
      <c r="AA1" s="685" t="s">
        <v>93</v>
      </c>
      <c r="AB1" s="686"/>
      <c r="AC1" s="687" t="s">
        <v>1016</v>
      </c>
      <c r="AD1" s="688"/>
      <c r="AE1" s="711" t="s">
        <v>1017</v>
      </c>
      <c r="AF1" s="711"/>
      <c r="AG1" s="685" t="s">
        <v>93</v>
      </c>
      <c r="AH1" s="686"/>
      <c r="AI1" s="687" t="s">
        <v>1018</v>
      </c>
      <c r="AJ1" s="688"/>
      <c r="AK1" s="711" t="s">
        <v>1019</v>
      </c>
      <c r="AL1" s="711"/>
      <c r="AM1" s="685" t="s">
        <v>1020</v>
      </c>
      <c r="AN1" s="686"/>
      <c r="AO1" s="687" t="s">
        <v>1021</v>
      </c>
      <c r="AP1" s="688"/>
      <c r="AQ1" s="711" t="s">
        <v>1022</v>
      </c>
      <c r="AR1" s="711"/>
      <c r="AS1" s="685" t="s">
        <v>1020</v>
      </c>
      <c r="AT1" s="686"/>
      <c r="AU1" s="687" t="s">
        <v>1023</v>
      </c>
      <c r="AV1" s="688"/>
      <c r="AW1" s="711" t="s">
        <v>1024</v>
      </c>
      <c r="AX1" s="711"/>
      <c r="AY1" s="687" t="s">
        <v>1025</v>
      </c>
      <c r="AZ1" s="688"/>
      <c r="BA1" s="711" t="s">
        <v>1024</v>
      </c>
      <c r="BB1" s="711"/>
      <c r="BC1" s="685" t="s">
        <v>588</v>
      </c>
      <c r="BD1" s="686"/>
      <c r="BE1" s="687" t="s">
        <v>1026</v>
      </c>
      <c r="BF1" s="688"/>
      <c r="BG1" s="711" t="s">
        <v>1027</v>
      </c>
      <c r="BH1" s="711"/>
      <c r="BI1" s="685" t="s">
        <v>588</v>
      </c>
      <c r="BJ1" s="686"/>
      <c r="BK1" s="687" t="s">
        <v>1026</v>
      </c>
      <c r="BL1" s="688"/>
      <c r="BM1" s="711" t="s">
        <v>1028</v>
      </c>
      <c r="BN1" s="711"/>
      <c r="BO1" s="685" t="s">
        <v>588</v>
      </c>
      <c r="BP1" s="686"/>
      <c r="BQ1" s="687" t="s">
        <v>1029</v>
      </c>
      <c r="BR1" s="688"/>
      <c r="BS1" s="711" t="s">
        <v>1030</v>
      </c>
      <c r="BT1" s="711"/>
      <c r="BU1" s="685" t="s">
        <v>588</v>
      </c>
      <c r="BV1" s="686"/>
      <c r="BW1" s="687" t="s">
        <v>1031</v>
      </c>
      <c r="BX1" s="688"/>
      <c r="BY1" s="711" t="s">
        <v>1032</v>
      </c>
      <c r="BZ1" s="711"/>
      <c r="CA1" s="685" t="s">
        <v>588</v>
      </c>
      <c r="CB1" s="686"/>
      <c r="CC1" s="687" t="s">
        <v>1029</v>
      </c>
      <c r="CD1" s="688"/>
      <c r="CE1" s="711" t="s">
        <v>1033</v>
      </c>
      <c r="CF1" s="711"/>
      <c r="CG1" s="685" t="s">
        <v>588</v>
      </c>
      <c r="CH1" s="686"/>
      <c r="CI1" s="687" t="s">
        <v>1031</v>
      </c>
      <c r="CJ1" s="688"/>
      <c r="CK1" s="711" t="s">
        <v>1034</v>
      </c>
      <c r="CL1" s="711"/>
      <c r="CM1" s="685" t="s">
        <v>588</v>
      </c>
      <c r="CN1" s="686"/>
      <c r="CO1" s="687" t="s">
        <v>1029</v>
      </c>
      <c r="CP1" s="688"/>
      <c r="CQ1" s="711" t="s">
        <v>1035</v>
      </c>
      <c r="CR1" s="711"/>
      <c r="CS1" s="712" t="s">
        <v>588</v>
      </c>
      <c r="CT1" s="713"/>
      <c r="CU1" s="687" t="s">
        <v>1036</v>
      </c>
      <c r="CV1" s="688"/>
      <c r="CW1" s="711" t="s">
        <v>1037</v>
      </c>
      <c r="CX1" s="711"/>
      <c r="CY1" s="712" t="s">
        <v>588</v>
      </c>
      <c r="CZ1" s="713"/>
      <c r="DA1" s="687" t="s">
        <v>1038</v>
      </c>
      <c r="DB1" s="688"/>
      <c r="DC1" s="711" t="s">
        <v>1039</v>
      </c>
      <c r="DD1" s="711"/>
      <c r="DE1" s="712" t="s">
        <v>588</v>
      </c>
      <c r="DF1" s="713"/>
      <c r="DG1" s="687" t="s">
        <v>1040</v>
      </c>
      <c r="DH1" s="688"/>
      <c r="DI1" s="711" t="s">
        <v>1041</v>
      </c>
      <c r="DJ1" s="711"/>
      <c r="DK1" s="712" t="s">
        <v>588</v>
      </c>
      <c r="DL1" s="713"/>
      <c r="DM1" s="687" t="s">
        <v>1036</v>
      </c>
      <c r="DN1" s="688"/>
      <c r="DO1" s="711" t="s">
        <v>1042</v>
      </c>
      <c r="DP1" s="711"/>
      <c r="DQ1" s="712" t="s">
        <v>588</v>
      </c>
      <c r="DR1" s="713"/>
      <c r="DS1" s="687" t="s">
        <v>1043</v>
      </c>
      <c r="DT1" s="688"/>
      <c r="DU1" s="711" t="s">
        <v>1044</v>
      </c>
      <c r="DV1" s="711"/>
      <c r="DW1" s="712" t="s">
        <v>588</v>
      </c>
      <c r="DX1" s="713"/>
      <c r="DY1" s="687" t="s">
        <v>1045</v>
      </c>
      <c r="DZ1" s="688"/>
      <c r="EA1" s="710" t="s">
        <v>1046</v>
      </c>
      <c r="EB1" s="710"/>
      <c r="EC1" s="712" t="s">
        <v>588</v>
      </c>
      <c r="ED1" s="713"/>
      <c r="EE1" s="687" t="s">
        <v>1043</v>
      </c>
      <c r="EF1" s="688"/>
      <c r="EG1" s="48"/>
      <c r="EH1" s="710" t="s">
        <v>1047</v>
      </c>
      <c r="EI1" s="710"/>
      <c r="EJ1" s="712" t="s">
        <v>588</v>
      </c>
      <c r="EK1" s="713"/>
      <c r="EL1" s="687" t="s">
        <v>1048</v>
      </c>
      <c r="EM1" s="688"/>
      <c r="EN1" s="710" t="s">
        <v>1049</v>
      </c>
      <c r="EO1" s="710"/>
      <c r="EP1" s="712" t="s">
        <v>588</v>
      </c>
      <c r="EQ1" s="713"/>
      <c r="ER1" s="687" t="s">
        <v>1050</v>
      </c>
      <c r="ES1" s="688"/>
      <c r="ET1" s="710" t="s">
        <v>1051</v>
      </c>
      <c r="EU1" s="710"/>
      <c r="EV1" s="712" t="s">
        <v>588</v>
      </c>
      <c r="EW1" s="713"/>
      <c r="EX1" s="687" t="s">
        <v>1045</v>
      </c>
      <c r="EY1" s="688"/>
      <c r="EZ1" s="710" t="s">
        <v>1052</v>
      </c>
      <c r="FA1" s="710"/>
      <c r="FB1" s="712" t="s">
        <v>588</v>
      </c>
      <c r="FC1" s="713"/>
      <c r="FD1" s="687" t="s">
        <v>1038</v>
      </c>
      <c r="FE1" s="688"/>
      <c r="FF1" s="710" t="s">
        <v>1053</v>
      </c>
      <c r="FG1" s="710"/>
      <c r="FH1" s="712" t="s">
        <v>588</v>
      </c>
      <c r="FI1" s="713"/>
      <c r="FJ1" s="687" t="s">
        <v>1036</v>
      </c>
      <c r="FK1" s="688"/>
      <c r="FL1" s="710" t="s">
        <v>1054</v>
      </c>
      <c r="FM1" s="710"/>
      <c r="FN1" s="712" t="s">
        <v>588</v>
      </c>
      <c r="FO1" s="713"/>
      <c r="FP1" s="687" t="s">
        <v>1055</v>
      </c>
      <c r="FQ1" s="688"/>
      <c r="FR1" s="710" t="s">
        <v>1056</v>
      </c>
      <c r="FS1" s="710"/>
      <c r="FT1" s="712" t="s">
        <v>588</v>
      </c>
      <c r="FU1" s="713"/>
      <c r="FV1" s="687" t="s">
        <v>1055</v>
      </c>
      <c r="FW1" s="688"/>
      <c r="FX1" s="710" t="s">
        <v>1057</v>
      </c>
      <c r="FY1" s="710"/>
      <c r="FZ1" s="712" t="s">
        <v>588</v>
      </c>
      <c r="GA1" s="713"/>
      <c r="GB1" s="687" t="s">
        <v>1045</v>
      </c>
      <c r="GC1" s="688"/>
      <c r="GD1" s="710" t="s">
        <v>1058</v>
      </c>
      <c r="GE1" s="710"/>
      <c r="GF1" s="712" t="s">
        <v>588</v>
      </c>
      <c r="GG1" s="713"/>
      <c r="GH1" s="687" t="s">
        <v>1043</v>
      </c>
      <c r="GI1" s="688"/>
      <c r="GJ1" s="710" t="s">
        <v>1059</v>
      </c>
      <c r="GK1" s="710"/>
      <c r="GL1" s="712" t="s">
        <v>588</v>
      </c>
      <c r="GM1" s="713"/>
      <c r="GN1" s="687" t="s">
        <v>1043</v>
      </c>
      <c r="GO1" s="688"/>
      <c r="GP1" s="710" t="s">
        <v>1060</v>
      </c>
      <c r="GQ1" s="710"/>
      <c r="GR1" s="712" t="s">
        <v>588</v>
      </c>
      <c r="GS1" s="713"/>
      <c r="GT1" s="687" t="s">
        <v>1048</v>
      </c>
      <c r="GU1" s="688"/>
      <c r="GV1" s="710" t="s">
        <v>1061</v>
      </c>
      <c r="GW1" s="710"/>
      <c r="GX1" s="712" t="s">
        <v>588</v>
      </c>
      <c r="GY1" s="713"/>
      <c r="GZ1" s="687" t="s">
        <v>1062</v>
      </c>
      <c r="HA1" s="688"/>
      <c r="HB1" s="710" t="s">
        <v>1063</v>
      </c>
      <c r="HC1" s="710"/>
      <c r="HD1" s="712" t="s">
        <v>588</v>
      </c>
      <c r="HE1" s="713"/>
      <c r="HF1" s="687" t="s">
        <v>1050</v>
      </c>
      <c r="HG1" s="688"/>
      <c r="HH1" s="710" t="s">
        <v>1064</v>
      </c>
      <c r="HI1" s="710"/>
      <c r="HJ1" s="712" t="s">
        <v>588</v>
      </c>
      <c r="HK1" s="713"/>
      <c r="HL1" s="687" t="s">
        <v>1036</v>
      </c>
      <c r="HM1" s="688"/>
      <c r="HN1" s="710" t="s">
        <v>1065</v>
      </c>
      <c r="HO1" s="710"/>
      <c r="HP1" s="712" t="s">
        <v>588</v>
      </c>
      <c r="HQ1" s="713"/>
      <c r="HR1" s="687" t="s">
        <v>1036</v>
      </c>
      <c r="HS1" s="688"/>
      <c r="HT1" s="710" t="s">
        <v>1066</v>
      </c>
      <c r="HU1" s="710"/>
      <c r="HV1" s="712" t="s">
        <v>588</v>
      </c>
      <c r="HW1" s="713"/>
      <c r="HX1" s="687" t="s">
        <v>1045</v>
      </c>
      <c r="HY1" s="688"/>
      <c r="HZ1" s="710" t="s">
        <v>1067</v>
      </c>
      <c r="IA1" s="710"/>
      <c r="IB1" s="712" t="s">
        <v>588</v>
      </c>
      <c r="IC1" s="713"/>
      <c r="ID1" s="687" t="s">
        <v>1050</v>
      </c>
      <c r="IE1" s="688"/>
      <c r="IF1" s="710" t="s">
        <v>1068</v>
      </c>
      <c r="IG1" s="710"/>
      <c r="IH1" s="712" t="s">
        <v>588</v>
      </c>
      <c r="II1" s="713"/>
      <c r="IJ1" s="687" t="s">
        <v>1043</v>
      </c>
      <c r="IK1" s="688"/>
      <c r="IL1" s="710" t="s">
        <v>1069</v>
      </c>
      <c r="IM1" s="710"/>
      <c r="IN1" s="712" t="s">
        <v>588</v>
      </c>
      <c r="IO1" s="713"/>
      <c r="IP1" s="687" t="s">
        <v>1045</v>
      </c>
      <c r="IQ1" s="688"/>
      <c r="IR1" s="710" t="s">
        <v>1070</v>
      </c>
      <c r="IS1" s="710"/>
      <c r="IT1" s="712" t="s">
        <v>588</v>
      </c>
      <c r="IU1" s="713"/>
      <c r="IV1" s="687" t="s">
        <v>1071</v>
      </c>
      <c r="IW1" s="688"/>
      <c r="IX1" s="710" t="s">
        <v>1072</v>
      </c>
      <c r="IY1" s="710"/>
      <c r="IZ1" s="712" t="s">
        <v>588</v>
      </c>
      <c r="JA1" s="713"/>
      <c r="JB1" s="687" t="s">
        <v>1055</v>
      </c>
      <c r="JC1" s="688"/>
      <c r="JD1" s="710" t="s">
        <v>1073</v>
      </c>
      <c r="JE1" s="710"/>
      <c r="JF1" s="712" t="s">
        <v>588</v>
      </c>
      <c r="JG1" s="713"/>
      <c r="JH1" s="687" t="s">
        <v>1071</v>
      </c>
      <c r="JI1" s="688"/>
      <c r="JJ1" s="710" t="s">
        <v>1074</v>
      </c>
      <c r="JK1" s="710"/>
      <c r="JL1" s="537" t="s">
        <v>588</v>
      </c>
      <c r="JM1" s="105"/>
      <c r="JN1" s="503" t="s">
        <v>1071</v>
      </c>
      <c r="JO1" s="48"/>
      <c r="JP1" s="710" t="s">
        <v>1075</v>
      </c>
      <c r="JQ1" s="710"/>
      <c r="JR1" s="537" t="s">
        <v>588</v>
      </c>
      <c r="JS1" s="105"/>
      <c r="JT1" s="503" t="s">
        <v>1048</v>
      </c>
      <c r="JU1" s="48"/>
      <c r="JV1" s="710" t="s">
        <v>1076</v>
      </c>
      <c r="JW1" s="710"/>
      <c r="JX1" s="537" t="s">
        <v>588</v>
      </c>
      <c r="JY1" s="105"/>
      <c r="JZ1" s="503" t="s">
        <v>1077</v>
      </c>
      <c r="KA1" s="48"/>
      <c r="KB1" s="710" t="s">
        <v>1078</v>
      </c>
      <c r="KC1" s="710"/>
      <c r="KD1" s="537" t="s">
        <v>588</v>
      </c>
      <c r="KE1" s="105"/>
      <c r="KF1" s="503" t="s">
        <v>1036</v>
      </c>
      <c r="KG1" s="48"/>
      <c r="KH1" s="710" t="s">
        <v>1079</v>
      </c>
      <c r="KI1" s="710"/>
      <c r="KJ1" s="537" t="s">
        <v>588</v>
      </c>
      <c r="KK1" s="105"/>
      <c r="KL1" s="503" t="s">
        <v>1043</v>
      </c>
      <c r="KM1" s="48"/>
      <c r="KN1" s="710" t="s">
        <v>1080</v>
      </c>
      <c r="KO1" s="710"/>
      <c r="KP1" s="537" t="s">
        <v>588</v>
      </c>
      <c r="KQ1" s="105"/>
      <c r="KR1" s="503" t="s">
        <v>1043</v>
      </c>
      <c r="KS1" s="48"/>
      <c r="KT1" s="710" t="s">
        <v>1081</v>
      </c>
      <c r="KU1" s="710"/>
      <c r="KV1" s="537" t="s">
        <v>588</v>
      </c>
      <c r="KW1" s="105"/>
      <c r="KX1" s="503" t="s">
        <v>1043</v>
      </c>
      <c r="KY1" s="48"/>
      <c r="KZ1" s="710" t="s">
        <v>1082</v>
      </c>
      <c r="LA1" s="710"/>
      <c r="LB1" s="537" t="s">
        <v>588</v>
      </c>
      <c r="LC1" s="105"/>
      <c r="LD1" s="503" t="s">
        <v>1071</v>
      </c>
      <c r="LE1" s="48"/>
      <c r="LF1" s="710" t="s">
        <v>1083</v>
      </c>
      <c r="LG1" s="710"/>
      <c r="LH1" s="537" t="s">
        <v>588</v>
      </c>
      <c r="LI1" s="105"/>
      <c r="LJ1" s="503" t="s">
        <v>1071</v>
      </c>
      <c r="LK1" s="48"/>
      <c r="LL1" s="710" t="s">
        <v>1084</v>
      </c>
      <c r="LM1" s="710"/>
      <c r="LN1" s="537" t="s">
        <v>588</v>
      </c>
      <c r="LO1" s="303"/>
      <c r="LP1" s="503" t="s">
        <v>1071</v>
      </c>
      <c r="LQ1" s="48"/>
      <c r="LR1" s="710" t="s">
        <v>1085</v>
      </c>
      <c r="LS1" s="710"/>
      <c r="LT1" s="537" t="s">
        <v>588</v>
      </c>
      <c r="LU1" s="303"/>
      <c r="LV1" s="575" t="s">
        <v>1055</v>
      </c>
      <c r="LW1" s="48"/>
      <c r="LX1" s="710" t="s">
        <v>3256</v>
      </c>
      <c r="LY1" s="710"/>
      <c r="LZ1" s="574" t="s">
        <v>588</v>
      </c>
      <c r="MA1" s="303"/>
      <c r="MB1" s="564" t="s">
        <v>1071</v>
      </c>
      <c r="MC1" s="565"/>
      <c r="MD1" s="709" t="s">
        <v>3341</v>
      </c>
      <c r="ME1" s="710"/>
      <c r="MF1" s="624" t="s">
        <v>588</v>
      </c>
      <c r="MG1" s="303"/>
      <c r="MH1" s="614" t="s">
        <v>1071</v>
      </c>
      <c r="MI1" s="615"/>
      <c r="MJ1" s="709" t="s">
        <v>3392</v>
      </c>
      <c r="MK1" s="710"/>
      <c r="ML1" s="637" t="s">
        <v>588</v>
      </c>
      <c r="MM1" s="303"/>
      <c r="MN1" s="634" t="s">
        <v>1071</v>
      </c>
      <c r="MO1" s="635"/>
      <c r="MP1" s="709" t="s">
        <v>3334</v>
      </c>
      <c r="MQ1" s="710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16441.440000000002</v>
      </c>
      <c r="MJ2" s="616" t="s">
        <v>3236</v>
      </c>
      <c r="MK2" s="44">
        <f>SUM(MK7:MK39)</f>
        <v>309519.37</v>
      </c>
      <c r="ML2" s="640" t="s">
        <v>1092</v>
      </c>
      <c r="MM2" s="250">
        <f>SUM(MM4:MM28)</f>
        <v>18.549999999999983</v>
      </c>
      <c r="MN2" s="70" t="s">
        <v>117</v>
      </c>
      <c r="MO2" s="546">
        <f>MM2+MK2-MQ2</f>
        <v>4691.5499999999884</v>
      </c>
      <c r="MP2" s="640" t="s">
        <v>3236</v>
      </c>
      <c r="MQ2" s="44">
        <f>SUM(MQ7:MQ39)</f>
        <v>304846.37</v>
      </c>
    </row>
    <row r="3" spans="1:356">
      <c r="A3" s="731" t="s">
        <v>1095</v>
      </c>
      <c r="B3" s="731"/>
      <c r="E3" s="53" t="s">
        <v>124</v>
      </c>
      <c r="F3" s="52">
        <f>F2-F4</f>
        <v>17</v>
      </c>
      <c r="G3" s="731" t="s">
        <v>1095</v>
      </c>
      <c r="H3" s="731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9141.2800000000025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4631.5499999999884</v>
      </c>
      <c r="MP3" s="640" t="s">
        <v>1116</v>
      </c>
      <c r="MQ3" s="44">
        <f>SUM(MQ12:MQ13)</f>
        <v>-186264.63</v>
      </c>
    </row>
    <row r="4" spans="1:356" ht="12.75" customHeight="1" thickBot="1">
      <c r="A4" s="731"/>
      <c r="B4" s="731"/>
      <c r="E4" s="53" t="s">
        <v>135</v>
      </c>
      <c r="F4" s="52">
        <f>SUM(F14:F57)</f>
        <v>12750</v>
      </c>
      <c r="G4" s="731"/>
      <c r="H4" s="731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0.10999999998784915</v>
      </c>
      <c r="MP4" s="292">
        <v>5000</v>
      </c>
      <c r="MQ4" s="293">
        <v>45454</v>
      </c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16441.740000000002</v>
      </c>
      <c r="MJ5" s="37">
        <v>5000</v>
      </c>
      <c r="MK5" s="38">
        <v>45468</v>
      </c>
      <c r="ML5" s="639" t="s">
        <v>1130</v>
      </c>
      <c r="MM5" s="119">
        <v>-200</v>
      </c>
      <c r="MN5" s="640" t="s">
        <v>135</v>
      </c>
      <c r="MO5" s="91">
        <f>SUM(MO6:MO46)</f>
        <v>4691.4400000000005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>
        <v>60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663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81000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>
        <f>1.8+69.6</f>
        <v>71.399999999999991</v>
      </c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114" t="s">
        <v>3417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545" t="s">
        <v>1599</v>
      </c>
      <c r="MO10" s="42"/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/>
      <c r="MN13" s="544" t="s">
        <v>1968</v>
      </c>
      <c r="MO13" s="57"/>
      <c r="MP13" s="640" t="s">
        <v>1393</v>
      </c>
      <c r="MQ13" s="44">
        <v>-120100</v>
      </c>
      <c r="MR13" s="46">
        <v>45448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14" t="s">
        <v>1583</v>
      </c>
      <c r="DP14" s="715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10" t="s">
        <v>1603</v>
      </c>
      <c r="HK14" s="710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147" t="s">
        <v>3422</v>
      </c>
      <c r="MO14" s="42">
        <v>42.38</v>
      </c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16" t="s">
        <v>1557</v>
      </c>
      <c r="KE15" s="716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>
        <f>10.9</f>
        <v>10.9</v>
      </c>
      <c r="MP17" s="642" t="s">
        <v>1559</v>
      </c>
      <c r="MQ17" s="44">
        <v>100620</v>
      </c>
      <c r="MR17" s="46">
        <v>45444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14" t="s">
        <v>1805</v>
      </c>
      <c r="DJ18" s="715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54003</v>
      </c>
      <c r="MR18" s="46">
        <v>45450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667" t="s">
        <v>3416</v>
      </c>
      <c r="MM19" s="42">
        <f>56.25*2</f>
        <v>112.5</v>
      </c>
      <c r="MN19" s="544" t="s">
        <v>1729</v>
      </c>
      <c r="MO19" s="42">
        <f>13.57</f>
        <v>13.57</v>
      </c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544" t="s">
        <v>1911</v>
      </c>
      <c r="MO20" s="42">
        <f>17.79+10+17.08</f>
        <v>44.87</v>
      </c>
      <c r="MP20" s="641" t="s">
        <v>1679</v>
      </c>
      <c r="MQ20" s="94">
        <v>-768</v>
      </c>
      <c r="MR20" s="46">
        <v>45450</v>
      </c>
      <c r="MS20" s="94"/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17" t="s">
        <v>331</v>
      </c>
      <c r="N21" s="717"/>
      <c r="Q21" s="58" t="s">
        <v>356</v>
      </c>
      <c r="S21" s="717" t="s">
        <v>331</v>
      </c>
      <c r="T21" s="717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35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86" t="s">
        <v>3412</v>
      </c>
      <c r="MO21" s="42">
        <v>10</v>
      </c>
      <c r="MP21" s="644" t="s">
        <v>1738</v>
      </c>
      <c r="MQ21" s="167">
        <v>60</v>
      </c>
      <c r="MR21" s="46">
        <v>45448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18" t="s">
        <v>2015</v>
      </c>
      <c r="N22" s="718"/>
      <c r="Q22" s="58" t="s">
        <v>365</v>
      </c>
      <c r="S22" s="718" t="s">
        <v>2015</v>
      </c>
      <c r="T22" s="718"/>
      <c r="W22" s="66" t="s">
        <v>1686</v>
      </c>
      <c r="X22" s="14">
        <v>0</v>
      </c>
      <c r="Y22" s="717" t="s">
        <v>331</v>
      </c>
      <c r="Z22" s="717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35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11" t="s">
        <v>2041</v>
      </c>
      <c r="IU22" s="711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3413</v>
      </c>
      <c r="MO22" s="42">
        <v>4</v>
      </c>
      <c r="MP22" s="639" t="s">
        <v>1791</v>
      </c>
      <c r="MQ22" s="44">
        <f>MP23-0.99*195000</f>
        <v>-2729</v>
      </c>
    </row>
    <row r="23" spans="1:357">
      <c r="A23" s="717" t="s">
        <v>331</v>
      </c>
      <c r="B23" s="717"/>
      <c r="E23" s="524" t="s">
        <v>403</v>
      </c>
      <c r="F23" s="58"/>
      <c r="G23" s="717" t="s">
        <v>331</v>
      </c>
      <c r="H23" s="717"/>
      <c r="K23" s="66" t="s">
        <v>1686</v>
      </c>
      <c r="L23" s="14">
        <v>0</v>
      </c>
      <c r="M23" s="719"/>
      <c r="N23" s="719"/>
      <c r="Q23" s="58" t="s">
        <v>1857</v>
      </c>
      <c r="S23" s="719"/>
      <c r="T23" s="719"/>
      <c r="W23" s="66" t="s">
        <v>1473</v>
      </c>
      <c r="X23" s="61">
        <v>0</v>
      </c>
      <c r="Y23" s="718" t="s">
        <v>2015</v>
      </c>
      <c r="Z23" s="718"/>
      <c r="AE23" s="717" t="s">
        <v>331</v>
      </c>
      <c r="AF23" s="717"/>
      <c r="AK23" s="717" t="s">
        <v>331</v>
      </c>
      <c r="AL23" s="717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20" t="s">
        <v>2070</v>
      </c>
      <c r="EF23" s="720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35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35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11" t="s">
        <v>2041</v>
      </c>
      <c r="HK23" s="711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11" t="s">
        <v>2041</v>
      </c>
      <c r="HW23" s="711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3420</v>
      </c>
      <c r="MO23" s="42">
        <v>1593.84</v>
      </c>
      <c r="MP23" s="283">
        <v>190321</v>
      </c>
      <c r="MQ23" s="550" t="s">
        <v>3262</v>
      </c>
      <c r="MR23" s="46">
        <v>45450</v>
      </c>
      <c r="MS23" s="283"/>
    </row>
    <row r="24" spans="1:357">
      <c r="A24" s="718" t="s">
        <v>2015</v>
      </c>
      <c r="B24" s="718"/>
      <c r="E24" s="524" t="s">
        <v>272</v>
      </c>
      <c r="F24" s="58"/>
      <c r="G24" s="718" t="s">
        <v>2015</v>
      </c>
      <c r="H24" s="718"/>
      <c r="K24" s="66" t="s">
        <v>1473</v>
      </c>
      <c r="L24" s="61">
        <v>0</v>
      </c>
      <c r="M24" s="719"/>
      <c r="N24" s="719"/>
      <c r="Q24" s="66" t="s">
        <v>1569</v>
      </c>
      <c r="R24" s="14">
        <v>0</v>
      </c>
      <c r="S24" s="719"/>
      <c r="T24" s="719"/>
      <c r="W24" s="66" t="s">
        <v>2100</v>
      </c>
      <c r="X24" s="14">
        <v>910.17</v>
      </c>
      <c r="Y24" s="719"/>
      <c r="Z24" s="719"/>
      <c r="AC24" s="73" t="s">
        <v>2101</v>
      </c>
      <c r="AD24" s="14">
        <v>90</v>
      </c>
      <c r="AE24" s="718" t="s">
        <v>2015</v>
      </c>
      <c r="AF24" s="718"/>
      <c r="AI24" s="72" t="s">
        <v>2102</v>
      </c>
      <c r="AJ24" s="14">
        <v>30</v>
      </c>
      <c r="AK24" s="718" t="s">
        <v>2015</v>
      </c>
      <c r="AL24" s="718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18"/>
      <c r="BH24" s="718"/>
      <c r="BK24" s="89" t="s">
        <v>2104</v>
      </c>
      <c r="BL24" s="61">
        <v>48.54</v>
      </c>
      <c r="BM24" s="718"/>
      <c r="BN24" s="718"/>
      <c r="BQ24" s="89" t="s">
        <v>1859</v>
      </c>
      <c r="BR24" s="61">
        <v>50.15</v>
      </c>
      <c r="BS24" s="718" t="s">
        <v>2105</v>
      </c>
      <c r="BT24" s="718"/>
      <c r="BW24" s="89" t="s">
        <v>1859</v>
      </c>
      <c r="BX24" s="61">
        <v>48.54</v>
      </c>
      <c r="BY24" s="718"/>
      <c r="BZ24" s="718"/>
      <c r="CC24" s="89" t="s">
        <v>1859</v>
      </c>
      <c r="CD24" s="61">
        <v>142.91</v>
      </c>
      <c r="CE24" s="718"/>
      <c r="CF24" s="718"/>
      <c r="CI24" s="89" t="s">
        <v>2106</v>
      </c>
      <c r="CJ24" s="61">
        <v>35.049999999999997</v>
      </c>
      <c r="CK24" s="719"/>
      <c r="CL24" s="719"/>
      <c r="CO24" s="89" t="s">
        <v>1808</v>
      </c>
      <c r="CP24" s="61">
        <v>153.41</v>
      </c>
      <c r="CQ24" s="719" t="s">
        <v>2107</v>
      </c>
      <c r="CR24" s="719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35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3414</v>
      </c>
      <c r="MO24" s="42">
        <f>48.32+7.79</f>
        <v>56.11</v>
      </c>
      <c r="MP24" s="639" t="s">
        <v>3247</v>
      </c>
      <c r="MQ24" s="44">
        <v>2600</v>
      </c>
      <c r="MR24" s="46">
        <v>45448</v>
      </c>
      <c r="MS24" s="46"/>
    </row>
    <row r="25" spans="1:357">
      <c r="A25" s="719"/>
      <c r="B25" s="719"/>
      <c r="E25" s="523" t="s">
        <v>387</v>
      </c>
      <c r="F25" s="53"/>
      <c r="G25" s="719"/>
      <c r="H25" s="719"/>
      <c r="K25" s="66" t="s">
        <v>2151</v>
      </c>
      <c r="L25" s="14">
        <f>910+40</f>
        <v>950</v>
      </c>
      <c r="M25" s="719"/>
      <c r="N25" s="719"/>
      <c r="Q25" s="66" t="s">
        <v>1632</v>
      </c>
      <c r="R25" s="14">
        <v>0</v>
      </c>
      <c r="S25" s="719"/>
      <c r="T25" s="719"/>
      <c r="W25" s="67" t="s">
        <v>2152</v>
      </c>
      <c r="X25" s="14">
        <v>110.58</v>
      </c>
      <c r="Y25" s="719"/>
      <c r="Z25" s="719"/>
      <c r="AE25" s="719"/>
      <c r="AF25" s="719"/>
      <c r="AK25" s="719"/>
      <c r="AL25" s="719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19"/>
      <c r="AX25" s="719"/>
      <c r="AY25" s="67"/>
      <c r="AZ25" s="61"/>
      <c r="BA25" s="719"/>
      <c r="BB25" s="719"/>
      <c r="BE25" s="67" t="s">
        <v>1521</v>
      </c>
      <c r="BF25" s="61">
        <f>6.5*2</f>
        <v>13</v>
      </c>
      <c r="BG25" s="719"/>
      <c r="BH25" s="719"/>
      <c r="BK25" s="89" t="s">
        <v>1521</v>
      </c>
      <c r="BL25" s="61">
        <f>6.5*2</f>
        <v>13</v>
      </c>
      <c r="BM25" s="719"/>
      <c r="BN25" s="719"/>
      <c r="BQ25" s="89" t="s">
        <v>1521</v>
      </c>
      <c r="BR25" s="61">
        <v>13</v>
      </c>
      <c r="BS25" s="719"/>
      <c r="BT25" s="719"/>
      <c r="BW25" s="89" t="s">
        <v>1521</v>
      </c>
      <c r="BX25" s="61">
        <v>13</v>
      </c>
      <c r="BY25" s="719"/>
      <c r="BZ25" s="719"/>
      <c r="CC25" s="89" t="s">
        <v>1521</v>
      </c>
      <c r="CD25" s="61">
        <v>13</v>
      </c>
      <c r="CE25" s="719"/>
      <c r="CF25" s="719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21" t="s">
        <v>2070</v>
      </c>
      <c r="DZ25" s="722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20" t="s">
        <v>2070</v>
      </c>
      <c r="ES25" s="720"/>
      <c r="ET25" s="49" t="s">
        <v>1756</v>
      </c>
      <c r="EU25" s="94">
        <v>20000</v>
      </c>
      <c r="EW25" s="735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11" t="s">
        <v>2041</v>
      </c>
      <c r="IC25" s="711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3415</v>
      </c>
      <c r="MO25" s="42">
        <v>60.79</v>
      </c>
      <c r="MP25" s="642" t="s">
        <v>1483</v>
      </c>
      <c r="MQ25" s="44">
        <v>615</v>
      </c>
      <c r="MR25" s="46">
        <v>45450</v>
      </c>
      <c r="MS25" s="44"/>
    </row>
    <row r="26" spans="1:357">
      <c r="A26" s="719"/>
      <c r="B26" s="719"/>
      <c r="F26" s="62"/>
      <c r="G26" s="719"/>
      <c r="H26" s="719"/>
      <c r="M26" s="723" t="s">
        <v>373</v>
      </c>
      <c r="N26" s="719"/>
      <c r="Q26" s="66" t="s">
        <v>1686</v>
      </c>
      <c r="R26" s="14">
        <v>0</v>
      </c>
      <c r="S26" s="723" t="s">
        <v>373</v>
      </c>
      <c r="T26" s="719"/>
      <c r="W26" s="67" t="s">
        <v>1859</v>
      </c>
      <c r="X26" s="14">
        <v>60.75</v>
      </c>
      <c r="Y26" s="719"/>
      <c r="Z26" s="719"/>
      <c r="AC26" s="21" t="s">
        <v>2193</v>
      </c>
      <c r="AD26" s="21"/>
      <c r="AE26" s="723" t="s">
        <v>373</v>
      </c>
      <c r="AF26" s="719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20" t="s">
        <v>2070</v>
      </c>
      <c r="EY26" s="720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11" t="s">
        <v>2041</v>
      </c>
      <c r="HQ26" s="711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3419</v>
      </c>
      <c r="MO26" s="42">
        <v>48.8</v>
      </c>
      <c r="MP26" s="642" t="s">
        <v>1549</v>
      </c>
      <c r="MQ26" s="44">
        <v>609</v>
      </c>
      <c r="MR26" s="46">
        <v>45450</v>
      </c>
      <c r="MS26" s="44"/>
    </row>
    <row r="27" spans="1:357" ht="12.75" customHeight="1">
      <c r="A27" s="719"/>
      <c r="B27" s="719"/>
      <c r="E27" s="526" t="s">
        <v>419</v>
      </c>
      <c r="F27" s="62"/>
      <c r="G27" s="719"/>
      <c r="H27" s="719"/>
      <c r="K27" s="67" t="s">
        <v>2236</v>
      </c>
      <c r="L27" s="14">
        <f>60</f>
        <v>60</v>
      </c>
      <c r="M27" s="723" t="s">
        <v>2237</v>
      </c>
      <c r="N27" s="719"/>
      <c r="Q27" s="66" t="s">
        <v>2238</v>
      </c>
      <c r="R27" s="61">
        <v>200</v>
      </c>
      <c r="S27" s="723" t="s">
        <v>2237</v>
      </c>
      <c r="T27" s="719"/>
      <c r="W27" s="67" t="s">
        <v>1922</v>
      </c>
      <c r="X27" s="14">
        <v>61.35</v>
      </c>
      <c r="Y27" s="723" t="s">
        <v>373</v>
      </c>
      <c r="Z27" s="719"/>
      <c r="AC27" s="21" t="s">
        <v>2239</v>
      </c>
      <c r="AD27" s="21">
        <f>53+207+63</f>
        <v>323</v>
      </c>
      <c r="AE27" s="723" t="s">
        <v>2237</v>
      </c>
      <c r="AF27" s="719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20" t="s">
        <v>2259</v>
      </c>
      <c r="FE27" s="720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1819</v>
      </c>
      <c r="MO27" s="42"/>
      <c r="MP27" s="642" t="s">
        <v>2056</v>
      </c>
      <c r="MQ27" s="44">
        <v>10</v>
      </c>
      <c r="MR27" s="46">
        <v>45450</v>
      </c>
    </row>
    <row r="28" spans="1:357">
      <c r="A28" s="723" t="s">
        <v>373</v>
      </c>
      <c r="B28" s="719"/>
      <c r="E28" s="526" t="s">
        <v>428</v>
      </c>
      <c r="F28" s="62"/>
      <c r="G28" s="723" t="s">
        <v>373</v>
      </c>
      <c r="H28" s="719"/>
      <c r="K28" s="67" t="s">
        <v>1922</v>
      </c>
      <c r="L28" s="14">
        <v>0</v>
      </c>
      <c r="M28" s="724" t="s">
        <v>198</v>
      </c>
      <c r="N28" s="724"/>
      <c r="Q28" s="66" t="s">
        <v>2100</v>
      </c>
      <c r="R28" s="14">
        <v>0</v>
      </c>
      <c r="S28" s="724" t="s">
        <v>198</v>
      </c>
      <c r="T28" s="724"/>
      <c r="W28" s="67" t="s">
        <v>1969</v>
      </c>
      <c r="X28" s="14">
        <v>64</v>
      </c>
      <c r="Y28" s="723" t="s">
        <v>2237</v>
      </c>
      <c r="Z28" s="719"/>
      <c r="AC28" s="21" t="s">
        <v>2294</v>
      </c>
      <c r="AD28" s="21">
        <f>63+46</f>
        <v>109</v>
      </c>
      <c r="AE28" s="724" t="s">
        <v>198</v>
      </c>
      <c r="AF28" s="724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20" t="s">
        <v>2070</v>
      </c>
      <c r="EM28" s="720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11" t="s">
        <v>2041</v>
      </c>
      <c r="JA28" s="711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66" t="s">
        <v>2097</v>
      </c>
      <c r="MK28" s="44">
        <v>90</v>
      </c>
      <c r="ML28" s="573"/>
      <c r="MM28" s="573"/>
      <c r="MN28" s="586" t="s">
        <v>1819</v>
      </c>
      <c r="MO28" s="42"/>
      <c r="MP28" s="641" t="s">
        <v>2097</v>
      </c>
      <c r="MQ28" s="44">
        <v>90</v>
      </c>
      <c r="MR28" s="46">
        <v>45448</v>
      </c>
    </row>
    <row r="29" spans="1:357">
      <c r="A29" s="723" t="s">
        <v>2237</v>
      </c>
      <c r="B29" s="719"/>
      <c r="E29" s="526" t="s">
        <v>432</v>
      </c>
      <c r="F29" s="62"/>
      <c r="G29" s="723" t="s">
        <v>2237</v>
      </c>
      <c r="H29" s="719"/>
      <c r="K29" s="67" t="s">
        <v>1969</v>
      </c>
      <c r="L29" s="14">
        <v>64</v>
      </c>
      <c r="M29" s="719" t="s">
        <v>301</v>
      </c>
      <c r="N29" s="719"/>
      <c r="S29" s="719" t="s">
        <v>301</v>
      </c>
      <c r="T29" s="719"/>
      <c r="W29" s="67" t="s">
        <v>2016</v>
      </c>
      <c r="X29" s="14">
        <v>100.01</v>
      </c>
      <c r="Y29" s="724" t="s">
        <v>198</v>
      </c>
      <c r="Z29" s="724"/>
      <c r="AC29" s="14" t="s">
        <v>2343</v>
      </c>
      <c r="AD29" s="14">
        <v>65</v>
      </c>
      <c r="AE29" s="719" t="s">
        <v>301</v>
      </c>
      <c r="AF29" s="719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20" t="s">
        <v>2259</v>
      </c>
      <c r="FK29" s="720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1819</v>
      </c>
      <c r="MO29" s="42"/>
      <c r="MP29" s="644" t="s">
        <v>1998</v>
      </c>
      <c r="MQ29" s="44">
        <v>1000</v>
      </c>
    </row>
    <row r="30" spans="1:357">
      <c r="A30" s="724" t="s">
        <v>198</v>
      </c>
      <c r="B30" s="724"/>
      <c r="E30" s="526" t="s">
        <v>2388</v>
      </c>
      <c r="F30" s="53"/>
      <c r="G30" s="724" t="s">
        <v>198</v>
      </c>
      <c r="H30" s="724"/>
      <c r="K30" s="67" t="s">
        <v>2016</v>
      </c>
      <c r="L30" s="14">
        <v>50.01</v>
      </c>
      <c r="M30" s="726" t="s">
        <v>2389</v>
      </c>
      <c r="N30" s="726"/>
      <c r="Q30" s="67" t="s">
        <v>1796</v>
      </c>
      <c r="R30" s="14">
        <v>26</v>
      </c>
      <c r="S30" s="726" t="s">
        <v>2389</v>
      </c>
      <c r="T30" s="726"/>
      <c r="Y30" s="719" t="s">
        <v>301</v>
      </c>
      <c r="Z30" s="719"/>
      <c r="AC30" s="14" t="s">
        <v>2390</v>
      </c>
      <c r="AD30" s="14">
        <v>10</v>
      </c>
      <c r="AE30" s="726" t="s">
        <v>2389</v>
      </c>
      <c r="AF30" s="726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60</v>
      </c>
      <c r="MN30" s="586" t="s">
        <v>1819</v>
      </c>
      <c r="MO30" s="42"/>
      <c r="MP30" s="668">
        <v>953</v>
      </c>
      <c r="MQ30" s="669" t="s">
        <v>1594</v>
      </c>
      <c r="MR30" s="24">
        <v>45449</v>
      </c>
      <c r="MS30" s="670" t="s">
        <v>3418</v>
      </c>
    </row>
    <row r="31" spans="1:357" ht="12.75" customHeight="1">
      <c r="A31" s="719" t="s">
        <v>301</v>
      </c>
      <c r="B31" s="719"/>
      <c r="E31" s="53"/>
      <c r="F31" s="53"/>
      <c r="G31" s="719" t="s">
        <v>301</v>
      </c>
      <c r="H31" s="719"/>
      <c r="M31" s="718" t="s">
        <v>364</v>
      </c>
      <c r="N31" s="718"/>
      <c r="Q31" s="67" t="s">
        <v>1859</v>
      </c>
      <c r="R31" s="14">
        <v>55</v>
      </c>
      <c r="S31" s="718" t="s">
        <v>364</v>
      </c>
      <c r="T31" s="718"/>
      <c r="W31" s="68" t="s">
        <v>2436</v>
      </c>
      <c r="X31" s="68">
        <v>0</v>
      </c>
      <c r="Y31" s="726" t="s">
        <v>2389</v>
      </c>
      <c r="Z31" s="726"/>
      <c r="AE31" s="718" t="s">
        <v>364</v>
      </c>
      <c r="AF31" s="718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25" t="s">
        <v>2445</v>
      </c>
      <c r="DP31" s="725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0</v>
      </c>
      <c r="MN31" s="582" t="s">
        <v>3347</v>
      </c>
      <c r="MO31" s="57">
        <f>1294.38+250.7</f>
        <v>1545.0800000000002</v>
      </c>
      <c r="MP31" s="209">
        <v>0</v>
      </c>
      <c r="MQ31" s="44" t="s">
        <v>3309</v>
      </c>
    </row>
    <row r="32" spans="1:357">
      <c r="A32" s="726" t="s">
        <v>2389</v>
      </c>
      <c r="B32" s="726"/>
      <c r="C32" s="64"/>
      <c r="D32" s="64"/>
      <c r="E32" s="64"/>
      <c r="F32" s="64"/>
      <c r="G32" s="726" t="s">
        <v>2389</v>
      </c>
      <c r="H32" s="726"/>
      <c r="K32" s="68" t="s">
        <v>2479</v>
      </c>
      <c r="L32" s="68"/>
      <c r="M32" s="727" t="s">
        <v>2470</v>
      </c>
      <c r="N32" s="727"/>
      <c r="Q32" s="67" t="s">
        <v>1922</v>
      </c>
      <c r="R32" s="14">
        <v>77.239999999999995</v>
      </c>
      <c r="S32" s="727" t="s">
        <v>2470</v>
      </c>
      <c r="T32" s="727"/>
      <c r="Y32" s="718" t="s">
        <v>364</v>
      </c>
      <c r="Z32" s="718"/>
      <c r="AC32" s="533" t="s">
        <v>1357</v>
      </c>
      <c r="AD32" s="14">
        <v>350</v>
      </c>
      <c r="AE32" s="727" t="s">
        <v>2470</v>
      </c>
      <c r="AF32" s="727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28" t="s">
        <v>2375</v>
      </c>
      <c r="DB32" s="729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11" t="s">
        <v>2041</v>
      </c>
      <c r="IO32" s="711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2" t="s">
        <v>3296</v>
      </c>
      <c r="MO32" s="57"/>
      <c r="MP32" s="643" t="s">
        <v>2135</v>
      </c>
      <c r="MQ32" s="42"/>
    </row>
    <row r="33" spans="1:357">
      <c r="A33" s="718" t="s">
        <v>364</v>
      </c>
      <c r="B33" s="718"/>
      <c r="E33" s="534" t="s">
        <v>456</v>
      </c>
      <c r="F33" s="53"/>
      <c r="G33" s="718" t="s">
        <v>364</v>
      </c>
      <c r="H33" s="718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27" t="s">
        <v>2470</v>
      </c>
      <c r="Z33" s="727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SUM(MO12:MO20)</f>
        <v>141.72</v>
      </c>
      <c r="MN33" s="115" t="s">
        <v>3421</v>
      </c>
      <c r="MO33" s="57">
        <v>550</v>
      </c>
      <c r="MP33" s="664"/>
      <c r="MQ33" s="44"/>
    </row>
    <row r="34" spans="1:357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SUM(MO31:MO32)</f>
        <v>1545.0800000000002</v>
      </c>
      <c r="MN34" s="584" t="s">
        <v>3396</v>
      </c>
      <c r="MO34" s="57"/>
      <c r="MP34" s="644"/>
      <c r="MQ34" s="44"/>
    </row>
    <row r="35" spans="1:357" ht="14.25" customHeight="1">
      <c r="A35" s="732"/>
      <c r="B35" s="732"/>
      <c r="E35" s="529" t="s">
        <v>494</v>
      </c>
      <c r="F35" s="53">
        <v>250</v>
      </c>
      <c r="G35" s="732"/>
      <c r="H35" s="732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SUM(MO33:MO34)</f>
        <v>550</v>
      </c>
      <c r="MN35" s="43" t="s">
        <v>3248</v>
      </c>
      <c r="MO35" s="101"/>
      <c r="MS35" s="665"/>
    </row>
    <row r="36" spans="1:357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33" t="s">
        <v>2070</v>
      </c>
      <c r="DT36" s="734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SUM(MO21:MO30)</f>
        <v>1773.5399999999997</v>
      </c>
      <c r="MN36" s="43" t="s">
        <v>2378</v>
      </c>
      <c r="MO36" s="45">
        <f>157+29</f>
        <v>186</v>
      </c>
      <c r="MP36" s="644" t="s">
        <v>2190</v>
      </c>
      <c r="MQ36" s="44"/>
    </row>
    <row r="37" spans="1:357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SUM(MO27:MO30)</f>
        <v>0</v>
      </c>
      <c r="MN37" s="627">
        <v>28.81</v>
      </c>
      <c r="MO37" s="45"/>
      <c r="MP37" s="643" t="s">
        <v>2047</v>
      </c>
    </row>
    <row r="38" spans="1:357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172" t="s">
        <v>2375</v>
      </c>
      <c r="MO38" s="22">
        <f>MK28+MM39-MQ28</f>
        <v>0</v>
      </c>
      <c r="MP38" s="644"/>
      <c r="MQ38" s="42"/>
    </row>
    <row r="39" spans="1:357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25" t="s">
        <v>2445</v>
      </c>
      <c r="DJ39" s="725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3373</v>
      </c>
      <c r="MM39" s="310"/>
      <c r="MN39" s="198"/>
      <c r="MO39" s="22"/>
    </row>
    <row r="40" spans="1:35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11" t="s">
        <v>2041</v>
      </c>
      <c r="II40" s="711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98"/>
      <c r="MO40" s="277"/>
      <c r="MP40" s="643" t="s">
        <v>2573</v>
      </c>
    </row>
    <row r="41" spans="1:357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24" t="s">
        <v>2826</v>
      </c>
      <c r="KO41" s="724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/>
      <c r="MO41" s="277"/>
      <c r="MP41" s="643" t="s">
        <v>3346</v>
      </c>
    </row>
    <row r="42" spans="1:35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/>
      <c r="MO42" s="277"/>
      <c r="MP42" s="640" t="s">
        <v>373</v>
      </c>
    </row>
    <row r="43" spans="1:357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662" t="s">
        <v>3424</v>
      </c>
      <c r="MO43" s="243">
        <v>425.1</v>
      </c>
      <c r="MP43" s="640" t="s">
        <v>3285</v>
      </c>
    </row>
    <row r="44" spans="1:357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644" t="s">
        <v>3423</v>
      </c>
      <c r="MO44" s="639">
        <v>10</v>
      </c>
      <c r="MP44" s="640" t="s">
        <v>3286</v>
      </c>
    </row>
    <row r="45" spans="1:357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644"/>
      <c r="MO45" s="243"/>
    </row>
    <row r="46" spans="1:357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44"/>
      <c r="MO46" s="57"/>
      <c r="MP46" s="640" t="s">
        <v>2867</v>
      </c>
    </row>
    <row r="47" spans="1:357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O47" s="240"/>
      <c r="MP47" s="640" t="s">
        <v>2888</v>
      </c>
    </row>
    <row r="48" spans="1:357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O48" s="639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30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30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140</v>
      </c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30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30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90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>
        <v>6000</v>
      </c>
      <c r="C16" s="38">
        <v>45636</v>
      </c>
    </row>
    <row r="17" spans="2:3" s="560" customFormat="1">
      <c r="B17" s="39"/>
      <c r="C17" s="40"/>
    </row>
    <row r="18" spans="2:3">
      <c r="B18" s="41">
        <f>SUM(B2:B17)</f>
        <v>81000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2024-06-08T02:35:22Z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