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277763F-C72D-43A3-B20B-AC42B566C14A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" sheetId="42" r:id="rId11"/>
    <sheet name="wife100k" sheetId="43" state="hidden" r:id="rId12"/>
    <sheet name="!" sheetId="33" r:id="rId13"/>
    <sheet name="snap4mtg" sheetId="37" state="hidden" r:id="rId14"/>
    <sheet name="mtg2023" sheetId="35" state="hidden" r:id="rId15"/>
  </sheets>
  <calcPr calcId="191029"/>
</workbook>
</file>

<file path=xl/calcChain.xml><?xml version="1.0" encoding="utf-8"?>
<calcChain xmlns="http://schemas.openxmlformats.org/spreadsheetml/2006/main"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JU21" i="32" l="1"/>
  <c r="JU28" i="32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S2" i="32" l="1"/>
  <c r="JW3" i="32"/>
  <c r="JW4" i="32"/>
  <c r="JS32" i="32"/>
  <c r="JS30" i="32"/>
  <c r="JS33" i="32"/>
  <c r="JS34" i="32"/>
  <c r="JS29" i="32"/>
  <c r="JS31" i="32"/>
  <c r="JW2" i="32" l="1"/>
  <c r="JS35" i="32"/>
  <c r="JU5" i="32"/>
  <c r="JO29" i="32"/>
  <c r="JO14" i="32" l="1"/>
  <c r="JO13" i="32" s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<sst xmlns="http://schemas.openxmlformats.org/spreadsheetml/2006/main" count="7130" uniqueCount="2875">
  <si>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</si>
  <si>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</si>
  <si>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</si>
  <si>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</si>
  <si>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</si>
  <si>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</si>
  <si>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</si>
  <si>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</si>
  <si>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</si>
  <si>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</si>
  <si>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</si>
  <si>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</si>
  <si>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</si>
  <si>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</si>
  <si>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</si>
  <si>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</si>
  <si>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</si>
  <si>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</si>
  <si>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</si>
  <si>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</si>
  <si>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</si>
  <si>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</si>
  <si>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</si>
  <si>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</si>
  <si>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</si>
  <si>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</si>
  <si>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</si>
  <si>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</si>
  <si>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</si>
  <si>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</si>
  <si>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</si>
  <si>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</si>
  <si>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</si>
  <si>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</si>
  <si>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</si>
  <si>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</si>
  <si>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</si>
  <si>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</si>
  <si>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</si>
  <si>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</si>
  <si>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</si>
  <si>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</si>
  <si>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</si>
  <si>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</si>
  <si>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</si>
  <si>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</si>
  <si>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</si>
  <si>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</si>
  <si>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</si>
  <si>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</si>
  <si>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</si>
  <si>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</si>
  <si>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</si>
  <si>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</si>
  <si>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</si>
  <si>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</si>
  <si>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</si>
  <si>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</si>
  <si>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</si>
  <si>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</si>
  <si>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</si>
  <si>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</si>
  <si>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</si>
  <si>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</si>
  <si>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</si>
  <si>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</si>
  <si>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</si>
  <si>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</si>
  <si>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</si>
  <si>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</si>
  <si>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</si>
  <si>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</si>
  <si>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</si>
  <si>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</si>
  <si>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</si>
  <si>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</si>
  <si>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</si>
  <si>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</si>
  <si>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</si>
  <si>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</si>
  <si>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</si>
  <si>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</si>
  <si>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</si>
  <si>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</si>
  <si>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</si>
  <si>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</si>
  <si>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</si>
  <si>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</si>
  <si>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</si>
  <si>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</si>
  <si>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</si>
  <si>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</si>
  <si>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</si>
  <si>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</si>
  <si>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</si>
  <si>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</si>
  <si>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</si>
  <si>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</si>
  <si>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</si>
  <si>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</si>
  <si>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</si>
  <si>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</si>
  <si>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</si>
  <si>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</si>
  <si>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</si>
  <si>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</si>
  <si>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</si>
  <si>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</si>
  <si>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</si>
  <si>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</si>
  <si>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</si>
  <si>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</si>
  <si>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</si>
  <si>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</si>
  <si>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</si>
  <si>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</si>
  <si>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</si>
  <si>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</si>
  <si>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</si>
  <si>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</si>
  <si>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</si>
  <si>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</si>
  <si>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</si>
  <si>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</si>
  <si>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</si>
  <si>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</si>
  <si>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</si>
  <si>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</si>
  <si>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</si>
  <si>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</si>
  <si>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</si>
  <si>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</si>
  <si>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</si>
  <si>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</si>
  <si>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</si>
  <si>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</si>
  <si>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</si>
  <si>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</si>
  <si>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</si>
  <si>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</si>
  <si>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</si>
  <si>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</si>
  <si>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</si>
  <si>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</si>
  <si>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</si>
  <si>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</si>
  <si>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</si>
  <si>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</si>
  <si>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</si>
  <si>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</si>
  <si>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</si>
  <si>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</si>
  <si>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</si>
  <si>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</si>
  <si>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</si>
  <si>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</si>
  <si>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</si>
  <si>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</si>
  <si>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</si>
  <si>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</si>
  <si>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</si>
  <si>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</si>
  <si>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</si>
  <si>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</si>
  <si>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</si>
  <si>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</si>
  <si>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</si>
  <si>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</si>
  <si>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</si>
  <si>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</si>
  <si>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</si>
  <si>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</si>
  <si>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</si>
  <si>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</si>
  <si>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</si>
  <si>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</si>
  <si>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</si>
  <si>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</si>
  <si>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</si>
  <si>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</si>
  <si>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</si>
  <si>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</si>
  <si>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</si>
  <si>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</si>
  <si>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</si>
  <si>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</si>
  <si>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</si>
  <si>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</si>
  <si>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</si>
  <si>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</si>
  <si>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</si>
  <si>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</si>
  <si>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</si>
  <si>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</si>
  <si>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</si>
  <si>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</si>
  <si>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</si>
  <si>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</si>
  <si>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</si>
  <si>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</si>
  <si>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</si>
  <si>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</si>
  <si>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</si>
  <si>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</si>
  <si>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</si>
  <si>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</si>
  <si>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</si>
  <si>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</si>
  <si>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</si>
  <si>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</si>
  <si>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</si>
  <si>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</si>
  <si>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</si>
  <si>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</si>
  <si>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</si>
  <si>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</si>
  <si>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</si>
  <si>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</si>
  <si>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</si>
  <si>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</si>
  <si>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</si>
  <si>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</si>
  <si>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</si>
  <si>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</si>
  <si>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</si>
  <si>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</si>
  <si>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</si>
  <si>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</si>
  <si>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</si>
  <si>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</si>
  <si>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</si>
  <si>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</si>
  <si>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</si>
  <si>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</si>
  <si>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</si>
  <si>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</si>
  <si>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</si>
  <si>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</si>
  <si>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</si>
  <si>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</si>
  <si>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</si>
  <si>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</si>
  <si>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</si>
  <si>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</si>
  <si>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</si>
  <si>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</si>
  <si>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</si>
  <si>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</si>
  <si>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</si>
  <si>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</si>
  <si>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</si>
  <si>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</si>
  <si>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</si>
  <si>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</si>
  <si>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</si>
  <si>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</si>
  <si>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</si>
  <si>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</si>
  <si>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</si>
  <si>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</si>
  <si>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</si>
  <si>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</si>
  <si>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</si>
  <si>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</si>
  <si>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</si>
  <si>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</si>
  <si>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</si>
  <si>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</si>
  <si>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</si>
  <si>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</si>
  <si>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</si>
  <si>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</si>
  <si>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</si>
  <si>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</si>
  <si>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</si>
  <si>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</si>
  <si>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</si>
  <si>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</si>
  <si>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</si>
  <si>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</si>
  <si>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</si>
  <si>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</si>
  <si>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</si>
  <si>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</si>
  <si>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</si>
  <si>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</si>
  <si>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</si>
  <si>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</si>
  <si>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</si>
  <si>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</si>
  <si>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</si>
  <si>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</si>
  <si>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</si>
  <si>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</si>
  <si>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</si>
  <si>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</si>
  <si>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</si>
  <si>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</si>
  <si>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</si>
  <si>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</si>
  <si>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</si>
  <si>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</si>
  <si>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</si>
  <si>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</si>
  <si>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</si>
  <si>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</si>
  <si>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</si>
  <si>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</si>
  <si>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</si>
  <si>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</si>
  <si>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</si>
  <si>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</si>
  <si>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</si>
  <si>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</si>
  <si>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</si>
  <si>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</si>
  <si>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</si>
  <si>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</si>
  <si>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</si>
  <si>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</si>
  <si>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</si>
  <si>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</si>
  <si>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</si>
  <si>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</si>
  <si>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</si>
  <si>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</si>
  <si>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</si>
  <si>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</si>
  <si>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</si>
  <si>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</si>
  <si>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</si>
  <si>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</si>
  <si>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</si>
  <si>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</si>
  <si>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</si>
  <si>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</si>
  <si>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</si>
  <si>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</si>
  <si>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</si>
  <si>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</si>
  <si>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</si>
  <si>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</si>
  <si>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</si>
  <si>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</si>
  <si>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</si>
  <si>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</si>
  <si>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</si>
  <si>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</si>
  <si>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</si>
  <si>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</si>
  <si>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</si>
  <si>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</si>
  <si>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</si>
  <si>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</si>
  <si>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</si>
  <si>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</si>
  <si>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</si>
  <si>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</si>
  <si>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</si>
  <si>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</si>
  <si>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</si>
  <si>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</si>
  <si>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</si>
  <si>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</si>
  <si>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</si>
  <si>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</si>
  <si>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</si>
  <si>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</si>
  <si>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</si>
  <si>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</si>
  <si>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</si>
  <si>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</si>
  <si>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</si>
  <si>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</si>
  <si>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</si>
  <si>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</si>
  <si>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</si>
  <si>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</si>
  <si>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</si>
  <si>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</si>
  <si>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</si>
  <si>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</si>
  <si>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</si>
  <si>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</si>
  <si>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</si>
  <si>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</si>
  <si>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</si>
  <si>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</si>
  <si>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</si>
  <si>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</si>
  <si>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</si>
  <si>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</si>
  <si>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</si>
  <si>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</si>
  <si>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</si>
  <si>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</si>
  <si>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</si>
  <si>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</si>
  <si>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</si>
  <si>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</si>
  <si>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</si>
  <si>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</si>
  <si>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</si>
  <si>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</si>
  <si>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</si>
  <si>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</si>
  <si>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</si>
  <si>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</si>
  <si>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</si>
  <si>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</si>
  <si>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</si>
  <si>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</si>
  <si>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</si>
  <si>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</si>
  <si>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</si>
  <si>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</si>
  <si>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</si>
  <si>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</si>
  <si>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</si>
  <si>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</si>
  <si>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</si>
  <si>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</si>
  <si>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</si>
  <si>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</si>
  <si>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</si>
  <si>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</si>
  <si>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</si>
  <si>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</si>
  <si>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</si>
  <si>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</si>
  <si>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</si>
  <si>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</si>
  <si>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</si>
  <si>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</si>
  <si>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</si>
  <si>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</si>
  <si>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</si>
  <si>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</si>
  <si>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</si>
  <si>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</si>
  <si>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</si>
  <si>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</si>
  <si>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</si>
  <si>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</si>
  <si>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</si>
  <si>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</si>
  <si>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</si>
  <si>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</si>
  <si>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</si>
  <si>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</si>
  <si>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</si>
  <si>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</si>
  <si>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</si>
  <si>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</si>
  <si>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</si>
  <si>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</si>
  <si>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</si>
  <si>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</si>
  <si>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</si>
  <si>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</si>
  <si>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</si>
  <si>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</si>
  <si>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</si>
  <si>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</si>
  <si>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</si>
  <si>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</si>
  <si>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</si>
  <si>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</si>
  <si>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</si>
  <si>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</si>
  <si>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</si>
  <si>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</si>
  <si>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</si>
  <si>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</si>
  <si>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</si>
  <si>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</si>
  <si>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</si>
  <si>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</si>
  <si>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</si>
  <si>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</si>
  <si>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</si>
  <si>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</si>
  <si>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</si>
  <si>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</si>
  <si>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</si>
  <si>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</si>
  <si>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</si>
  <si>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</si>
  <si>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</si>
  <si>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</si>
  <si>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</si>
  <si>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</si>
  <si>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</si>
  <si>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</si>
  <si>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</si>
  <si>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</si>
  <si>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</si>
  <si>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</si>
  <si>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</si>
  <si>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</si>
  <si>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</si>
  <si>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</si>
  <si>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</si>
  <si>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</si>
  <si>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</si>
  <si>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</si>
  <si>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</si>
  <si>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</si>
  <si>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</si>
  <si>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</si>
  <si>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</si>
  <si>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</si>
  <si>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</si>
  <si>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</si>
  <si>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</si>
  <si>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</si>
  <si>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</si>
  <si>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</si>
  <si>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</si>
  <si>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</si>
  <si>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</si>
  <si>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</si>
  <si>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</si>
  <si>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</si>
  <si>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</si>
  <si>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</si>
  <si>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</si>
  <si>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</si>
  <si>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</si>
  <si>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</si>
  <si>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</si>
  <si>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</si>
  <si>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</si>
  <si>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</si>
  <si>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</si>
  <si>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</si>
  <si>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</si>
  <si>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</si>
  <si>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</si>
  <si>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</si>
  <si>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</si>
  <si>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</si>
  <si>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</si>
  <si>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</si>
  <si>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</si>
  <si>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</si>
  <si>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</si>
  <si>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</si>
  <si>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</si>
  <si>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</si>
  <si>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</si>
  <si>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</si>
  <si>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</si>
  <si>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</si>
  <si>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</si>
  <si>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</si>
  <si>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</si>
  <si>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</si>
  <si>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</si>
  <si>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</si>
  <si>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</si>
  <si>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</si>
  <si>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</si>
  <si>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</si>
  <si>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</si>
  <si>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</si>
  <si>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</si>
  <si>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</si>
  <si>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</si>
  <si>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</si>
  <si>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</si>
  <si>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</si>
  <si>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</si>
  <si>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</si>
  <si>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</si>
  <si>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</si>
  <si>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</si>
  <si>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</si>
  <si>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</si>
  <si>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</si>
  <si>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</si>
  <si>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</si>
  <si>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</si>
  <si>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</si>
  <si>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</si>
  <si>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</si>
  <si>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</si>
  <si>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</si>
  <si>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</si>
  <si>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</si>
  <si>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</si>
  <si>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</si>
  <si>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</si>
  <si>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</si>
  <si>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</si>
  <si>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</si>
  <si>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</si>
  <si>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</si>
  <si>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</si>
  <si>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</si>
  <si>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</si>
  <si>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</si>
  <si>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</si>
  <si>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</si>
  <si>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</si>
  <si>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</si>
  <si>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</si>
  <si>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</si>
  <si>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</si>
  <si>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</si>
  <si>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</si>
  <si>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</si>
  <si>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</si>
  <si>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</si>
  <si>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</si>
  <si>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</si>
  <si>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</si>
  <si>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</si>
  <si>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</si>
  <si>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</si>
  <si>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</si>
  <si>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</si>
  <si>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</si>
  <si>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</si>
  <si>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</si>
  <si>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</si>
  <si>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</si>
  <si>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</si>
  <si>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</si>
  <si>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</si>
  <si>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</si>
  <si>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</si>
  <si>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</si>
  <si>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</si>
  <si>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</si>
  <si>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</si>
  <si>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</si>
  <si>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</si>
  <si>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</si>
  <si>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</si>
  <si>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</si>
  <si>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</si>
  <si>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</si>
  <si>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</si>
  <si>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</si>
  <si>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</si>
  <si>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</si>
  <si>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</si>
  <si>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</si>
  <si>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</si>
  <si>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</si>
  <si>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</si>
  <si>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</si>
  <si>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</si>
  <si>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</si>
  <si>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</si>
  <si>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</si>
  <si>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</si>
  <si>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</si>
  <si>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</si>
  <si>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</si>
  <si>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</si>
  <si>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</si>
  <si>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</si>
  <si>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</si>
  <si>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</si>
  <si>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</si>
  <si>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</si>
  <si>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</si>
  <si>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</si>
  <si>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</si>
  <si>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</si>
  <si>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</si>
  <si>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</si>
  <si>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</si>
  <si>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</si>
  <si>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</si>
  <si>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</si>
  <si>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</si>
  <si>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</si>
  <si>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</si>
  <si>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</si>
  <si>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</si>
  <si>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</si>
  <si>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</si>
  <si>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</si>
  <si>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</si>
  <si>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</si>
  <si>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</si>
  <si>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</si>
  <si>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</si>
  <si>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</si>
  <si>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</si>
  <si>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</si>
  <si>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</si>
  <si>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</si>
  <si>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</si>
  <si>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</si>
  <si>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</si>
  <si>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</si>
  <si>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</si>
  <si>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</si>
  <si>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</si>
  <si>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</si>
  <si>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</si>
  <si>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</si>
  <si>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</si>
  <si>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</si>
  <si>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</si>
  <si>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</si>
  <si>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</si>
  <si>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</si>
  <si>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</si>
  <si>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</si>
  <si>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</si>
  <si>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</si>
  <si>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</si>
  <si>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</si>
  <si>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</si>
  <si>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</si>
  <si>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</si>
  <si>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</si>
  <si>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</si>
  <si>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</si>
  <si>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</si>
  <si>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</si>
  <si>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</si>
  <si>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</si>
  <si>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</si>
  <si>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</si>
  <si>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</si>
  <si>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</si>
  <si>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</si>
  <si>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</si>
  <si>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</si>
  <si>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</si>
  <si>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</si>
  <si>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</si>
  <si>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</si>
  <si>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</si>
  <si>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</si>
  <si>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</si>
  <si>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</si>
  <si>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</si>
  <si>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</si>
  <si>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</si>
  <si>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</si>
  <si>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</si>
  <si>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</si>
  <si>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</si>
  <si>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</si>
  <si>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</si>
  <si>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</si>
  <si>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</si>
  <si>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</si>
  <si>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</si>
  <si>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</si>
  <si>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</si>
  <si>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</si>
  <si>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</si>
  <si>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</si>
  <si>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</si>
  <si>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</si>
  <si>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</si>
  <si>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</si>
  <si>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</si>
  <si>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</si>
  <si>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</si>
  <si>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</si>
  <si>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</si>
  <si>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</si>
  <si>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</si>
  <si>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</si>
  <si>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</si>
  <si>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</si>
  <si>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</si>
  <si>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</si>
  <si>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</si>
  <si>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</si>
  <si>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</si>
  <si>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</si>
  <si>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</si>
  <si>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</si>
  <si>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</si>
  <si>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</si>
  <si>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</si>
  <si>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</si>
  <si>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</si>
  <si>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</si>
  <si>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</si>
  <si>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</si>
  <si>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</si>
  <si>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</si>
  <si>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</si>
  <si>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</si>
  <si>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</si>
  <si>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</si>
  <si>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</si>
  <si>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</si>
  <si>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</si>
  <si>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</si>
  <si>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</si>
  <si>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</si>
  <si>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</si>
  <si>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</si>
  <si>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</si>
  <si>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</si>
  <si>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</si>
  <si>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</si>
  <si>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</si>
  <si>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</si>
  <si>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</si>
  <si>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</si>
  <si>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</si>
  <si>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</si>
  <si>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</si>
  <si>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</si>
  <si>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</si>
  <si>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</si>
  <si>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</si>
  <si>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</si>
  <si>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</si>
  <si>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</si>
  <si>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</si>
  <si>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</si>
  <si>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</si>
  <si>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</si>
  <si>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</si>
  <si>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</si>
  <si>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</si>
  <si>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</si>
  <si>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</si>
  <si>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</si>
  <si>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</si>
  <si>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</si>
  <si>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</si>
  <si>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</si>
  <si>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</si>
  <si>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</si>
  <si>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</si>
  <si>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</si>
  <si>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</si>
  <si>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</si>
  <si>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</si>
  <si>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</si>
  <si>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</si>
  <si>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</si>
  <si>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</si>
  <si>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</si>
  <si>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</si>
  <si>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</si>
  <si>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</si>
  <si>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</si>
  <si>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</si>
  <si>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</si>
  <si>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</si>
  <si>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</si>
  <si>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</si>
  <si>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</si>
  <si>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</si>
  <si>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</si>
  <si>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</si>
  <si>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</si>
  <si>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</si>
  <si>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</si>
  <si>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</si>
  <si>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</si>
  <si>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</si>
  <si>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</si>
  <si>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</si>
  <si>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</si>
  <si>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</si>
  <si>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</si>
  <si>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</si>
  <si>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</si>
  <si>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</si>
  <si>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</si>
  <si>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</si>
  <si>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</si>
  <si>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</si>
  <si>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</si>
  <si>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</si>
  <si>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</si>
  <si>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</si>
  <si>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</si>
  <si>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</si>
  <si>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</si>
  <si>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</si>
  <si>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</si>
  <si>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</si>
  <si>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</si>
  <si>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</si>
  <si>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</si>
  <si>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</si>
  <si>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</si>
  <si>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</si>
  <si>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</si>
  <si>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</si>
  <si>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</si>
  <si>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</si>
  <si>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</si>
  <si>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</si>
  <si>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</si>
  <si>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</si>
  <si>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</si>
  <si>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</si>
  <si>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</si>
  <si>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</si>
  <si>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</si>
  <si>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</si>
  <si>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</si>
  <si>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</si>
  <si>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</si>
  <si>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</si>
  <si>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</si>
  <si>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</si>
  <si>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</si>
  <si>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</si>
  <si>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</si>
  <si>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</si>
  <si>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</si>
  <si>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</si>
  <si>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</si>
  <si>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</si>
  <si>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</si>
  <si>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</si>
  <si>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</si>
  <si>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</si>
  <si>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</si>
  <si>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</si>
  <si>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</si>
  <si>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</si>
  <si>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</si>
  <si>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</si>
  <si>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</si>
  <si>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</si>
  <si>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</si>
  <si>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</si>
  <si>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</si>
  <si>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</si>
  <si>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</si>
  <si>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</si>
  <si>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</si>
  <si>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</si>
  <si>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</si>
  <si>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</si>
  <si>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</si>
  <si>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</si>
  <si>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</si>
  <si>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</si>
  <si>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</si>
  <si>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</si>
  <si>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</si>
  <si>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</si>
  <si>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</si>
  <si>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</si>
  <si>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</si>
  <si>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</si>
  <si>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</si>
  <si>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</si>
  <si>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</si>
  <si>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</si>
  <si>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</si>
  <si>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</si>
  <si>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</si>
  <si>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</si>
  <si>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</si>
  <si>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</si>
  <si>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</si>
  <si>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</si>
  <si>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</si>
  <si>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</si>
  <si>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</si>
  <si>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</si>
  <si>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</si>
  <si>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</si>
  <si>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</si>
  <si>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</si>
  <si>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</si>
  <si>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</si>
  <si>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</si>
  <si>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</si>
  <si>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</si>
  <si>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</si>
  <si>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</si>
  <si>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</si>
  <si>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</si>
  <si>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</si>
  <si>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</si>
  <si>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</si>
  <si>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</si>
  <si>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</si>
  <si>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</si>
  <si>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</si>
  <si>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</si>
  <si>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</si>
  <si>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</si>
  <si>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</si>
  <si>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</si>
  <si>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</si>
  <si>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</si>
  <si>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</si>
  <si>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</si>
  <si>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</si>
  <si>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</si>
  <si>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</si>
  <si>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</si>
  <si>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</si>
  <si>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</si>
  <si>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</si>
  <si>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</si>
  <si>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</si>
  <si>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</si>
  <si>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</si>
  <si>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</si>
  <si>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</si>
  <si>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</si>
  <si>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</si>
  <si>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</si>
  <si>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</si>
  <si>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</si>
  <si>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</si>
  <si>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</si>
  <si>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</si>
  <si>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</si>
  <si>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</si>
  <si>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</si>
  <si>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</si>
  <si>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</si>
  <si>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</si>
  <si>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</si>
  <si>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</si>
  <si>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</si>
  <si>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</si>
  <si>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</si>
  <si>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</si>
  <si>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</si>
  <si>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</si>
  <si>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</si>
  <si>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</si>
  <si>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</si>
  <si>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</si>
  <si>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</si>
  <si>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</si>
  <si>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</si>
  <si>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</si>
  <si>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</si>
  <si>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</si>
  <si>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</si>
  <si>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</si>
  <si>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</si>
  <si>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</si>
  <si>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</si>
  <si>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</si>
  <si>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</si>
  <si>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</si>
  <si>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</si>
  <si>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</si>
  <si>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</si>
  <si>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</si>
  <si>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</si>
  <si>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</si>
  <si>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</si>
  <si>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</si>
  <si>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</si>
  <si>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</si>
  <si>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</si>
  <si>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</si>
  <si>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</si>
  <si>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</si>
  <si>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</si>
  <si>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</si>
  <si>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</si>
  <si>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</si>
  <si>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</si>
  <si>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</si>
  <si>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</si>
  <si>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</si>
  <si>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</si>
  <si>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</si>
  <si>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</si>
  <si>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</si>
  <si>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</si>
  <si>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</si>
  <si>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</si>
  <si>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</si>
  <si>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</si>
  <si>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</si>
  <si>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</si>
  <si>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</si>
  <si>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</si>
  <si>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</si>
  <si>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</si>
  <si>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</si>
  <si>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</si>
  <si>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</si>
  <si>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</si>
  <si>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</si>
  <si>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</si>
  <si>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</si>
  <si>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</si>
  <si>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</si>
  <si>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</si>
  <si>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</si>
  <si>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</si>
  <si>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</si>
  <si>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</si>
  <si>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</si>
  <si>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</si>
  <si>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</si>
  <si>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</si>
  <si>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</si>
  <si>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</si>
  <si>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</si>
  <si>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</si>
  <si>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</si>
  <si>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</si>
  <si>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</si>
  <si>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</si>
  <si>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</si>
  <si>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</si>
  <si>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</si>
  <si>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</si>
  <si>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</si>
  <si>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</si>
  <si>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</si>
  <si>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</si>
  <si>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</si>
  <si>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</si>
  <si>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</si>
  <si>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</si>
  <si>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</si>
  <si>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</si>
  <si>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</si>
  <si>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</si>
  <si>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</si>
  <si>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</si>
  <si>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</si>
  <si>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</si>
  <si>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</si>
  <si>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</si>
  <si>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</si>
  <si>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</si>
  <si>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</si>
  <si>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</si>
  <si>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</si>
  <si>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</si>
  <si>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</si>
  <si>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</si>
  <si>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</si>
  <si>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</si>
  <si>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</si>
  <si>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</si>
  <si>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</si>
  <si>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</si>
  <si>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</si>
  <si>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</si>
  <si>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</si>
  <si>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</si>
  <si>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</si>
  <si>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</si>
  <si>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</si>
  <si>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</si>
  <si>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</si>
  <si>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</si>
  <si>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</si>
  <si>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</si>
  <si>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</si>
  <si>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</si>
  <si>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</si>
  <si>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</si>
  <si>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</si>
  <si>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</si>
  <si>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</si>
  <si>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</si>
  <si>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</si>
  <si>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</si>
  <si>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</si>
  <si>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</si>
  <si>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</si>
  <si>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</si>
  <si>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</si>
  <si>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</si>
  <si>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</si>
  <si>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</si>
  <si>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</si>
  <si>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</si>
  <si>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</si>
  <si>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</si>
  <si>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</si>
  <si>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</si>
  <si>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</si>
  <si>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</si>
  <si>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</si>
  <si>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</si>
  <si>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</si>
  <si>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</si>
  <si>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</si>
  <si>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</si>
  <si>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</si>
  <si>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</si>
  <si>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</si>
  <si>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</si>
  <si>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</si>
  <si>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</si>
  <si>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</si>
  <si>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</si>
  <si>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</si>
  <si>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</si>
  <si>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</si>
  <si>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</si>
  <si>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</si>
  <si>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</si>
  <si>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</si>
  <si>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</si>
  <si>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</si>
  <si>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</si>
  <si>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</si>
  <si>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</si>
  <si>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</si>
  <si>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</si>
  <si>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</si>
  <si>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</si>
  <si>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</si>
  <si>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</si>
  <si>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</si>
  <si>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</si>
  <si>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</si>
  <si>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</si>
  <si>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</si>
  <si>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</si>
  <si>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</si>
  <si>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</si>
  <si>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</si>
  <si>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</si>
  <si>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</si>
  <si>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</si>
  <si>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</si>
  <si>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</si>
  <si>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</si>
  <si>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</si>
  <si>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</si>
  <si>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</si>
  <si>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</si>
  <si>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</si>
  <si>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</si>
  <si>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</si>
  <si>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</si>
  <si>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</si>
  <si>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</si>
  <si>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</si>
  <si>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</si>
  <si>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</si>
  <si>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</si>
  <si>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</si>
  <si>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</si>
  <si>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</si>
  <si>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</si>
  <si>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</si>
  <si>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</si>
  <si>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</si>
  <si>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</si>
  <si>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</si>
  <si>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</si>
  <si>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</si>
  <si>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</si>
  <si>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</si>
  <si>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</si>
  <si>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</si>
  <si>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</si>
  <si>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</si>
  <si>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</si>
  <si>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</si>
  <si>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</si>
  <si>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</si>
  <si>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</si>
  <si>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</si>
  <si>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</si>
  <si>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</si>
  <si>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</si>
  <si>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</si>
  <si>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</si>
  <si>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</si>
  <si>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</si>
  <si>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</si>
  <si>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</si>
  <si>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</si>
  <si>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</si>
  <si>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</si>
  <si>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</si>
  <si>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</si>
  <si>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</si>
  <si>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</si>
  <si>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</si>
  <si>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</si>
  <si>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</si>
  <si>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</si>
  <si>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</si>
  <si>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</si>
  <si>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</si>
  <si>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</si>
  <si>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</si>
  <si>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</si>
  <si>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</si>
  <si>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</si>
  <si>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</si>
  <si>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</si>
  <si>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</si>
  <si>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</si>
  <si>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</si>
  <si>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</si>
  <si>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</si>
  <si>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</si>
  <si>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</si>
  <si>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</si>
  <si>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</si>
  <si>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</si>
  <si>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</si>
  <si>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</si>
  <si>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</si>
  <si>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</si>
  <si>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</si>
  <si>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</si>
  <si>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</si>
  <si>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</si>
  <si>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</si>
  <si>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</si>
  <si>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</si>
  <si>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</si>
  <si>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</si>
  <si>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</si>
  <si>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</si>
  <si>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</si>
  <si>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</si>
  <si>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</si>
  <si>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</si>
  <si>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</si>
  <si>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</si>
  <si>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</si>
  <si>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</si>
  <si>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</si>
  <si>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</si>
  <si>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</si>
  <si>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</si>
  <si>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</si>
  <si>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</si>
  <si>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</si>
  <si>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</si>
  <si>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</si>
  <si>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</si>
  <si>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</si>
  <si>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</si>
  <si>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</si>
  <si>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</si>
  <si>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</si>
  <si>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</si>
  <si>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</si>
  <si>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</si>
  <si>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</si>
  <si>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</si>
  <si>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</si>
  <si>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</si>
  <si>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</si>
  <si>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</si>
  <si>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</si>
  <si>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</si>
  <si>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</si>
  <si>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</si>
  <si>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</si>
  <si>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</si>
  <si>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</si>
  <si>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</si>
  <si>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</si>
  <si>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</si>
  <si>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</si>
  <si>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</si>
  <si>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</si>
  <si>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</si>
  <si>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</si>
  <si>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</si>
  <si>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</si>
  <si>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</si>
  <si>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</si>
  <si>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</si>
  <si>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</si>
  <si>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</si>
  <si>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</si>
  <si>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</si>
  <si>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</si>
  <si>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</si>
  <si>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</si>
  <si>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</si>
  <si>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</si>
  <si>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</si>
  <si>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</si>
  <si>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</si>
  <si>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</si>
  <si>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</si>
  <si>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</si>
  <si>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</si>
  <si>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</si>
  <si>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</si>
  <si>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</si>
  <si>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</si>
  <si>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</si>
  <si>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</si>
  <si>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</si>
  <si>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</si>
  <si>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</si>
  <si>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</si>
  <si>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</si>
  <si>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</si>
  <si>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</si>
  <si>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</si>
  <si>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</si>
  <si>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</si>
  <si>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</si>
  <si>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</si>
  <si>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</si>
  <si>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</si>
  <si>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</si>
  <si>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</si>
  <si>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</si>
  <si>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</si>
  <si>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</si>
  <si>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</si>
  <si>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</si>
  <si>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</si>
  <si>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</si>
  <si>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</si>
  <si>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</si>
  <si>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</si>
  <si>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</si>
  <si>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</si>
  <si>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</si>
  <si>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</si>
  <si>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</si>
  <si>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</si>
  <si>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</si>
  <si>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</si>
  <si>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</si>
  <si>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</si>
  <si>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</si>
  <si>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</si>
  <si>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</si>
  <si>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</si>
  <si>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</si>
  <si>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</si>
  <si>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</si>
  <si>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</si>
  <si>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</si>
  <si>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</si>
  <si>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</si>
  <si>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</si>
  <si>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</si>
  <si>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</si>
  <si>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</si>
  <si>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</si>
  <si>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</si>
  <si>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</si>
  <si>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</si>
  <si>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</si>
  <si>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</si>
  <si>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</si>
  <si>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</si>
  <si>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</si>
  <si>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</si>
  <si>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</si>
  <si>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</si>
  <si>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</si>
  <si>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</si>
  <si>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</si>
  <si>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</si>
  <si>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</si>
  <si>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</si>
  <si>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</si>
  <si>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</si>
  <si>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</si>
  <si>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</si>
  <si>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</si>
  <si>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</si>
  <si>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</si>
  <si>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</si>
  <si>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</si>
  <si>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</si>
  <si>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</si>
  <si>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</si>
  <si>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</si>
  <si>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</si>
  <si>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</si>
  <si>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</si>
  <si>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</si>
  <si>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</si>
  <si>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</si>
  <si>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</si>
  <si>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</si>
  <si>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</si>
  <si>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</si>
  <si>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</si>
  <si>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</si>
  <si>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</si>
  <si>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</si>
  <si>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</si>
  <si>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</si>
  <si>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</si>
  <si>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</si>
  <si>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</si>
  <si>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</si>
  <si>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</si>
  <si>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</si>
  <si>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</si>
  <si>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</si>
  <si>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</si>
  <si>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</si>
  <si>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</si>
  <si>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</si>
  <si>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</si>
  <si>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</si>
  <si>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</si>
  <si>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</si>
  <si>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</si>
  <si>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</si>
  <si>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</si>
  <si>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</si>
  <si>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</si>
  <si>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</si>
  <si>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</si>
  <si>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</si>
  <si>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</si>
  <si>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</si>
  <si>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</si>
  <si>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</si>
  <si>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</si>
  <si>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</si>
  <si>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</si>
  <si>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</si>
  <si>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</si>
  <si>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</si>
  <si>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</si>
  <si>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</si>
  <si>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</si>
  <si>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</si>
  <si>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</si>
  <si>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</si>
  <si>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</si>
  <si>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</si>
  <si>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</si>
  <si>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</si>
  <si>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</si>
  <si>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</si>
  <si>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</si>
  <si>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</si>
  <si>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</si>
  <si>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</si>
  <si>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</si>
  <si>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</si>
  <si>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</si>
  <si>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</si>
  <si>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</si>
  <si>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</si>
  <si>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</si>
  <si>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</si>
  <si>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</si>
  <si>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</si>
  <si>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</si>
  <si>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</si>
  <si>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</si>
  <si>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</si>
  <si>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</si>
  <si>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</si>
  <si>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</si>
  <si>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</si>
  <si>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</si>
  <si>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</si>
  <si>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</si>
  <si>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</si>
  <si>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</si>
  <si>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</si>
  <si>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</si>
  <si>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</si>
  <si>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</si>
  <si>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</si>
  <si>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</si>
  <si>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</si>
  <si>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</si>
  <si>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</si>
  <si>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</si>
  <si>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</si>
  <si>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</si>
  <si>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</si>
  <si>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</si>
  <si>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</si>
  <si>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</si>
  <si>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</si>
  <si>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</si>
  <si>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</si>
  <si>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</si>
  <si>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</si>
  <si>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</si>
  <si>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</si>
  <si>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</si>
  <si>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</si>
  <si>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</si>
  <si>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</si>
  <si>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</si>
  <si>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</si>
  <si>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</si>
  <si>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</si>
  <si>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</si>
  <si>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</si>
  <si>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</si>
  <si>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</si>
  <si>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</si>
  <si>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</si>
  <si>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</si>
  <si>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</si>
  <si>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</si>
  <si>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</si>
  <si>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</si>
  <si>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</si>
  <si>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</si>
  <si>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</si>
  <si>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</si>
  <si>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</si>
  <si>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</si>
  <si>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</si>
  <si>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</si>
  <si>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</si>
  <si>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</si>
  <si>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</si>
  <si>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</si>
  <si>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</si>
  <si>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</si>
  <si>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</si>
  <si>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</si>
  <si>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</si>
  <si>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</si>
  <si>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</si>
  <si>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</si>
  <si>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</si>
  <si>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</si>
  <si>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</si>
  <si>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</si>
  <si>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</si>
  <si>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</si>
  <si>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</si>
  <si>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</si>
  <si>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</si>
  <si>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</si>
  <si>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</si>
  <si>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</si>
  <si>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</si>
  <si>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</si>
  <si>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</si>
  <si>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</si>
  <si>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</si>
  <si>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</si>
  <si>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</si>
  <si>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</si>
  <si>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</si>
  <si>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</si>
  <si>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</si>
  <si>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</si>
  <si>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</si>
  <si>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</si>
  <si>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</si>
  <si>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</si>
  <si>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</si>
  <si>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</si>
  <si>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</si>
  <si>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</si>
  <si>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</si>
  <si>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</si>
  <si>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</si>
  <si>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</si>
  <si>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</si>
  <si>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</si>
  <si>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</si>
  <si>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</si>
  <si>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</si>
  <si>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</si>
  <si>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</si>
  <si>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</si>
  <si>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</si>
  <si>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</si>
  <si>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</si>
  <si>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</si>
  <si>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</si>
  <si>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</si>
  <si>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</si>
  <si>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</si>
  <si>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</si>
  <si>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</si>
  <si>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</si>
  <si>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</si>
  <si>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</si>
  <si>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</si>
  <si>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</si>
  <si>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</si>
  <si>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</si>
  <si>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</si>
  <si>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</si>
  <si>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</si>
  <si>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</si>
  <si>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</si>
  <si>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</si>
  <si>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</si>
  <si>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</si>
  <si>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</si>
  <si>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</si>
  <si>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</si>
  <si>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</si>
  <si>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</si>
  <si>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</si>
  <si>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</si>
  <si>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</si>
  <si>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</si>
  <si>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</si>
  <si>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</si>
  <si>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</si>
  <si>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</si>
  <si>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</si>
  <si>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</si>
  <si>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</si>
  <si>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</si>
  <si>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</si>
  <si>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</si>
  <si>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</si>
  <si>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</si>
  <si>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</si>
  <si>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</si>
  <si>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</si>
  <si>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</si>
  <si>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</si>
  <si>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</si>
  <si>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</si>
  <si>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</si>
  <si>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</si>
  <si>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</si>
  <si>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</si>
  <si>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</si>
  <si>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</si>
  <si>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</si>
  <si>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</si>
  <si>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</si>
  <si>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</si>
  <si>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</si>
  <si>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</si>
  <si>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</si>
  <si>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</si>
  <si>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</si>
  <si>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</si>
  <si>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</si>
  <si>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</si>
  <si>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</si>
  <si>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</si>
  <si>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</si>
  <si>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</si>
  <si>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</si>
  <si>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</si>
  <si>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</si>
  <si>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</si>
  <si>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</si>
  <si>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</si>
  <si>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</si>
  <si>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</si>
  <si>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</si>
  <si>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</si>
  <si>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</si>
  <si>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</si>
  <si>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</si>
  <si>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</si>
  <si>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</si>
  <si>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</si>
  <si>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</si>
  <si>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</si>
  <si>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</si>
  <si>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</si>
  <si>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</si>
  <si>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</si>
  <si>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</si>
  <si>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</si>
  <si>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</si>
  <si>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</si>
  <si>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</si>
  <si>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</si>
  <si>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</si>
  <si>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</si>
  <si>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</si>
  <si>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</si>
  <si>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</si>
  <si>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</si>
  <si>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</si>
  <si>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</si>
  <si>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</si>
  <si>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</si>
  <si>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</si>
  <si>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</si>
  <si>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</si>
  <si>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</si>
  <si>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</si>
  <si>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</si>
  <si>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</si>
  <si>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</si>
  <si>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</si>
  <si>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</si>
  <si>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</si>
  <si>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</si>
  <si>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</si>
  <si>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</si>
  <si>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</si>
  <si>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</si>
  <si>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</si>
  <si>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</si>
  <si>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</si>
  <si>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</si>
  <si>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</si>
  <si>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</si>
  <si>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</si>
  <si>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</si>
  <si>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</si>
  <si>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</si>
  <si>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</si>
  <si>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</si>
  <si>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</si>
  <si>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</si>
  <si>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</si>
  <si>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</si>
  <si>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</si>
  <si>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</si>
  <si>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</si>
  <si>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</si>
  <si>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</si>
  <si>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</si>
  <si>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</si>
  <si>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</si>
  <si>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</si>
  <si>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</si>
  <si>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</si>
  <si>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</si>
  <si>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</si>
  <si>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</si>
  <si>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</si>
  <si>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</si>
  <si>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</si>
  <si>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</si>
  <si>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</si>
  <si>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</si>
  <si>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</si>
  <si>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</si>
  <si>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</si>
  <si>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</si>
  <si>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</si>
  <si>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</si>
  <si>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</si>
  <si>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</si>
  <si>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</si>
  <si>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</si>
  <si>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</si>
  <si>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</si>
  <si>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</si>
  <si>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</si>
  <si>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</si>
  <si>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</si>
  <si>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</si>
  <si>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</si>
  <si>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</si>
  <si>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</si>
  <si>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</si>
  <si>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</si>
  <si>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</si>
  <si>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</si>
  <si>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</si>
  <si>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</si>
  <si>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</si>
  <si>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</si>
  <si>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</si>
  <si>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</si>
  <si>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</si>
  <si>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</si>
  <si>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</si>
  <si>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</si>
  <si>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</si>
  <si>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</si>
  <si>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</si>
  <si>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</si>
  <si>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</si>
  <si>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</si>
  <si>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</si>
  <si>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</si>
  <si>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</si>
  <si>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</si>
  <si>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</si>
  <si>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</si>
  <si>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</si>
  <si>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</si>
  <si>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</si>
  <si>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</si>
  <si>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</si>
  <si>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</si>
  <si>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</si>
  <si>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</si>
  <si>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</si>
  <si>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</si>
  <si>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</si>
  <si>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</si>
  <si>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</si>
  <si>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</si>
  <si>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</si>
  <si>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</si>
  <si>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</si>
  <si>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</si>
  <si>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</si>
  <si>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</si>
  <si>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</si>
  <si>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</si>
  <si>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</si>
  <si>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</si>
  <si>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</si>
  <si>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</si>
  <si>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</si>
  <si>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</si>
  <si>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</si>
  <si>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</si>
  <si>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</si>
  <si>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</si>
  <si>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</si>
  <si>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</si>
  <si>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</si>
  <si>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</si>
  <si>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</si>
  <si>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</si>
  <si>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</si>
  <si>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</si>
  <si>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</si>
  <si>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</si>
  <si>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</si>
  <si>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</si>
  <si>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</si>
  <si>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</si>
  <si>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</si>
  <si>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</si>
  <si>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</si>
  <si>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</si>
  <si>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</si>
  <si>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</si>
  <si>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</si>
  <si>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</si>
  <si>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</si>
  <si>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</si>
  <si>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</si>
  <si>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</si>
  <si>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</si>
  <si>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</si>
  <si>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</si>
  <si>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</si>
  <si>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</si>
  <si>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</si>
  <si>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</si>
  <si>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</si>
  <si>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</si>
  <si>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</si>
  <si>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</si>
  <si>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</si>
  <si>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</si>
  <si>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</si>
  <si>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</si>
  <si>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</si>
  <si>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</si>
  <si>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</si>
  <si>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</si>
  <si>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</si>
  <si>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</si>
  <si>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</si>
  <si>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</si>
  <si>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</si>
  <si>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</si>
  <si>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</si>
  <si>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</si>
  <si>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</si>
  <si>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</si>
  <si>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</si>
  <si>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</si>
  <si>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</si>
  <si>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</si>
  <si>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</si>
  <si>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</si>
  <si>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</si>
  <si>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</si>
  <si>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</si>
  <si>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</si>
  <si>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</si>
  <si>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</si>
  <si>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</si>
  <si>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</si>
  <si>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</si>
  <si>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</si>
  <si>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</si>
  <si>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</si>
  <si>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</si>
  <si>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</si>
  <si>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</si>
  <si>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</si>
  <si>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</si>
  <si>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</si>
  <si>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</si>
  <si>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</si>
  <si>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</si>
  <si>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</si>
  <si>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</si>
  <si>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</si>
  <si>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</si>
  <si>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</si>
  <si>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</si>
  <si>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</si>
  <si>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</si>
  <si>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</si>
  <si>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</si>
  <si>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</si>
  <si>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</si>
  <si>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</si>
  <si>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</si>
  <si>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</si>
  <si>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</si>
  <si>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</si>
  <si>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</si>
  <si>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</si>
  <si>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</si>
  <si>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</si>
  <si>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</si>
  <si>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</si>
  <si>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</si>
  <si>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</si>
  <si>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</si>
  <si>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</si>
  <si>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</si>
  <si>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</si>
  <si>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</si>
  <si>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</si>
  <si>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</si>
  <si>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</si>
  <si>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</si>
  <si>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</si>
  <si>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</si>
  <si>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</si>
  <si>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</si>
  <si>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</si>
  <si>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</si>
  <si>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</si>
  <si>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</si>
  <si>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</si>
  <si>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</si>
  <si>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</si>
  <si>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</si>
  <si>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</si>
  <si>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</si>
  <si>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</si>
  <si>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</si>
  <si>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</si>
  <si>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</si>
  <si>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</si>
  <si>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</si>
  <si>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</si>
  <si>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</si>
  <si>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</si>
  <si>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</si>
  <si>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</si>
  <si>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</si>
  <si>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</si>
  <si>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</si>
  <si>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</si>
  <si>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</si>
  <si>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</si>
  <si>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</si>
  <si>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</si>
  <si>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</si>
  <si>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</si>
  <si>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</si>
  <si>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</si>
  <si>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</si>
  <si>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</si>
  <si>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</si>
  <si>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</si>
  <si>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</si>
  <si>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</si>
  <si>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</si>
  <si>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</si>
  <si>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</si>
  <si>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</si>
  <si>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</si>
  <si>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</si>
  <si>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</si>
  <si>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</si>
  <si>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</si>
  <si>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</si>
  <si>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</si>
  <si>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</si>
  <si>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</si>
  <si>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</si>
  <si>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</si>
  <si>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</si>
  <si>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</si>
  <si>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</si>
  <si>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</si>
  <si>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</si>
  <si>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</si>
  <si>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</si>
  <si>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</si>
  <si>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</si>
  <si>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</si>
  <si>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</si>
  <si>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</si>
  <si>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</si>
  <si>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</si>
  <si>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</si>
  <si>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</si>
  <si>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</si>
  <si>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</si>
  <si>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</si>
  <si>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</si>
  <si>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</si>
  <si>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</si>
  <si>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</si>
  <si>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</si>
  <si>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</si>
  <si>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</si>
  <si>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</si>
  <si>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</si>
  <si>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</si>
  <si>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</si>
  <si>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</si>
  <si>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</si>
  <si>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</si>
  <si>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</si>
  <si>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</si>
  <si>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</si>
  <si>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</si>
  <si>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</si>
  <si>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</si>
  <si>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</si>
  <si>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</si>
  <si>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</si>
  <si>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</si>
  <si>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</si>
  <si>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</si>
  <si>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</si>
  <si>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</si>
  <si>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</si>
  <si>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</si>
  <si>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</si>
  <si>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</si>
  <si>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</si>
  <si>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</si>
  <si>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</si>
  <si>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</si>
  <si>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</si>
  <si>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</si>
  <si>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</si>
  <si>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</si>
  <si>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</si>
  <si>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</si>
  <si>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</si>
  <si>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</si>
  <si>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</si>
  <si>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</si>
  <si>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</si>
  <si>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</si>
  <si>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</si>
  <si>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</si>
  <si>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</si>
  <si>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</si>
  <si>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</si>
  <si>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</si>
  <si>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</si>
  <si>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</si>
  <si>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</si>
  <si>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</si>
  <si>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</si>
  <si>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</si>
  <si>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</si>
  <si>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</si>
  <si>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</si>
  <si>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</si>
  <si>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</si>
  <si>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</si>
  <si>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</si>
  <si>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</si>
  <si>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</si>
  <si>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</si>
  <si>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</si>
  <si>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</si>
  <si>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</si>
  <si>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</si>
  <si>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</si>
  <si>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</si>
  <si>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</si>
  <si>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</si>
  <si>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</si>
  <si>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</si>
  <si>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</si>
  <si>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</si>
  <si>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</si>
  <si>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</si>
  <si>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</si>
  <si>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</si>
  <si>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</si>
  <si>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</si>
  <si>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</si>
  <si>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</si>
  <si>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</si>
  <si>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</si>
  <si>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</si>
  <si>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</si>
  <si>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</si>
  <si>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</si>
  <si>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</si>
  <si>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</si>
  <si>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</si>
  <si>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</si>
  <si>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</si>
  <si>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</si>
  <si>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</si>
  <si>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</si>
  <si>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</si>
  <si>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</si>
  <si>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</si>
  <si>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</si>
  <si>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</si>
  <si>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</si>
  <si>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</si>
  <si>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</si>
  <si>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</si>
  <si>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</si>
  <si>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</si>
  <si>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</si>
  <si>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</si>
  <si>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</si>
  <si>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</si>
  <si>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</si>
  <si>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</si>
  <si>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</si>
  <si>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</si>
  <si>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</si>
  <si>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</si>
  <si>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</si>
  <si>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</si>
  <si>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</si>
  <si>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</si>
  <si>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</si>
  <si>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</si>
  <si>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</si>
  <si>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</si>
  <si>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</si>
  <si>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</si>
  <si>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</si>
  <si>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</si>
  <si>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</si>
  <si>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</si>
  <si>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</si>
  <si>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</si>
  <si>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</si>
  <si>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</si>
  <si>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</si>
  <si>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</si>
  <si>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</si>
  <si>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</si>
  <si>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</si>
  <si>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</si>
  <si>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</si>
  <si>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</si>
  <si>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</si>
  <si>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</si>
  <si>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</si>
  <si>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</si>
  <si>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</si>
  <si>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</si>
  <si>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</si>
  <si>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</si>
  <si>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</si>
  <si>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</si>
  <si>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</si>
  <si>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</si>
  <si>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</si>
  <si>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</si>
  <si>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</si>
  <si>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</si>
  <si>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</si>
  <si>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</si>
  <si>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</si>
  <si>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</si>
  <si>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</si>
  <si>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</si>
  <si>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</si>
  <si>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</si>
  <si>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</si>
  <si>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</si>
  <si>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</si>
  <si>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</si>
  <si>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</si>
  <si>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</si>
  <si>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</si>
  <si>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</si>
  <si>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</si>
  <si>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</si>
  <si>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</si>
  <si>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</si>
  <si>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</si>
  <si>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</si>
  <si>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</si>
  <si>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</si>
  <si>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</si>
  <si>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</si>
  <si>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</si>
  <si>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</si>
  <si>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</si>
  <si>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</si>
  <si>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</si>
  <si>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</si>
  <si>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</si>
  <si>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</si>
  <si>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</si>
  <si>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</si>
  <si>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</si>
  <si>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</si>
  <si>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</si>
  <si>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</si>
  <si>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</si>
  <si>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</si>
  <si>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</si>
  <si>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</si>
  <si>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</si>
  <si>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</si>
  <si>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</si>
  <si>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</si>
  <si>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</si>
  <si>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</si>
  <si>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</si>
  <si>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</si>
  <si>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</si>
  <si>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</si>
  <si>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</si>
  <si>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</si>
  <si>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</si>
  <si>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</si>
  <si>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</si>
  <si>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</si>
  <si>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</si>
  <si>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</si>
  <si>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</si>
  <si>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</si>
  <si>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</si>
  <si>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</si>
  <si>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</si>
  <si>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</si>
  <si>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</si>
  <si>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</si>
  <si>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</si>
  <si>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</si>
  <si>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</si>
  <si>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</si>
  <si>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</si>
  <si>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</si>
  <si>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</si>
  <si>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</si>
  <si>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</si>
  <si>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</si>
  <si>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</si>
  <si>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</si>
  <si>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</si>
  <si>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</si>
  <si>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</si>
  <si>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</si>
  <si>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</si>
  <si>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</si>
  <si>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</si>
  <si>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</si>
  <si>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</si>
  <si>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</si>
  <si>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</si>
  <si>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</si>
  <si>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</si>
  <si>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</si>
  <si>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</si>
  <si>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</si>
  <si>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</si>
  <si>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</si>
  <si>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</si>
  <si>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</si>
  <si>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</si>
  <si>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</si>
  <si>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</si>
  <si>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</si>
  <si>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</si>
  <si>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</si>
  <si>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</si>
  <si>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</si>
  <si>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</si>
  <si>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</si>
  <si>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</si>
  <si>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</si>
  <si>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</si>
  <si>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</si>
  <si>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</si>
  <si>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</si>
  <si>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</si>
  <si>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</si>
  <si>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</si>
  <si>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</si>
  <si>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</si>
  <si>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</si>
  <si>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</si>
  <si>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</si>
  <si>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</si>
  <si>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</si>
  <si>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</si>
  <si>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</si>
  <si>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</si>
  <si>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</si>
  <si>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</si>
  <si>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</si>
  <si>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</si>
  <si>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</si>
  <si>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</si>
  <si>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</si>
  <si>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</si>
  <si>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</si>
  <si>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</si>
  <si>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</si>
  <si>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</si>
  <si>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</si>
  <si>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</si>
  <si>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</si>
  <si>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</si>
  <si>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</si>
  <si>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</si>
  <si>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</si>
  <si>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</si>
  <si>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</si>
  <si>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</si>
  <si>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</si>
  <si>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</si>
  <si>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</si>
  <si>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</si>
  <si>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</si>
  <si>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</si>
  <si>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</si>
  <si>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</si>
  <si>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</si>
  <si>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</si>
  <si>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</si>
  <si>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</si>
  <si>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</si>
  <si>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</si>
  <si>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</si>
  <si>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</si>
  <si>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</si>
  <si>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</si>
  <si>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</si>
  <si>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</si>
  <si>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</si>
  <si>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</si>
  <si>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</si>
  <si>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</si>
  <si>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</si>
  <si>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</si>
  <si>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</si>
  <si>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</si>
  <si>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</si>
  <si>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</si>
  <si>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</si>
  <si>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</si>
  <si>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</si>
  <si>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</si>
  <si>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</si>
  <si>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</si>
  <si>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</si>
  <si>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</si>
  <si>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</si>
  <si>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</si>
  <si>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</si>
  <si>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</si>
  <si>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</si>
  <si>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</si>
  <si>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</si>
  <si>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</si>
  <si>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</si>
  <si>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</si>
  <si>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</si>
  <si>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</si>
  <si>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</si>
  <si>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</si>
  <si>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</si>
  <si>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</si>
  <si>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</si>
  <si>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</si>
  <si>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</si>
  <si>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</si>
  <si>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</si>
  <si>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</si>
  <si>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</si>
  <si>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</si>
  <si>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</si>
  <si>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</si>
  <si>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</si>
  <si>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</si>
  <si>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</si>
  <si>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</si>
  <si>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</si>
  <si>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</si>
  <si>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</si>
  <si>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</si>
  <si>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</si>
  <si>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</si>
  <si>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</si>
  <si>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</si>
  <si>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</si>
  <si>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</si>
  <si>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</si>
  <si>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</si>
  <si>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</si>
  <si>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</si>
  <si>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</si>
  <si>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</si>
  <si>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</si>
  <si>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</si>
  <si>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</si>
  <si>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</si>
  <si>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</si>
  <si>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</si>
  <si>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</si>
  <si>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</si>
  <si>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</si>
  <si>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</si>
  <si>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</si>
  <si>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</si>
  <si>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</si>
  <si>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</si>
  <si>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</si>
  <si>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</si>
  <si>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</si>
  <si>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</si>
  <si>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</si>
  <si>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</si>
  <si>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</si>
  <si>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</si>
  <si>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</si>
  <si>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</si>
  <si>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</si>
  <si>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</si>
  <si>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</si>
  <si>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</si>
  <si>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</si>
  <si>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</si>
  <si>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</si>
  <si>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</si>
  <si>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</si>
  <si>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</si>
  <si>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</si>
  <si>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</si>
  <si>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</si>
  <si>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</si>
  <si>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</si>
  <si>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</si>
  <si>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</si>
  <si>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</si>
  <si>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</si>
  <si>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</si>
  <si>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</si>
  <si>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</si>
  <si>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</si>
  <si>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</si>
  <si>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</si>
  <si>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</si>
  <si>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</si>
  <si>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</si>
  <si>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</si>
  <si>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</si>
  <si>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</si>
  <si>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</si>
  <si>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</si>
  <si>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</si>
  <si>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</si>
  <si>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</si>
  <si>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</si>
  <si>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</si>
  <si>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</si>
  <si>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</si>
  <si>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</si>
  <si>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</si>
  <si>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</si>
  <si>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</si>
  <si>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</si>
  <si>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</si>
  <si>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</si>
  <si>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</si>
  <si>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</si>
  <si>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</si>
  <si>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</si>
  <si>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</si>
  <si>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</si>
  <si>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</si>
  <si>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</si>
  <si>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</si>
  <si>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</si>
  <si>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</si>
  <si>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</si>
  <si>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</si>
  <si>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</si>
  <si>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</si>
  <si>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</si>
  <si>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</si>
  <si>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</si>
  <si>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</si>
  <si>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</si>
  <si>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</si>
  <si>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</si>
  <si>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</si>
  <si>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</si>
  <si>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</si>
  <si>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</si>
  <si>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</si>
  <si>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</si>
  <si>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</si>
  <si>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</si>
  <si>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</si>
  <si>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</si>
  <si>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</si>
  <si>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</si>
  <si>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</si>
  <si>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</si>
  <si>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</si>
  <si>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</si>
  <si>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</si>
  <si>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</si>
  <si>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</si>
  <si>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</si>
  <si>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</si>
  <si>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</si>
  <si>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</si>
  <si>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</si>
  <si>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</si>
  <si>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</si>
  <si>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</si>
  <si>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</si>
  <si>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</si>
  <si>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</si>
  <si>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</si>
  <si>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</si>
  <si>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</si>
  <si>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</si>
  <si>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</si>
  <si>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</si>
  <si>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</si>
  <si>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</si>
  <si>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</si>
  <si>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</si>
  <si>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</si>
  <si>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</si>
  <si>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</si>
  <si>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</si>
  <si>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</si>
  <si>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</si>
  <si>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</si>
  <si>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</si>
  <si>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</si>
  <si>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</si>
  <si>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</si>
  <si>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</si>
  <si>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</si>
  <si>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</si>
  <si>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</si>
  <si>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</si>
  <si>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</si>
  <si>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</si>
  <si>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</si>
  <si>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</si>
  <si>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</si>
  <si>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</si>
  <si>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</si>
  <si>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</si>
  <si>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</si>
  <si>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</si>
  <si>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</si>
  <si>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</si>
  <si>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</si>
  <si>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</si>
  <si>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</si>
  <si>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</si>
  <si>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</si>
  <si>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</si>
  <si>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</si>
  <si>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</si>
  <si>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</si>
  <si>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</si>
  <si>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</si>
  <si>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</si>
  <si>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</si>
  <si>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</si>
  <si>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</si>
  <si>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</si>
  <si>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</si>
  <si>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</si>
  <si>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</si>
  <si>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</si>
  <si>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</si>
  <si>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</si>
  <si>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</si>
  <si>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</si>
  <si>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</si>
  <si>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</si>
  <si>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</si>
  <si>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</si>
  <si>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</si>
  <si>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</si>
  <si>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</si>
  <si>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</si>
  <si>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</si>
  <si>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</si>
  <si>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</si>
  <si>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</si>
  <si>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</si>
  <si>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</si>
  <si>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</si>
  <si>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</si>
  <si>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</si>
  <si>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</si>
  <si>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</si>
  <si>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</si>
  <si>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</si>
  <si>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</si>
  <si>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</si>
  <si>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</si>
  <si>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</si>
  <si>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</si>
  <si>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</si>
  <si>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</si>
  <si>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</si>
  <si>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</si>
  <si>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</si>
  <si>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</si>
  <si>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</si>
  <si>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</si>
  <si>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</si>
  <si>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</si>
  <si>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</si>
  <si>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</si>
  <si>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</si>
  <si>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</si>
  <si>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</si>
  <si>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</si>
  <si>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</si>
  <si>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</si>
  <si>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</si>
  <si>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</si>
  <si>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</si>
  <si>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</si>
  <si>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</si>
  <si>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</si>
  <si>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</si>
  <si>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</si>
  <si>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</si>
  <si>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</si>
  <si>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</si>
  <si>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</si>
  <si>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</si>
  <si>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</si>
  <si>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</si>
  <si>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</si>
  <si>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</si>
  <si>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</si>
  <si>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</si>
  <si>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</si>
  <si>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</si>
  <si>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</si>
  <si>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</si>
  <si>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</si>
  <si>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</si>
  <si>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</si>
  <si>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</si>
  <si>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</si>
  <si>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</si>
  <si>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</si>
  <si>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</si>
  <si>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</si>
  <si>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</si>
  <si>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</si>
  <si>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</si>
  <si>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</si>
  <si>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</si>
  <si>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</si>
  <si>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</si>
  <si>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</si>
  <si>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</si>
  <si>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</si>
  <si>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</si>
  <si>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</si>
  <si>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</si>
  <si>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</si>
  <si>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</si>
  <si>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</si>
  <si>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</si>
  <si>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</si>
  <si>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</si>
  <si>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</si>
  <si>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</si>
  <si>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</si>
  <si>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</si>
  <si>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</si>
  <si>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</si>
  <si>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</si>
  <si>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</si>
  <si>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</si>
  <si>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</si>
  <si>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</si>
  <si>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</si>
  <si>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</si>
  <si>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</si>
  <si>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</si>
  <si>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</si>
  <si>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</si>
  <si>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</si>
  <si>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</si>
  <si>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</si>
  <si>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</si>
  <si>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</si>
  <si>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</si>
  <si>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</si>
  <si>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</si>
  <si>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</si>
  <si>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</si>
  <si>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</si>
  <si>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</si>
  <si>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</si>
  <si>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</si>
  <si>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</si>
  <si>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</si>
  <si>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ATM till  }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</si>
  <si>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</si>
  <si>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</si>
  <si>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</si>
  <si>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</si>
  <si>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</si>
  <si>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</si>
  <si>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</si>
  <si>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</si>
  <si>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</si>
  <si>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</si>
  <si>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</si>
  <si>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1478.09 due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</si>
  <si>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</si>
  <si>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</si>
  <si>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</si>
  <si>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</si>
  <si>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</si>
  <si>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</si>
  <si>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</si>
  <si>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</si>
  <si>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</si>
  <si>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</si>
  <si>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</si>
  <si>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</si>
  <si>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2179.28 est</t>
  </si>
  <si>
    <t>IMM#20May</t>
  </si>
  <si>
    <t>48.2 not yet</t>
  </si>
  <si>
    <t>close after FPP. Keep kids acct only</t>
  </si>
  <si>
    <t>J.Teo+VED 18May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</si>
  <si>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</si>
  <si>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</si>
  <si>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</si>
  <si>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</si>
  <si>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</si>
  <si>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</si>
  <si>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</si>
  <si>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</si>
  <si>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MCS&gt;EGA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</si>
</sst>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1" t="s">
        <v>1875</v>
      </c>
      <c r="C2" s="861"/>
      <c r="D2" s="861"/>
      <c r="E2" s="863" t="s">
        <v>2500</v>
      </c>
      <c r="F2" s="863" t="s">
        <v>2523</v>
      </c>
      <c r="G2" s="693"/>
      <c r="H2" s="850"/>
      <c r="I2" s="862" t="s">
        <v>2630</v>
      </c>
      <c r="J2" s="862"/>
      <c r="K2" s="852" t="s">
        <v>2627</v>
      </c>
      <c r="L2" s="852" t="s">
        <v>2547</v>
      </c>
      <c r="M2" s="863" t="s">
        <v>2505</v>
      </c>
      <c r="N2" s="844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64"/>
      <c r="F3" s="864"/>
      <c r="G3" s="697"/>
      <c r="H3" s="851"/>
      <c r="I3" s="698" t="s">
        <v>2590</v>
      </c>
      <c r="J3" s="699" t="s">
        <v>2212</v>
      </c>
      <c r="K3" s="853"/>
      <c r="L3" s="853"/>
      <c r="M3" s="864"/>
      <c r="N3" s="844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6" t="s">
        <v>2503</v>
      </c>
      <c r="D10" s="856"/>
      <c r="E10" s="856"/>
      <c r="F10" s="856"/>
      <c r="G10" s="856"/>
      <c r="H10" s="856"/>
      <c r="I10" s="856"/>
      <c r="J10" s="856"/>
      <c r="K10" s="856"/>
      <c r="L10" s="856"/>
      <c r="M10" s="856"/>
      <c r="N10" s="856"/>
      <c r="O10" s="856"/>
      <c r="P10" s="856"/>
    </row>
    <row r="11" spans="2:16" ht="12.75" customHeight="1" x14ac:dyDescent="0.2">
      <c r="B11" s="566"/>
      <c r="C11" s="558" t="s">
        <v>2519</v>
      </c>
      <c r="D11" s="556"/>
      <c r="E11" s="845" t="s">
        <v>2500</v>
      </c>
      <c r="F11" s="845" t="s">
        <v>2523</v>
      </c>
      <c r="G11" s="560"/>
      <c r="H11" s="848" t="s">
        <v>2511</v>
      </c>
      <c r="I11" s="854" t="s">
        <v>2751</v>
      </c>
      <c r="J11" s="857" t="s">
        <v>2628</v>
      </c>
      <c r="K11" s="857"/>
      <c r="L11" s="858"/>
      <c r="M11" s="845" t="s">
        <v>2752</v>
      </c>
      <c r="N11" s="847" t="s">
        <v>2512</v>
      </c>
    </row>
    <row r="12" spans="2:16" x14ac:dyDescent="0.2">
      <c r="B12" s="566"/>
      <c r="C12" s="550" t="s">
        <v>1873</v>
      </c>
      <c r="D12" s="551" t="s">
        <v>2415</v>
      </c>
      <c r="E12" s="846"/>
      <c r="F12" s="846"/>
      <c r="G12" s="562"/>
      <c r="H12" s="849"/>
      <c r="I12" s="855"/>
      <c r="J12" s="701" t="s">
        <v>2521</v>
      </c>
      <c r="K12" s="563" t="s">
        <v>1874</v>
      </c>
      <c r="L12" s="859"/>
      <c r="M12" s="846"/>
      <c r="N12" s="847"/>
    </row>
    <row r="13" spans="2:16" s="624" customFormat="1" x14ac:dyDescent="0.2">
      <c r="B13" s="860">
        <v>8</v>
      </c>
      <c r="C13" s="860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6" t="s">
        <v>2504</v>
      </c>
      <c r="D19" s="856"/>
      <c r="E19" s="856"/>
      <c r="F19" s="856"/>
      <c r="G19" s="856"/>
      <c r="H19" s="856"/>
      <c r="I19" s="856"/>
      <c r="J19" s="856"/>
      <c r="K19" s="856"/>
      <c r="L19" s="856"/>
      <c r="M19" s="856"/>
      <c r="N19" s="856"/>
      <c r="O19" s="856"/>
      <c r="P19" s="856"/>
    </row>
    <row r="20" spans="2:18" x14ac:dyDescent="0.2">
      <c r="B20" s="566"/>
      <c r="E20" s="552"/>
      <c r="F20" s="552"/>
      <c r="G20" s="843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3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3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2847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5">
        <f>SUMPRODUCT(D4:D33,E4:E33)/365</f>
        <v>25.715295438356168</v>
      </c>
      <c r="E34" s="865"/>
      <c r="F34" s="747"/>
    </row>
    <row r="35" spans="2:11" x14ac:dyDescent="0.2">
      <c r="B35" s="738" t="s">
        <v>2824</v>
      </c>
      <c r="D35" s="865" t="s">
        <v>2811</v>
      </c>
      <c r="E35" s="865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6" t="s">
        <v>1897</v>
      </c>
      <c r="D3" s="866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7" t="s">
        <v>2080</v>
      </c>
      <c r="C2" s="867"/>
      <c r="D2" s="868" t="s">
        <v>1875</v>
      </c>
      <c r="E2" s="868"/>
      <c r="F2" s="471"/>
      <c r="G2" s="471"/>
      <c r="H2" s="378"/>
      <c r="I2" s="871" t="s">
        <v>2257</v>
      </c>
      <c r="J2" s="872"/>
      <c r="K2" s="872"/>
      <c r="L2" s="872"/>
      <c r="M2" s="872"/>
      <c r="N2" s="872"/>
      <c r="O2" s="873"/>
      <c r="P2" s="438"/>
      <c r="Q2" s="874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9" t="s">
        <v>2283</v>
      </c>
      <c r="G3" s="880"/>
      <c r="H3" s="378"/>
      <c r="I3" s="433"/>
      <c r="J3" s="472"/>
      <c r="K3" s="876" t="s">
        <v>2425</v>
      </c>
      <c r="L3" s="877"/>
      <c r="M3" s="878"/>
      <c r="N3" s="476"/>
      <c r="O3" s="430"/>
      <c r="P3" s="470"/>
      <c r="Q3" s="875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0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2" t="s">
        <v>124</v>
      </c>
      <c r="C1" s="792"/>
      <c r="D1" s="796" t="s">
        <v>292</v>
      </c>
      <c r="E1" s="796"/>
      <c r="F1" s="796" t="s">
        <v>341</v>
      </c>
      <c r="G1" s="796"/>
      <c r="H1" s="793" t="s">
        <v>127</v>
      </c>
      <c r="I1" s="793"/>
      <c r="J1" s="794" t="s">
        <v>292</v>
      </c>
      <c r="K1" s="794"/>
      <c r="L1" s="795" t="s">
        <v>520</v>
      </c>
      <c r="M1" s="795"/>
      <c r="N1" s="793" t="s">
        <v>146</v>
      </c>
      <c r="O1" s="793"/>
      <c r="P1" s="794" t="s">
        <v>293</v>
      </c>
      <c r="Q1" s="794"/>
      <c r="R1" s="795" t="s">
        <v>522</v>
      </c>
      <c r="S1" s="795"/>
      <c r="T1" s="781" t="s">
        <v>193</v>
      </c>
      <c r="U1" s="781"/>
      <c r="V1" s="794" t="s">
        <v>292</v>
      </c>
      <c r="W1" s="794"/>
      <c r="X1" s="783" t="s">
        <v>524</v>
      </c>
      <c r="Y1" s="783"/>
      <c r="Z1" s="781" t="s">
        <v>241</v>
      </c>
      <c r="AA1" s="781"/>
      <c r="AB1" s="782" t="s">
        <v>292</v>
      </c>
      <c r="AC1" s="782"/>
      <c r="AD1" s="791" t="s">
        <v>524</v>
      </c>
      <c r="AE1" s="791"/>
      <c r="AF1" s="781" t="s">
        <v>367</v>
      </c>
      <c r="AG1" s="781"/>
      <c r="AH1" s="782" t="s">
        <v>292</v>
      </c>
      <c r="AI1" s="782"/>
      <c r="AJ1" s="783" t="s">
        <v>530</v>
      </c>
      <c r="AK1" s="783"/>
      <c r="AL1" s="781" t="s">
        <v>389</v>
      </c>
      <c r="AM1" s="781"/>
      <c r="AN1" s="789" t="s">
        <v>292</v>
      </c>
      <c r="AO1" s="789"/>
      <c r="AP1" s="787" t="s">
        <v>531</v>
      </c>
      <c r="AQ1" s="787"/>
      <c r="AR1" s="781" t="s">
        <v>416</v>
      </c>
      <c r="AS1" s="781"/>
      <c r="AV1" s="787" t="s">
        <v>285</v>
      </c>
      <c r="AW1" s="787"/>
      <c r="AX1" s="790" t="s">
        <v>998</v>
      </c>
      <c r="AY1" s="790"/>
      <c r="AZ1" s="790"/>
      <c r="BA1" s="208"/>
      <c r="BB1" s="785">
        <v>42942</v>
      </c>
      <c r="BC1" s="786"/>
      <c r="BD1" s="78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4" t="s">
        <v>261</v>
      </c>
      <c r="U4" s="784"/>
      <c r="X4" s="119" t="s">
        <v>233</v>
      </c>
      <c r="Y4" s="123">
        <f>Y3-Y6</f>
        <v>4.9669099999591708</v>
      </c>
      <c r="Z4" s="784" t="s">
        <v>262</v>
      </c>
      <c r="AA4" s="784"/>
      <c r="AD4" s="154" t="s">
        <v>233</v>
      </c>
      <c r="AE4" s="154">
        <f>AE3-AE5</f>
        <v>-52.526899999851594</v>
      </c>
      <c r="AF4" s="784" t="s">
        <v>262</v>
      </c>
      <c r="AG4" s="784"/>
      <c r="AH4" s="143"/>
      <c r="AI4" s="143"/>
      <c r="AJ4" s="154" t="s">
        <v>233</v>
      </c>
      <c r="AK4" s="154">
        <f>AK3-AK5</f>
        <v>94.988909999992757</v>
      </c>
      <c r="AL4" s="784" t="s">
        <v>262</v>
      </c>
      <c r="AM4" s="784"/>
      <c r="AP4" s="170" t="s">
        <v>233</v>
      </c>
      <c r="AQ4" s="174">
        <f>AQ3-AQ5</f>
        <v>33.841989999942598</v>
      </c>
      <c r="AR4" s="784" t="s">
        <v>262</v>
      </c>
      <c r="AS4" s="784"/>
      <c r="AX4" s="784" t="s">
        <v>564</v>
      </c>
      <c r="AY4" s="784"/>
      <c r="BB4" s="784" t="s">
        <v>567</v>
      </c>
      <c r="BC4" s="78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4"/>
      <c r="U5" s="784"/>
      <c r="V5" s="3" t="s">
        <v>258</v>
      </c>
      <c r="W5">
        <v>2050</v>
      </c>
      <c r="X5" s="82"/>
      <c r="Z5" s="784"/>
      <c r="AA5" s="78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4"/>
      <c r="AG5" s="784"/>
      <c r="AH5" s="143"/>
      <c r="AI5" s="143"/>
      <c r="AJ5" s="154" t="s">
        <v>352</v>
      </c>
      <c r="AK5" s="162">
        <f>SUM(AK11:AK59)</f>
        <v>30858.011000000002</v>
      </c>
      <c r="AL5" s="784"/>
      <c r="AM5" s="78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4"/>
      <c r="AS5" s="784"/>
      <c r="AX5" s="784"/>
      <c r="AY5" s="784"/>
      <c r="BB5" s="784"/>
      <c r="BC5" s="784"/>
      <c r="BD5" s="788" t="s">
        <v>999</v>
      </c>
      <c r="BE5" s="788"/>
      <c r="BF5" s="788"/>
      <c r="BG5" s="788"/>
      <c r="BH5" s="788"/>
      <c r="BI5" s="788"/>
      <c r="BJ5" s="788"/>
      <c r="BK5" s="78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97" t="s">
        <v>264</v>
      </c>
      <c r="W23" s="79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99"/>
      <c r="W24" s="80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801" t="s">
        <v>2671</v>
      </c>
      <c r="H3" s="802"/>
      <c r="I3" s="592"/>
      <c r="J3" s="801" t="s">
        <v>2672</v>
      </c>
      <c r="K3" s="802"/>
      <c r="L3" s="299"/>
      <c r="M3" s="801">
        <v>43739</v>
      </c>
      <c r="N3" s="802"/>
      <c r="O3" s="801">
        <v>42401</v>
      </c>
      <c r="P3" s="802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7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8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8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8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8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8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8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8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9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0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1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6">
        <f>G40/F42+H40</f>
        <v>1932511.2781954887</v>
      </c>
      <c r="H43" s="806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5">
        <f>H40*F42+G40</f>
        <v>2570240</v>
      </c>
      <c r="H44" s="805"/>
      <c r="I44" s="2"/>
      <c r="J44" s="805">
        <f>K40*1.37+J40</f>
        <v>1877697.6600000001</v>
      </c>
      <c r="K44" s="805"/>
      <c r="L44" s="2"/>
      <c r="M44" s="805">
        <f>N40*1.37+M40</f>
        <v>1789659</v>
      </c>
      <c r="N44" s="805"/>
      <c r="O44" s="805">
        <f>P40*1.36+O40</f>
        <v>1320187.2</v>
      </c>
      <c r="P44" s="80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4" t="s">
        <v>1186</v>
      </c>
      <c r="C47" s="804"/>
      <c r="D47" s="804"/>
      <c r="E47" s="804"/>
      <c r="F47" s="804"/>
      <c r="G47" s="804"/>
      <c r="H47" s="804"/>
      <c r="I47" s="804"/>
      <c r="J47" s="804"/>
      <c r="K47" s="804"/>
      <c r="L47" s="804"/>
      <c r="M47" s="804"/>
      <c r="N47" s="804"/>
    </row>
    <row r="48" spans="2:16" x14ac:dyDescent="0.2">
      <c r="B48" s="804" t="s">
        <v>2564</v>
      </c>
      <c r="C48" s="804"/>
      <c r="D48" s="804"/>
      <c r="E48" s="804"/>
      <c r="F48" s="804"/>
      <c r="G48" s="804"/>
      <c r="H48" s="804"/>
      <c r="I48" s="804"/>
      <c r="J48" s="804"/>
      <c r="K48" s="804"/>
      <c r="L48" s="804"/>
      <c r="M48" s="804"/>
      <c r="N48" s="804"/>
    </row>
    <row r="49" spans="2:14" x14ac:dyDescent="0.2">
      <c r="B49" s="804" t="s">
        <v>2563</v>
      </c>
      <c r="C49" s="804"/>
      <c r="D49" s="804"/>
      <c r="E49" s="804"/>
      <c r="F49" s="804"/>
      <c r="G49" s="804"/>
      <c r="H49" s="804"/>
      <c r="I49" s="804"/>
      <c r="J49" s="804"/>
      <c r="K49" s="804"/>
      <c r="L49" s="804"/>
      <c r="M49" s="804"/>
      <c r="N49" s="804"/>
    </row>
    <row r="50" spans="2:14" x14ac:dyDescent="0.2">
      <c r="B50" s="803" t="s">
        <v>2562</v>
      </c>
      <c r="C50" s="803"/>
      <c r="D50" s="803"/>
      <c r="E50" s="803"/>
      <c r="F50" s="803"/>
      <c r="G50" s="803"/>
      <c r="H50" s="803"/>
      <c r="I50" s="803"/>
      <c r="J50" s="803"/>
      <c r="K50" s="803"/>
      <c r="L50" s="803"/>
      <c r="M50" s="803"/>
      <c r="N50" s="803"/>
    </row>
    <row r="51" spans="2:14" x14ac:dyDescent="0.2">
      <c r="B51" s="803"/>
      <c r="C51" s="803"/>
      <c r="D51" s="803"/>
      <c r="E51" s="803"/>
      <c r="F51" s="803"/>
      <c r="G51" s="803"/>
      <c r="H51" s="803"/>
      <c r="I51" s="803"/>
      <c r="J51" s="803"/>
      <c r="K51" s="803"/>
      <c r="L51" s="803"/>
      <c r="M51" s="803"/>
      <c r="N51" s="803"/>
    </row>
    <row r="52" spans="2:14" x14ac:dyDescent="0.2">
      <c r="B52" s="803"/>
      <c r="C52" s="803"/>
      <c r="D52" s="803"/>
      <c r="E52" s="803"/>
      <c r="F52" s="803"/>
      <c r="G52" s="803"/>
      <c r="H52" s="803"/>
      <c r="I52" s="803"/>
      <c r="J52" s="803"/>
      <c r="K52" s="803"/>
      <c r="L52" s="803"/>
      <c r="M52" s="803"/>
      <c r="N52" s="80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3" t="s">
        <v>2659</v>
      </c>
      <c r="F38" s="814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12" t="s">
        <v>989</v>
      </c>
      <c r="C41" s="812"/>
      <c r="D41" s="812"/>
      <c r="E41" s="812"/>
      <c r="F41" s="812"/>
      <c r="G41" s="812"/>
      <c r="H41" s="81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2" t="s">
        <v>909</v>
      </c>
      <c r="C1" s="792"/>
      <c r="D1" s="791" t="s">
        <v>515</v>
      </c>
      <c r="E1" s="791"/>
      <c r="F1" s="792" t="s">
        <v>513</v>
      </c>
      <c r="G1" s="792"/>
      <c r="H1" s="815" t="s">
        <v>549</v>
      </c>
      <c r="I1" s="815"/>
      <c r="J1" s="791" t="s">
        <v>515</v>
      </c>
      <c r="K1" s="791"/>
      <c r="L1" s="792" t="s">
        <v>908</v>
      </c>
      <c r="M1" s="792"/>
      <c r="N1" s="815" t="s">
        <v>549</v>
      </c>
      <c r="O1" s="815"/>
      <c r="P1" s="791" t="s">
        <v>515</v>
      </c>
      <c r="Q1" s="791"/>
      <c r="R1" s="792" t="s">
        <v>552</v>
      </c>
      <c r="S1" s="792"/>
      <c r="T1" s="815" t="s">
        <v>549</v>
      </c>
      <c r="U1" s="815"/>
      <c r="V1" s="791" t="s">
        <v>515</v>
      </c>
      <c r="W1" s="791"/>
      <c r="X1" s="792" t="s">
        <v>907</v>
      </c>
      <c r="Y1" s="792"/>
      <c r="Z1" s="815" t="s">
        <v>549</v>
      </c>
      <c r="AA1" s="815"/>
      <c r="AB1" s="791" t="s">
        <v>515</v>
      </c>
      <c r="AC1" s="791"/>
      <c r="AD1" s="792" t="s">
        <v>591</v>
      </c>
      <c r="AE1" s="792"/>
      <c r="AF1" s="815" t="s">
        <v>549</v>
      </c>
      <c r="AG1" s="815"/>
      <c r="AH1" s="791" t="s">
        <v>515</v>
      </c>
      <c r="AI1" s="791"/>
      <c r="AJ1" s="792" t="s">
        <v>906</v>
      </c>
      <c r="AK1" s="792"/>
      <c r="AL1" s="815" t="s">
        <v>626</v>
      </c>
      <c r="AM1" s="815"/>
      <c r="AN1" s="791" t="s">
        <v>627</v>
      </c>
      <c r="AO1" s="791"/>
      <c r="AP1" s="792" t="s">
        <v>621</v>
      </c>
      <c r="AQ1" s="792"/>
      <c r="AR1" s="815" t="s">
        <v>549</v>
      </c>
      <c r="AS1" s="815"/>
      <c r="AT1" s="791" t="s">
        <v>515</v>
      </c>
      <c r="AU1" s="791"/>
      <c r="AV1" s="792" t="s">
        <v>905</v>
      </c>
      <c r="AW1" s="792"/>
      <c r="AX1" s="815" t="s">
        <v>549</v>
      </c>
      <c r="AY1" s="815"/>
      <c r="AZ1" s="791" t="s">
        <v>515</v>
      </c>
      <c r="BA1" s="791"/>
      <c r="BB1" s="792" t="s">
        <v>653</v>
      </c>
      <c r="BC1" s="792"/>
      <c r="BD1" s="815" t="s">
        <v>549</v>
      </c>
      <c r="BE1" s="815"/>
      <c r="BF1" s="791" t="s">
        <v>515</v>
      </c>
      <c r="BG1" s="791"/>
      <c r="BH1" s="792" t="s">
        <v>904</v>
      </c>
      <c r="BI1" s="792"/>
      <c r="BJ1" s="815" t="s">
        <v>549</v>
      </c>
      <c r="BK1" s="815"/>
      <c r="BL1" s="791" t="s">
        <v>515</v>
      </c>
      <c r="BM1" s="791"/>
      <c r="BN1" s="792" t="s">
        <v>921</v>
      </c>
      <c r="BO1" s="792"/>
      <c r="BP1" s="815" t="s">
        <v>549</v>
      </c>
      <c r="BQ1" s="815"/>
      <c r="BR1" s="791" t="s">
        <v>515</v>
      </c>
      <c r="BS1" s="791"/>
      <c r="BT1" s="792" t="s">
        <v>903</v>
      </c>
      <c r="BU1" s="792"/>
      <c r="BV1" s="815" t="s">
        <v>704</v>
      </c>
      <c r="BW1" s="815"/>
      <c r="BX1" s="791" t="s">
        <v>705</v>
      </c>
      <c r="BY1" s="791"/>
      <c r="BZ1" s="792" t="s">
        <v>703</v>
      </c>
      <c r="CA1" s="792"/>
      <c r="CB1" s="815" t="s">
        <v>730</v>
      </c>
      <c r="CC1" s="815"/>
      <c r="CD1" s="791" t="s">
        <v>731</v>
      </c>
      <c r="CE1" s="791"/>
      <c r="CF1" s="792" t="s">
        <v>902</v>
      </c>
      <c r="CG1" s="792"/>
      <c r="CH1" s="815" t="s">
        <v>730</v>
      </c>
      <c r="CI1" s="815"/>
      <c r="CJ1" s="791" t="s">
        <v>731</v>
      </c>
      <c r="CK1" s="791"/>
      <c r="CL1" s="792" t="s">
        <v>748</v>
      </c>
      <c r="CM1" s="792"/>
      <c r="CN1" s="815" t="s">
        <v>730</v>
      </c>
      <c r="CO1" s="815"/>
      <c r="CP1" s="791" t="s">
        <v>731</v>
      </c>
      <c r="CQ1" s="791"/>
      <c r="CR1" s="792" t="s">
        <v>901</v>
      </c>
      <c r="CS1" s="792"/>
      <c r="CT1" s="815" t="s">
        <v>730</v>
      </c>
      <c r="CU1" s="815"/>
      <c r="CV1" s="819" t="s">
        <v>731</v>
      </c>
      <c r="CW1" s="819"/>
      <c r="CX1" s="792" t="s">
        <v>769</v>
      </c>
      <c r="CY1" s="792"/>
      <c r="CZ1" s="815" t="s">
        <v>730</v>
      </c>
      <c r="DA1" s="815"/>
      <c r="DB1" s="819" t="s">
        <v>731</v>
      </c>
      <c r="DC1" s="819"/>
      <c r="DD1" s="792" t="s">
        <v>900</v>
      </c>
      <c r="DE1" s="792"/>
      <c r="DF1" s="815" t="s">
        <v>816</v>
      </c>
      <c r="DG1" s="815"/>
      <c r="DH1" s="819" t="s">
        <v>817</v>
      </c>
      <c r="DI1" s="819"/>
      <c r="DJ1" s="792" t="s">
        <v>809</v>
      </c>
      <c r="DK1" s="792"/>
      <c r="DL1" s="815" t="s">
        <v>816</v>
      </c>
      <c r="DM1" s="815"/>
      <c r="DN1" s="819" t="s">
        <v>731</v>
      </c>
      <c r="DO1" s="819"/>
      <c r="DP1" s="792" t="s">
        <v>899</v>
      </c>
      <c r="DQ1" s="792"/>
      <c r="DR1" s="815" t="s">
        <v>816</v>
      </c>
      <c r="DS1" s="815"/>
      <c r="DT1" s="819" t="s">
        <v>731</v>
      </c>
      <c r="DU1" s="819"/>
      <c r="DV1" s="792" t="s">
        <v>898</v>
      </c>
      <c r="DW1" s="792"/>
      <c r="DX1" s="815" t="s">
        <v>816</v>
      </c>
      <c r="DY1" s="815"/>
      <c r="DZ1" s="819" t="s">
        <v>731</v>
      </c>
      <c r="EA1" s="819"/>
      <c r="EB1" s="792" t="s">
        <v>897</v>
      </c>
      <c r="EC1" s="792"/>
      <c r="ED1" s="815" t="s">
        <v>816</v>
      </c>
      <c r="EE1" s="815"/>
      <c r="EF1" s="819" t="s">
        <v>731</v>
      </c>
      <c r="EG1" s="819"/>
      <c r="EH1" s="792" t="s">
        <v>883</v>
      </c>
      <c r="EI1" s="792"/>
      <c r="EJ1" s="815" t="s">
        <v>816</v>
      </c>
      <c r="EK1" s="815"/>
      <c r="EL1" s="819" t="s">
        <v>936</v>
      </c>
      <c r="EM1" s="819"/>
      <c r="EN1" s="792" t="s">
        <v>922</v>
      </c>
      <c r="EO1" s="792"/>
      <c r="EP1" s="815" t="s">
        <v>816</v>
      </c>
      <c r="EQ1" s="815"/>
      <c r="ER1" s="819" t="s">
        <v>950</v>
      </c>
      <c r="ES1" s="819"/>
      <c r="ET1" s="792" t="s">
        <v>937</v>
      </c>
      <c r="EU1" s="792"/>
      <c r="EV1" s="815" t="s">
        <v>816</v>
      </c>
      <c r="EW1" s="815"/>
      <c r="EX1" s="819" t="s">
        <v>530</v>
      </c>
      <c r="EY1" s="819"/>
      <c r="EZ1" s="792" t="s">
        <v>952</v>
      </c>
      <c r="FA1" s="792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8" t="s">
        <v>779</v>
      </c>
      <c r="CU7" s="79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8" t="s">
        <v>778</v>
      </c>
      <c r="DA8" s="79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8" t="s">
        <v>778</v>
      </c>
      <c r="DG8" s="79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8" t="s">
        <v>778</v>
      </c>
      <c r="DM8" s="79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8" t="s">
        <v>778</v>
      </c>
      <c r="DS8" s="792"/>
      <c r="DT8" s="142" t="s">
        <v>783</v>
      </c>
      <c r="DU8" s="142">
        <f>SUM(DU13:DU17)</f>
        <v>32</v>
      </c>
      <c r="DV8" s="63"/>
      <c r="DW8" s="63"/>
      <c r="DX8" s="818" t="s">
        <v>778</v>
      </c>
      <c r="DY8" s="79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8" t="s">
        <v>928</v>
      </c>
      <c r="EK8" s="79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8" t="s">
        <v>928</v>
      </c>
      <c r="EQ9" s="79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8" t="s">
        <v>928</v>
      </c>
      <c r="EW9" s="79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8" t="s">
        <v>928</v>
      </c>
      <c r="EE11" s="79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8" t="s">
        <v>778</v>
      </c>
      <c r="CU12" s="79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1" t="s">
        <v>782</v>
      </c>
      <c r="CU19" s="78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4" t="s">
        <v>858</v>
      </c>
      <c r="FA21" s="804"/>
      <c r="FC21" s="238">
        <f>FC20-FC22</f>
        <v>113457.16899999997</v>
      </c>
      <c r="FD21" s="230"/>
      <c r="FE21" s="820" t="s">
        <v>1546</v>
      </c>
      <c r="FF21" s="820"/>
      <c r="FG21" s="820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4" t="s">
        <v>871</v>
      </c>
      <c r="FA22" s="80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4" t="s">
        <v>1000</v>
      </c>
      <c r="FA23" s="80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4" t="s">
        <v>1076</v>
      </c>
      <c r="FA24" s="80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6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7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Q1" zoomScaleNormal="100" workbookViewId="0">
      <selection activeCell="JZ21" sqref="JZ2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8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26" t="s">
        <v>1209</v>
      </c>
      <c r="B1" s="826"/>
      <c r="C1" s="789" t="s">
        <v>292</v>
      </c>
      <c r="D1" s="789"/>
      <c r="E1" s="787" t="s">
        <v>1010</v>
      </c>
      <c r="F1" s="787"/>
      <c r="G1" s="826" t="s">
        <v>1210</v>
      </c>
      <c r="H1" s="826"/>
      <c r="I1" s="789" t="s">
        <v>292</v>
      </c>
      <c r="J1" s="789"/>
      <c r="K1" s="787" t="s">
        <v>1011</v>
      </c>
      <c r="L1" s="787"/>
      <c r="M1" s="826" t="s">
        <v>1211</v>
      </c>
      <c r="N1" s="826"/>
      <c r="O1" s="789" t="s">
        <v>292</v>
      </c>
      <c r="P1" s="789"/>
      <c r="Q1" s="787" t="s">
        <v>1057</v>
      </c>
      <c r="R1" s="787"/>
      <c r="S1" s="826" t="s">
        <v>1212</v>
      </c>
      <c r="T1" s="826"/>
      <c r="U1" s="789" t="s">
        <v>292</v>
      </c>
      <c r="V1" s="789"/>
      <c r="W1" s="787" t="s">
        <v>627</v>
      </c>
      <c r="X1" s="787"/>
      <c r="Y1" s="826" t="s">
        <v>1213</v>
      </c>
      <c r="Z1" s="826"/>
      <c r="AA1" s="789" t="s">
        <v>292</v>
      </c>
      <c r="AB1" s="789"/>
      <c r="AC1" s="787" t="s">
        <v>1084</v>
      </c>
      <c r="AD1" s="787"/>
      <c r="AE1" s="826" t="s">
        <v>1214</v>
      </c>
      <c r="AF1" s="826"/>
      <c r="AG1" s="789" t="s">
        <v>292</v>
      </c>
      <c r="AH1" s="789"/>
      <c r="AI1" s="787" t="s">
        <v>1134</v>
      </c>
      <c r="AJ1" s="787"/>
      <c r="AK1" s="826" t="s">
        <v>1217</v>
      </c>
      <c r="AL1" s="826"/>
      <c r="AM1" s="789" t="s">
        <v>1132</v>
      </c>
      <c r="AN1" s="789"/>
      <c r="AO1" s="787" t="s">
        <v>1133</v>
      </c>
      <c r="AP1" s="787"/>
      <c r="AQ1" s="826" t="s">
        <v>1218</v>
      </c>
      <c r="AR1" s="826"/>
      <c r="AS1" s="789" t="s">
        <v>1132</v>
      </c>
      <c r="AT1" s="789"/>
      <c r="AU1" s="787" t="s">
        <v>1178</v>
      </c>
      <c r="AV1" s="787"/>
      <c r="AW1" s="826" t="s">
        <v>1215</v>
      </c>
      <c r="AX1" s="826"/>
      <c r="AY1" s="787" t="s">
        <v>1241</v>
      </c>
      <c r="AZ1" s="787"/>
      <c r="BA1" s="826" t="s">
        <v>1215</v>
      </c>
      <c r="BB1" s="826"/>
      <c r="BC1" s="789" t="s">
        <v>816</v>
      </c>
      <c r="BD1" s="789"/>
      <c r="BE1" s="787" t="s">
        <v>1208</v>
      </c>
      <c r="BF1" s="787"/>
      <c r="BG1" s="826" t="s">
        <v>1216</v>
      </c>
      <c r="BH1" s="826"/>
      <c r="BI1" s="789" t="s">
        <v>816</v>
      </c>
      <c r="BJ1" s="789"/>
      <c r="BK1" s="787" t="s">
        <v>1208</v>
      </c>
      <c r="BL1" s="787"/>
      <c r="BM1" s="826" t="s">
        <v>1226</v>
      </c>
      <c r="BN1" s="826"/>
      <c r="BO1" s="789" t="s">
        <v>816</v>
      </c>
      <c r="BP1" s="789"/>
      <c r="BQ1" s="787" t="s">
        <v>1244</v>
      </c>
      <c r="BR1" s="787"/>
      <c r="BS1" s="826" t="s">
        <v>1243</v>
      </c>
      <c r="BT1" s="826"/>
      <c r="BU1" s="789" t="s">
        <v>816</v>
      </c>
      <c r="BV1" s="789"/>
      <c r="BW1" s="787" t="s">
        <v>1248</v>
      </c>
      <c r="BX1" s="787"/>
      <c r="BY1" s="826" t="s">
        <v>1270</v>
      </c>
      <c r="BZ1" s="826"/>
      <c r="CA1" s="789" t="s">
        <v>816</v>
      </c>
      <c r="CB1" s="789"/>
      <c r="CC1" s="787" t="s">
        <v>1244</v>
      </c>
      <c r="CD1" s="787"/>
      <c r="CE1" s="826" t="s">
        <v>1291</v>
      </c>
      <c r="CF1" s="826"/>
      <c r="CG1" s="789" t="s">
        <v>816</v>
      </c>
      <c r="CH1" s="789"/>
      <c r="CI1" s="787" t="s">
        <v>1248</v>
      </c>
      <c r="CJ1" s="787"/>
      <c r="CK1" s="826" t="s">
        <v>1307</v>
      </c>
      <c r="CL1" s="826"/>
      <c r="CM1" s="789" t="s">
        <v>816</v>
      </c>
      <c r="CN1" s="789"/>
      <c r="CO1" s="787" t="s">
        <v>1244</v>
      </c>
      <c r="CP1" s="787"/>
      <c r="CQ1" s="826" t="s">
        <v>1335</v>
      </c>
      <c r="CR1" s="826"/>
      <c r="CS1" s="822" t="s">
        <v>816</v>
      </c>
      <c r="CT1" s="822"/>
      <c r="CU1" s="787" t="s">
        <v>1391</v>
      </c>
      <c r="CV1" s="787"/>
      <c r="CW1" s="826" t="s">
        <v>1374</v>
      </c>
      <c r="CX1" s="826"/>
      <c r="CY1" s="822" t="s">
        <v>816</v>
      </c>
      <c r="CZ1" s="822"/>
      <c r="DA1" s="787" t="s">
        <v>1597</v>
      </c>
      <c r="DB1" s="787"/>
      <c r="DC1" s="826" t="s">
        <v>1394</v>
      </c>
      <c r="DD1" s="826"/>
      <c r="DE1" s="822" t="s">
        <v>816</v>
      </c>
      <c r="DF1" s="822"/>
      <c r="DG1" s="787" t="s">
        <v>1491</v>
      </c>
      <c r="DH1" s="787"/>
      <c r="DI1" s="826" t="s">
        <v>1594</v>
      </c>
      <c r="DJ1" s="826"/>
      <c r="DK1" s="822" t="s">
        <v>816</v>
      </c>
      <c r="DL1" s="822"/>
      <c r="DM1" s="787" t="s">
        <v>1391</v>
      </c>
      <c r="DN1" s="787"/>
      <c r="DO1" s="826" t="s">
        <v>1595</v>
      </c>
      <c r="DP1" s="826"/>
      <c r="DQ1" s="822" t="s">
        <v>816</v>
      </c>
      <c r="DR1" s="822"/>
      <c r="DS1" s="787" t="s">
        <v>1590</v>
      </c>
      <c r="DT1" s="787"/>
      <c r="DU1" s="826" t="s">
        <v>1596</v>
      </c>
      <c r="DV1" s="826"/>
      <c r="DW1" s="822" t="s">
        <v>816</v>
      </c>
      <c r="DX1" s="822"/>
      <c r="DY1" s="787" t="s">
        <v>1616</v>
      </c>
      <c r="DZ1" s="787"/>
      <c r="EA1" s="821" t="s">
        <v>1611</v>
      </c>
      <c r="EB1" s="821"/>
      <c r="EC1" s="822" t="s">
        <v>816</v>
      </c>
      <c r="ED1" s="822"/>
      <c r="EE1" s="787" t="s">
        <v>1590</v>
      </c>
      <c r="EF1" s="787"/>
      <c r="EG1" s="361"/>
      <c r="EH1" s="821" t="s">
        <v>1641</v>
      </c>
      <c r="EI1" s="821"/>
      <c r="EJ1" s="822" t="s">
        <v>816</v>
      </c>
      <c r="EK1" s="822"/>
      <c r="EL1" s="787" t="s">
        <v>1675</v>
      </c>
      <c r="EM1" s="787"/>
      <c r="EN1" s="821" t="s">
        <v>1666</v>
      </c>
      <c r="EO1" s="821"/>
      <c r="EP1" s="822" t="s">
        <v>816</v>
      </c>
      <c r="EQ1" s="822"/>
      <c r="ER1" s="787" t="s">
        <v>1715</v>
      </c>
      <c r="ES1" s="787"/>
      <c r="ET1" s="821" t="s">
        <v>1708</v>
      </c>
      <c r="EU1" s="821"/>
      <c r="EV1" s="822" t="s">
        <v>816</v>
      </c>
      <c r="EW1" s="822"/>
      <c r="EX1" s="787" t="s">
        <v>1616</v>
      </c>
      <c r="EY1" s="787"/>
      <c r="EZ1" s="821" t="s">
        <v>1743</v>
      </c>
      <c r="FA1" s="821"/>
      <c r="FB1" s="822" t="s">
        <v>816</v>
      </c>
      <c r="FC1" s="822"/>
      <c r="FD1" s="787" t="s">
        <v>1597</v>
      </c>
      <c r="FE1" s="787"/>
      <c r="FF1" s="821" t="s">
        <v>1782</v>
      </c>
      <c r="FG1" s="821"/>
      <c r="FH1" s="822" t="s">
        <v>816</v>
      </c>
      <c r="FI1" s="822"/>
      <c r="FJ1" s="787" t="s">
        <v>1391</v>
      </c>
      <c r="FK1" s="787"/>
      <c r="FL1" s="821" t="s">
        <v>1817</v>
      </c>
      <c r="FM1" s="821"/>
      <c r="FN1" s="822" t="s">
        <v>816</v>
      </c>
      <c r="FO1" s="822"/>
      <c r="FP1" s="787" t="s">
        <v>1864</v>
      </c>
      <c r="FQ1" s="787"/>
      <c r="FR1" s="821" t="s">
        <v>1853</v>
      </c>
      <c r="FS1" s="821"/>
      <c r="FT1" s="822" t="s">
        <v>816</v>
      </c>
      <c r="FU1" s="822"/>
      <c r="FV1" s="787" t="s">
        <v>1864</v>
      </c>
      <c r="FW1" s="787"/>
      <c r="FX1" s="821" t="s">
        <v>1997</v>
      </c>
      <c r="FY1" s="821"/>
      <c r="FZ1" s="822" t="s">
        <v>816</v>
      </c>
      <c r="GA1" s="822"/>
      <c r="GB1" s="787" t="s">
        <v>1616</v>
      </c>
      <c r="GC1" s="787"/>
      <c r="GD1" s="821" t="s">
        <v>1998</v>
      </c>
      <c r="GE1" s="821"/>
      <c r="GF1" s="822" t="s">
        <v>816</v>
      </c>
      <c r="GG1" s="822"/>
      <c r="GH1" s="787" t="s">
        <v>1590</v>
      </c>
      <c r="GI1" s="787"/>
      <c r="GJ1" s="821" t="s">
        <v>2007</v>
      </c>
      <c r="GK1" s="821"/>
      <c r="GL1" s="822" t="s">
        <v>816</v>
      </c>
      <c r="GM1" s="822"/>
      <c r="GN1" s="787" t="s">
        <v>1590</v>
      </c>
      <c r="GO1" s="787"/>
      <c r="GP1" s="821" t="s">
        <v>2049</v>
      </c>
      <c r="GQ1" s="821"/>
      <c r="GR1" s="822" t="s">
        <v>816</v>
      </c>
      <c r="GS1" s="822"/>
      <c r="GT1" s="787" t="s">
        <v>1675</v>
      </c>
      <c r="GU1" s="787"/>
      <c r="GV1" s="821" t="s">
        <v>2083</v>
      </c>
      <c r="GW1" s="821"/>
      <c r="GX1" s="822" t="s">
        <v>816</v>
      </c>
      <c r="GY1" s="822"/>
      <c r="GZ1" s="787" t="s">
        <v>2122</v>
      </c>
      <c r="HA1" s="787"/>
      <c r="HB1" s="821" t="s">
        <v>2142</v>
      </c>
      <c r="HC1" s="821"/>
      <c r="HD1" s="822" t="s">
        <v>816</v>
      </c>
      <c r="HE1" s="822"/>
      <c r="HF1" s="787" t="s">
        <v>1715</v>
      </c>
      <c r="HG1" s="787"/>
      <c r="HH1" s="821" t="s">
        <v>2155</v>
      </c>
      <c r="HI1" s="821"/>
      <c r="HJ1" s="822" t="s">
        <v>816</v>
      </c>
      <c r="HK1" s="822"/>
      <c r="HL1" s="787" t="s">
        <v>1391</v>
      </c>
      <c r="HM1" s="787"/>
      <c r="HN1" s="821" t="s">
        <v>2201</v>
      </c>
      <c r="HO1" s="821"/>
      <c r="HP1" s="822" t="s">
        <v>816</v>
      </c>
      <c r="HQ1" s="822"/>
      <c r="HR1" s="787" t="s">
        <v>1391</v>
      </c>
      <c r="HS1" s="787"/>
      <c r="HT1" s="821" t="s">
        <v>2243</v>
      </c>
      <c r="HU1" s="821"/>
      <c r="HV1" s="822" t="s">
        <v>816</v>
      </c>
      <c r="HW1" s="822"/>
      <c r="HX1" s="787" t="s">
        <v>1616</v>
      </c>
      <c r="HY1" s="787"/>
      <c r="HZ1" s="821" t="s">
        <v>2300</v>
      </c>
      <c r="IA1" s="821"/>
      <c r="IB1" s="822" t="s">
        <v>816</v>
      </c>
      <c r="IC1" s="822"/>
      <c r="ID1" s="787" t="s">
        <v>1715</v>
      </c>
      <c r="IE1" s="787"/>
      <c r="IF1" s="821" t="s">
        <v>2367</v>
      </c>
      <c r="IG1" s="821"/>
      <c r="IH1" s="822" t="s">
        <v>816</v>
      </c>
      <c r="II1" s="822"/>
      <c r="IJ1" s="787" t="s">
        <v>1590</v>
      </c>
      <c r="IK1" s="787"/>
      <c r="IL1" s="821" t="s">
        <v>2443</v>
      </c>
      <c r="IM1" s="821"/>
      <c r="IN1" s="822" t="s">
        <v>816</v>
      </c>
      <c r="IO1" s="822"/>
      <c r="IP1" s="787" t="s">
        <v>1616</v>
      </c>
      <c r="IQ1" s="787"/>
      <c r="IR1" s="821" t="s">
        <v>2662</v>
      </c>
      <c r="IS1" s="821"/>
      <c r="IT1" s="822" t="s">
        <v>816</v>
      </c>
      <c r="IU1" s="822"/>
      <c r="IV1" s="787" t="s">
        <v>1748</v>
      </c>
      <c r="IW1" s="787"/>
      <c r="IX1" s="821" t="s">
        <v>2661</v>
      </c>
      <c r="IY1" s="821"/>
      <c r="IZ1" s="822" t="s">
        <v>816</v>
      </c>
      <c r="JA1" s="822"/>
      <c r="JB1" s="787" t="s">
        <v>1864</v>
      </c>
      <c r="JC1" s="787"/>
      <c r="JD1" s="821" t="s">
        <v>2709</v>
      </c>
      <c r="JE1" s="821"/>
      <c r="JF1" s="822" t="s">
        <v>816</v>
      </c>
      <c r="JG1" s="822"/>
      <c r="JH1" s="787" t="s">
        <v>1748</v>
      </c>
      <c r="JI1" s="787"/>
      <c r="JJ1" s="821" t="s">
        <v>2773</v>
      </c>
      <c r="JK1" s="821"/>
      <c r="JL1" s="717" t="s">
        <v>816</v>
      </c>
      <c r="JM1" s="717"/>
      <c r="JN1" s="714" t="s">
        <v>1748</v>
      </c>
      <c r="JO1" s="714"/>
      <c r="JP1" s="716" t="s">
        <v>2839</v>
      </c>
      <c r="JQ1" s="716"/>
      <c r="JR1" s="766" t="s">
        <v>816</v>
      </c>
      <c r="JS1" s="766"/>
      <c r="JT1" s="763" t="s">
        <v>1748</v>
      </c>
      <c r="JU1" s="763"/>
      <c r="JV1" s="765" t="s">
        <v>2840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SUM(JS4:JS27)</f>
        <v>3459.63</v>
      </c>
      <c r="JT2" s="334" t="s">
        <v>296</v>
      </c>
      <c r="JU2" s="273">
        <f>JS2+JQ2-JW2</f>
        <v>303.94999999998254</v>
      </c>
      <c r="JV2" s="764" t="s">
        <v>1911</v>
      </c>
      <c r="JW2" s="363">
        <f>SUM(JW3:JW33)</f>
        <v>159079.48000000001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2853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2850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2850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JU2-JS30-JS29</f>
        <v>303.94999999998254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84" t="s">
        <v>991</v>
      </c>
      <c r="B4" s="784"/>
      <c r="E4" s="170" t="s">
        <v>233</v>
      </c>
      <c r="F4" s="174">
        <f>F3-F5</f>
        <v>17</v>
      </c>
      <c r="G4" s="784" t="s">
        <v>991</v>
      </c>
      <c r="H4" s="78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1.1699999999825081</v>
      </c>
      <c r="JV4" s="764" t="s">
        <v>2803</v>
      </c>
      <c r="JW4" s="268">
        <f>-71000-140000</f>
        <v>-211000</v>
      </c>
      <c r="JX4" s="609"/>
    </row>
    <row r="5" spans="1:285" x14ac:dyDescent="0.2">
      <c r="A5" s="784"/>
      <c r="B5" s="784"/>
      <c r="E5" s="170" t="s">
        <v>352</v>
      </c>
      <c r="F5" s="174">
        <f>SUM(F15:F57)</f>
        <v>12750</v>
      </c>
      <c r="G5" s="784"/>
      <c r="H5" s="784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2869</v>
      </c>
      <c r="JT5" s="764" t="s">
        <v>352</v>
      </c>
      <c r="JU5" s="273">
        <f>SUM(JU6:JU50)</f>
        <v>302.78000000000003</v>
      </c>
      <c r="JV5" s="770" t="s">
        <v>2680</v>
      </c>
      <c r="JW5" s="442">
        <v>-75000</v>
      </c>
      <c r="JX5" s="609"/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2823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2866</v>
      </c>
      <c r="JU8" s="61"/>
      <c r="JV8" s="764" t="s">
        <v>2820</v>
      </c>
      <c r="JW8" s="268">
        <v>450005</v>
      </c>
      <c r="JX8" s="608">
        <v>45070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2826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/>
      <c r="JT9" s="346" t="s">
        <v>2867</v>
      </c>
      <c r="JU9" s="61"/>
      <c r="JV9" s="320" t="s">
        <v>2467</v>
      </c>
      <c r="JW9" s="359">
        <v>31</v>
      </c>
      <c r="JX9" s="608">
        <v>45064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245" t="s">
        <v>2778</v>
      </c>
      <c r="JU10" s="492"/>
      <c r="JV10" s="770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2834</v>
      </c>
      <c r="JU11" s="492" t="s">
        <v>2848</v>
      </c>
      <c r="JV11" s="768" t="s">
        <v>2804</v>
      </c>
      <c r="JW11" s="774">
        <v>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2621</v>
      </c>
      <c r="JU12" s="52"/>
      <c r="JV12" s="771" t="s">
        <v>2805</v>
      </c>
      <c r="JW12" s="268">
        <v>742</v>
      </c>
      <c r="JX12" s="608">
        <v>45070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2832</v>
      </c>
      <c r="JM13" s="730">
        <v>5.9</v>
      </c>
      <c r="JN13" s="245" t="s">
        <v>2851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345" t="s">
        <v>2539</v>
      </c>
      <c r="JU13" s="52"/>
      <c r="JV13" s="771" t="s">
        <v>2806</v>
      </c>
      <c r="JW13" s="268">
        <v>581</v>
      </c>
      <c r="JX13" s="608">
        <v>45070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2" t="s">
        <v>2186</v>
      </c>
      <c r="HK14" s="79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2852</v>
      </c>
      <c r="JO14" s="52">
        <f>3175.47/5*2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2554</v>
      </c>
      <c r="JU14" s="61">
        <v>75.430000000000007</v>
      </c>
      <c r="JV14" s="771" t="s">
        <v>2807</v>
      </c>
      <c r="JW14" s="268">
        <v>0</v>
      </c>
      <c r="JX14" s="608">
        <v>45062</v>
      </c>
      <c r="JY14" s="582" t="s">
        <v>2864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4" t="s">
        <v>1504</v>
      </c>
      <c r="DP15" s="83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2835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2712</v>
      </c>
      <c r="JU15" s="61"/>
      <c r="JV15" s="771" t="s">
        <v>2812</v>
      </c>
      <c r="JW15" s="268">
        <v>247</v>
      </c>
      <c r="JX15" s="608">
        <v>45071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2830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2713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2873</v>
      </c>
      <c r="JS17" s="730">
        <v>15.42</v>
      </c>
      <c r="JT17" s="345" t="s">
        <v>2782</v>
      </c>
      <c r="JU17" s="534" t="s">
        <v>2849</v>
      </c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2838</v>
      </c>
      <c r="JO18" s="534">
        <v>157.54</v>
      </c>
      <c r="JP18" s="722" t="s">
        <v>2691</v>
      </c>
      <c r="JQ18" s="268">
        <v>14</v>
      </c>
      <c r="JR18" s="764" t="s">
        <v>2854</v>
      </c>
      <c r="JS18" s="730">
        <v>783.33</v>
      </c>
      <c r="JT18" s="345" t="s">
        <v>1195</v>
      </c>
      <c r="JU18" s="61"/>
      <c r="JV18" s="771" t="s">
        <v>2691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4" t="s">
        <v>1474</v>
      </c>
      <c r="DJ19" s="83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2871</v>
      </c>
      <c r="JS19" s="510">
        <v>1167.3800000000001</v>
      </c>
      <c r="JT19" s="345" t="s">
        <v>2817</v>
      </c>
      <c r="JU19" s="61"/>
      <c r="JV19" s="770" t="s">
        <v>2687</v>
      </c>
      <c r="JW19" s="2">
        <v>180</v>
      </c>
      <c r="JX19" s="608">
        <v>45068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2870</v>
      </c>
      <c r="JS20" s="764">
        <v>1493.5</v>
      </c>
      <c r="JT20" s="345" t="s">
        <v>2787</v>
      </c>
      <c r="JU20" s="61">
        <v>131</v>
      </c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2856</v>
      </c>
      <c r="JS21" s="510" t="s">
        <v>2861</v>
      </c>
      <c r="JT21" s="345" t="s">
        <v>2366</v>
      </c>
      <c r="JU21" s="61">
        <f>17.57+15.78+10+10</f>
        <v>53.35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7" t="s">
        <v>507</v>
      </c>
      <c r="N22" s="827"/>
      <c r="Q22" s="166" t="s">
        <v>365</v>
      </c>
      <c r="S22" s="827" t="s">
        <v>507</v>
      </c>
      <c r="T22" s="82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1" t="s">
        <v>2171</v>
      </c>
      <c r="IU22" s="781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1"/>
      <c r="JS22" s="510"/>
      <c r="JT22" s="337" t="s">
        <v>1863</v>
      </c>
      <c r="JU22" s="61"/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5" t="s">
        <v>990</v>
      </c>
      <c r="N23" s="825"/>
      <c r="Q23" s="166" t="s">
        <v>369</v>
      </c>
      <c r="S23" s="825" t="s">
        <v>990</v>
      </c>
      <c r="T23" s="825"/>
      <c r="W23" s="244" t="s">
        <v>1019</v>
      </c>
      <c r="X23" s="142">
        <v>0</v>
      </c>
      <c r="Y23" s="827" t="s">
        <v>507</v>
      </c>
      <c r="Z23" s="82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1" t="s">
        <v>2171</v>
      </c>
      <c r="HK23" s="781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1" t="s">
        <v>2171</v>
      </c>
      <c r="HW23" s="781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2825</v>
      </c>
      <c r="JQ23" s="2">
        <v>14.8</v>
      </c>
      <c r="JT23" s="337" t="s">
        <v>1863</v>
      </c>
      <c r="JU23" s="61"/>
      <c r="JV23" s="769" t="s">
        <v>2472</v>
      </c>
      <c r="JW23" s="2"/>
    </row>
    <row r="24" spans="1:285" x14ac:dyDescent="0.2">
      <c r="A24" s="827" t="s">
        <v>507</v>
      </c>
      <c r="B24" s="827"/>
      <c r="E24" s="164" t="s">
        <v>237</v>
      </c>
      <c r="F24" s="166"/>
      <c r="G24" s="827" t="s">
        <v>507</v>
      </c>
      <c r="H24" s="827"/>
      <c r="K24" s="244" t="s">
        <v>1019</v>
      </c>
      <c r="L24" s="142">
        <v>0</v>
      </c>
      <c r="M24" s="804"/>
      <c r="N24" s="804"/>
      <c r="Q24" s="166" t="s">
        <v>1056</v>
      </c>
      <c r="S24" s="804"/>
      <c r="T24" s="804"/>
      <c r="W24" s="244" t="s">
        <v>1027</v>
      </c>
      <c r="X24" s="205">
        <v>0</v>
      </c>
      <c r="Y24" s="825" t="s">
        <v>990</v>
      </c>
      <c r="Z24" s="825"/>
      <c r="AC24"/>
      <c r="AE24" s="827" t="s">
        <v>507</v>
      </c>
      <c r="AF24" s="827"/>
      <c r="AI24"/>
      <c r="AK24" s="827" t="s">
        <v>507</v>
      </c>
      <c r="AL24" s="82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3" t="s">
        <v>1536</v>
      </c>
      <c r="EF24" s="82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401"/>
      <c r="JS24" s="510"/>
      <c r="JT24" s="337" t="s">
        <v>2862</v>
      </c>
      <c r="JU24" s="61" t="s">
        <v>2863</v>
      </c>
      <c r="JV24" s="769" t="s">
        <v>2825</v>
      </c>
      <c r="JW24" s="2">
        <v>14.8</v>
      </c>
    </row>
    <row r="25" spans="1:285" x14ac:dyDescent="0.2">
      <c r="A25" s="825" t="s">
        <v>990</v>
      </c>
      <c r="B25" s="825"/>
      <c r="E25" s="164" t="s">
        <v>139</v>
      </c>
      <c r="F25" s="166"/>
      <c r="G25" s="825" t="s">
        <v>990</v>
      </c>
      <c r="H25" s="825"/>
      <c r="K25" s="244" t="s">
        <v>1027</v>
      </c>
      <c r="L25" s="205">
        <v>0</v>
      </c>
      <c r="M25" s="804"/>
      <c r="N25" s="804"/>
      <c r="Q25" s="244" t="s">
        <v>1029</v>
      </c>
      <c r="R25" s="142">
        <v>0</v>
      </c>
      <c r="S25" s="804"/>
      <c r="T25" s="804"/>
      <c r="W25" s="244" t="s">
        <v>1050</v>
      </c>
      <c r="X25" s="142">
        <v>910.17</v>
      </c>
      <c r="Y25" s="804"/>
      <c r="Z25" s="804"/>
      <c r="AC25" s="248" t="s">
        <v>1083</v>
      </c>
      <c r="AD25" s="142">
        <v>90</v>
      </c>
      <c r="AE25" s="825" t="s">
        <v>990</v>
      </c>
      <c r="AF25" s="825"/>
      <c r="AI25" s="245" t="s">
        <v>1101</v>
      </c>
      <c r="AJ25" s="142">
        <v>30</v>
      </c>
      <c r="AK25" s="825" t="s">
        <v>990</v>
      </c>
      <c r="AL25" s="82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5"/>
      <c r="BH25" s="825"/>
      <c r="BK25" s="266" t="s">
        <v>1222</v>
      </c>
      <c r="BL25" s="205">
        <v>48.54</v>
      </c>
      <c r="BM25" s="825"/>
      <c r="BN25" s="825"/>
      <c r="BQ25" s="266" t="s">
        <v>1051</v>
      </c>
      <c r="BR25" s="205">
        <v>50.15</v>
      </c>
      <c r="BS25" s="825" t="s">
        <v>1245</v>
      </c>
      <c r="BT25" s="825"/>
      <c r="BW25" s="266" t="s">
        <v>1051</v>
      </c>
      <c r="BX25" s="205">
        <v>48.54</v>
      </c>
      <c r="BY25" s="825"/>
      <c r="BZ25" s="825"/>
      <c r="CC25" s="266" t="s">
        <v>1051</v>
      </c>
      <c r="CD25" s="205">
        <v>142.91</v>
      </c>
      <c r="CE25" s="825"/>
      <c r="CF25" s="825"/>
      <c r="CI25" s="266" t="s">
        <v>1312</v>
      </c>
      <c r="CJ25" s="205">
        <v>35.049999999999997</v>
      </c>
      <c r="CK25" s="804"/>
      <c r="CL25" s="804"/>
      <c r="CO25" s="266" t="s">
        <v>1286</v>
      </c>
      <c r="CP25" s="205">
        <v>153.41</v>
      </c>
      <c r="CQ25" s="804" t="s">
        <v>1327</v>
      </c>
      <c r="CR25" s="80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1" t="s">
        <v>2171</v>
      </c>
      <c r="IC25" s="781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73" t="s">
        <v>2846</v>
      </c>
      <c r="JW25" s="2">
        <v>274.08</v>
      </c>
    </row>
    <row r="26" spans="1:285" x14ac:dyDescent="0.2">
      <c r="A26" s="804"/>
      <c r="B26" s="804"/>
      <c r="E26" s="198" t="s">
        <v>362</v>
      </c>
      <c r="F26" s="170"/>
      <c r="G26" s="804"/>
      <c r="H26" s="804"/>
      <c r="K26" s="244" t="s">
        <v>1018</v>
      </c>
      <c r="L26" s="142">
        <f>910+40</f>
        <v>950</v>
      </c>
      <c r="M26" s="804"/>
      <c r="N26" s="804"/>
      <c r="Q26" s="244" t="s">
        <v>1026</v>
      </c>
      <c r="R26" s="142">
        <v>0</v>
      </c>
      <c r="S26" s="804"/>
      <c r="T26" s="804"/>
      <c r="W26" s="143" t="s">
        <v>1085</v>
      </c>
      <c r="X26" s="142">
        <v>110.58</v>
      </c>
      <c r="Y26" s="804"/>
      <c r="Z26" s="804"/>
      <c r="AE26" s="804"/>
      <c r="AF26" s="804"/>
      <c r="AK26" s="804"/>
      <c r="AL26" s="80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4"/>
      <c r="AX26" s="804"/>
      <c r="AY26" s="143"/>
      <c r="AZ26" s="205"/>
      <c r="BA26" s="804"/>
      <c r="BB26" s="804"/>
      <c r="BE26" s="143" t="s">
        <v>1195</v>
      </c>
      <c r="BF26" s="205">
        <f>6.5*2</f>
        <v>13</v>
      </c>
      <c r="BG26" s="804"/>
      <c r="BH26" s="804"/>
      <c r="BK26" s="266" t="s">
        <v>1195</v>
      </c>
      <c r="BL26" s="205">
        <f>6.5*2</f>
        <v>13</v>
      </c>
      <c r="BM26" s="804"/>
      <c r="BN26" s="804"/>
      <c r="BQ26" s="266" t="s">
        <v>1195</v>
      </c>
      <c r="BR26" s="205">
        <v>13</v>
      </c>
      <c r="BS26" s="804"/>
      <c r="BT26" s="804"/>
      <c r="BW26" s="266" t="s">
        <v>1195</v>
      </c>
      <c r="BX26" s="205">
        <v>13</v>
      </c>
      <c r="BY26" s="804"/>
      <c r="BZ26" s="804"/>
      <c r="CC26" s="266" t="s">
        <v>1195</v>
      </c>
      <c r="CD26" s="205">
        <v>13</v>
      </c>
      <c r="CE26" s="804"/>
      <c r="CF26" s="80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40" t="s">
        <v>1536</v>
      </c>
      <c r="DZ26" s="84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3" t="s">
        <v>1536</v>
      </c>
      <c r="ES26" s="823"/>
      <c r="ET26" s="1" t="s">
        <v>1703</v>
      </c>
      <c r="EU26" s="272">
        <v>20000</v>
      </c>
      <c r="EW26" s="82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402"/>
      <c r="JT26" s="337" t="s">
        <v>1863</v>
      </c>
      <c r="JU26" s="533"/>
      <c r="JV26" s="775" t="s">
        <v>2865</v>
      </c>
      <c r="JW26" s="2">
        <v>453.6</v>
      </c>
      <c r="JY26" s="268"/>
    </row>
    <row r="27" spans="1:285" x14ac:dyDescent="0.2">
      <c r="A27" s="804"/>
      <c r="B27" s="804"/>
      <c r="F27" s="194"/>
      <c r="G27" s="804"/>
      <c r="H27" s="804"/>
      <c r="K27"/>
      <c r="M27" s="830" t="s">
        <v>506</v>
      </c>
      <c r="N27" s="830"/>
      <c r="Q27" s="244" t="s">
        <v>1019</v>
      </c>
      <c r="R27" s="142">
        <v>0</v>
      </c>
      <c r="S27" s="830" t="s">
        <v>506</v>
      </c>
      <c r="T27" s="830"/>
      <c r="W27" s="143" t="s">
        <v>1051</v>
      </c>
      <c r="X27" s="142">
        <v>60.75</v>
      </c>
      <c r="Y27" s="804"/>
      <c r="Z27" s="804"/>
      <c r="AC27" s="219" t="s">
        <v>1092</v>
      </c>
      <c r="AD27" s="219"/>
      <c r="AE27" s="830" t="s">
        <v>506</v>
      </c>
      <c r="AF27" s="83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3" t="s">
        <v>1536</v>
      </c>
      <c r="EY27" s="82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1" t="s">
        <v>2171</v>
      </c>
      <c r="HQ27" s="781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2837</v>
      </c>
      <c r="JO27" s="533">
        <v>131</v>
      </c>
      <c r="JP27" s="759"/>
      <c r="JQ27" s="2"/>
      <c r="JT27" s="337" t="s">
        <v>1863</v>
      </c>
      <c r="JU27" s="533"/>
      <c r="JV27" s="773"/>
      <c r="JW27" s="2"/>
    </row>
    <row r="28" spans="1:285" x14ac:dyDescent="0.2">
      <c r="A28" s="804"/>
      <c r="B28" s="804"/>
      <c r="E28" s="193" t="s">
        <v>360</v>
      </c>
      <c r="F28" s="194"/>
      <c r="G28" s="804"/>
      <c r="H28" s="804"/>
      <c r="K28" s="143" t="s">
        <v>1017</v>
      </c>
      <c r="L28" s="142">
        <f>60</f>
        <v>60</v>
      </c>
      <c r="M28" s="830" t="s">
        <v>992</v>
      </c>
      <c r="N28" s="830"/>
      <c r="Q28" s="244" t="s">
        <v>1073</v>
      </c>
      <c r="R28" s="205">
        <v>200</v>
      </c>
      <c r="S28" s="830" t="s">
        <v>992</v>
      </c>
      <c r="T28" s="830"/>
      <c r="W28" s="143" t="s">
        <v>1016</v>
      </c>
      <c r="X28" s="142">
        <v>61.35</v>
      </c>
      <c r="Y28" s="830" t="s">
        <v>506</v>
      </c>
      <c r="Z28" s="830"/>
      <c r="AC28" s="219" t="s">
        <v>1088</v>
      </c>
      <c r="AD28" s="219">
        <f>53+207+63</f>
        <v>323</v>
      </c>
      <c r="AE28" s="830" t="s">
        <v>992</v>
      </c>
      <c r="AF28" s="83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3" t="s">
        <v>1747</v>
      </c>
      <c r="FE28" s="82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1" t="s">
        <v>2171</v>
      </c>
      <c r="JA28" s="781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762" t="s">
        <v>2791</v>
      </c>
      <c r="JS28" s="762"/>
      <c r="JT28" s="764" t="s">
        <v>2719</v>
      </c>
      <c r="JU28" s="78">
        <f>13</f>
        <v>13</v>
      </c>
      <c r="JV28" s="769" t="s">
        <v>2423</v>
      </c>
      <c r="JW28" s="2"/>
    </row>
    <row r="29" spans="1:285" x14ac:dyDescent="0.2">
      <c r="A29" s="830" t="s">
        <v>506</v>
      </c>
      <c r="B29" s="830"/>
      <c r="E29" s="193" t="s">
        <v>282</v>
      </c>
      <c r="F29" s="194"/>
      <c r="G29" s="830" t="s">
        <v>506</v>
      </c>
      <c r="H29" s="830"/>
      <c r="K29" s="143" t="s">
        <v>1016</v>
      </c>
      <c r="L29" s="142">
        <v>0</v>
      </c>
      <c r="M29" s="829" t="s">
        <v>93</v>
      </c>
      <c r="N29" s="829"/>
      <c r="Q29" s="244" t="s">
        <v>1050</v>
      </c>
      <c r="R29" s="142">
        <v>0</v>
      </c>
      <c r="S29" s="829" t="s">
        <v>93</v>
      </c>
      <c r="T29" s="829"/>
      <c r="W29" s="143" t="s">
        <v>1015</v>
      </c>
      <c r="X29" s="142">
        <v>64</v>
      </c>
      <c r="Y29" s="830" t="s">
        <v>992</v>
      </c>
      <c r="Z29" s="830"/>
      <c r="AC29" s="219" t="s">
        <v>1089</v>
      </c>
      <c r="AD29" s="219">
        <f>63+46</f>
        <v>109</v>
      </c>
      <c r="AE29" s="829" t="s">
        <v>93</v>
      </c>
      <c r="AF29" s="82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3" t="s">
        <v>1536</v>
      </c>
      <c r="EM29" s="82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2829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192" t="s">
        <v>1959</v>
      </c>
      <c r="JS29" s="286">
        <f>SUM(JU6:JU7)</f>
        <v>0</v>
      </c>
      <c r="JT29" s="9" t="s">
        <v>2197</v>
      </c>
      <c r="JU29" s="534"/>
      <c r="JV29" s="780" t="s">
        <v>2874</v>
      </c>
      <c r="JW29" s="2">
        <v>100000</v>
      </c>
    </row>
    <row r="30" spans="1:285" x14ac:dyDescent="0.2">
      <c r="A30" s="830" t="s">
        <v>992</v>
      </c>
      <c r="B30" s="830"/>
      <c r="E30" s="193" t="s">
        <v>372</v>
      </c>
      <c r="F30" s="194"/>
      <c r="G30" s="830" t="s">
        <v>992</v>
      </c>
      <c r="H30" s="830"/>
      <c r="K30" s="143" t="s">
        <v>1015</v>
      </c>
      <c r="L30" s="142">
        <v>64</v>
      </c>
      <c r="M30" s="804" t="s">
        <v>385</v>
      </c>
      <c r="N30" s="804"/>
      <c r="Q30"/>
      <c r="S30" s="804" t="s">
        <v>385</v>
      </c>
      <c r="T30" s="804"/>
      <c r="W30" s="143" t="s">
        <v>1014</v>
      </c>
      <c r="X30" s="142">
        <v>100.01</v>
      </c>
      <c r="Y30" s="829" t="s">
        <v>93</v>
      </c>
      <c r="Z30" s="829"/>
      <c r="AC30" s="142" t="s">
        <v>1087</v>
      </c>
      <c r="AD30" s="142">
        <v>65</v>
      </c>
      <c r="AE30" s="804" t="s">
        <v>385</v>
      </c>
      <c r="AF30" s="80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3" t="s">
        <v>1747</v>
      </c>
      <c r="FK30" s="82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88" t="s">
        <v>1960</v>
      </c>
      <c r="JS30" s="286">
        <f>SUM(JU10:JU12)</f>
        <v>0</v>
      </c>
      <c r="JT30" s="412">
        <v>20.350000000000001</v>
      </c>
      <c r="JU30" s="534"/>
      <c r="JV30" s="779"/>
      <c r="JW30" s="2"/>
    </row>
    <row r="31" spans="1:285" ht="12.75" customHeight="1" x14ac:dyDescent="0.2">
      <c r="A31" s="829" t="s">
        <v>93</v>
      </c>
      <c r="B31" s="829"/>
      <c r="E31" s="193" t="s">
        <v>1007</v>
      </c>
      <c r="F31" s="170"/>
      <c r="G31" s="829" t="s">
        <v>93</v>
      </c>
      <c r="H31" s="829"/>
      <c r="K31" s="143" t="s">
        <v>1014</v>
      </c>
      <c r="L31" s="142">
        <v>50.01</v>
      </c>
      <c r="M31" s="828" t="s">
        <v>1001</v>
      </c>
      <c r="N31" s="828"/>
      <c r="Q31" s="143" t="s">
        <v>1052</v>
      </c>
      <c r="R31" s="142">
        <v>26</v>
      </c>
      <c r="S31" s="828" t="s">
        <v>1001</v>
      </c>
      <c r="T31" s="828"/>
      <c r="W31"/>
      <c r="Y31" s="804" t="s">
        <v>385</v>
      </c>
      <c r="Z31" s="804"/>
      <c r="AC31" s="142" t="s">
        <v>1090</v>
      </c>
      <c r="AD31" s="142">
        <v>10</v>
      </c>
      <c r="AE31" s="828" t="s">
        <v>1001</v>
      </c>
      <c r="AF31" s="82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2829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50" t="s">
        <v>1392</v>
      </c>
      <c r="JS31" s="764">
        <f>SUM(JU8:JU8)</f>
        <v>0</v>
      </c>
      <c r="JT31" s="386" t="s">
        <v>1411</v>
      </c>
      <c r="JU31" s="408">
        <f>JQ19+JS37-JW19</f>
        <v>30</v>
      </c>
      <c r="JW31" s="2"/>
    </row>
    <row r="32" spans="1:285" x14ac:dyDescent="0.2">
      <c r="A32" s="804" t="s">
        <v>385</v>
      </c>
      <c r="B32" s="804"/>
      <c r="E32" s="170"/>
      <c r="F32" s="170"/>
      <c r="G32" s="804" t="s">
        <v>385</v>
      </c>
      <c r="H32" s="804"/>
      <c r="K32"/>
      <c r="M32" s="825" t="s">
        <v>243</v>
      </c>
      <c r="N32" s="825"/>
      <c r="Q32" s="143" t="s">
        <v>1051</v>
      </c>
      <c r="R32" s="142">
        <v>55</v>
      </c>
      <c r="S32" s="825" t="s">
        <v>243</v>
      </c>
      <c r="T32" s="825"/>
      <c r="W32" s="243" t="s">
        <v>1072</v>
      </c>
      <c r="X32" s="243">
        <v>0</v>
      </c>
      <c r="Y32" s="828" t="s">
        <v>1001</v>
      </c>
      <c r="Z32" s="828"/>
      <c r="AE32" s="825" t="s">
        <v>243</v>
      </c>
      <c r="AF32" s="82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33" t="s">
        <v>1438</v>
      </c>
      <c r="DP32" s="83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1" t="s">
        <v>2171</v>
      </c>
      <c r="IO32" s="781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46" t="s">
        <v>2166</v>
      </c>
      <c r="JS32" s="764">
        <f>SUM(JU9:JU9)</f>
        <v>0</v>
      </c>
      <c r="JT32" s="409">
        <v>20</v>
      </c>
      <c r="JU32" s="543" t="s">
        <v>2868</v>
      </c>
      <c r="JW32" s="2"/>
    </row>
    <row r="33" spans="1:285" x14ac:dyDescent="0.2">
      <c r="A33" s="828" t="s">
        <v>1001</v>
      </c>
      <c r="B33" s="828"/>
      <c r="C33" s="3"/>
      <c r="D33" s="3"/>
      <c r="E33" s="246"/>
      <c r="F33" s="246"/>
      <c r="G33" s="828" t="s">
        <v>1001</v>
      </c>
      <c r="H33" s="828"/>
      <c r="K33" s="243" t="s">
        <v>1021</v>
      </c>
      <c r="L33" s="243"/>
      <c r="M33" s="831" t="s">
        <v>1034</v>
      </c>
      <c r="N33" s="831"/>
      <c r="Q33" s="143" t="s">
        <v>1016</v>
      </c>
      <c r="R33" s="142">
        <v>77.239999999999995</v>
      </c>
      <c r="S33" s="831" t="s">
        <v>1034</v>
      </c>
      <c r="T33" s="831"/>
      <c r="Y33" s="825" t="s">
        <v>243</v>
      </c>
      <c r="Z33" s="825"/>
      <c r="AC33" s="197" t="s">
        <v>1012</v>
      </c>
      <c r="AD33" s="142">
        <v>350</v>
      </c>
      <c r="AE33" s="831" t="s">
        <v>1034</v>
      </c>
      <c r="AF33" s="83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6" t="s">
        <v>1411</v>
      </c>
      <c r="DB33" s="83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2828</v>
      </c>
      <c r="JM33" s="353">
        <f>50+400+200+100</f>
        <v>750</v>
      </c>
      <c r="JN33" s="409">
        <v>40</v>
      </c>
      <c r="JO33" s="543" t="s">
        <v>2794</v>
      </c>
      <c r="JR33" s="348" t="s">
        <v>2167</v>
      </c>
      <c r="JS33" s="411">
        <f>SUM(JU13:JU21)</f>
        <v>259.78000000000003</v>
      </c>
      <c r="JT33" s="409">
        <v>10</v>
      </c>
      <c r="JU33" s="543" t="s">
        <v>2872</v>
      </c>
    </row>
    <row r="34" spans="1:285" x14ac:dyDescent="0.2">
      <c r="A34" s="825" t="s">
        <v>243</v>
      </c>
      <c r="B34" s="825"/>
      <c r="E34" s="170"/>
      <c r="F34" s="170"/>
      <c r="G34" s="825" t="s">
        <v>243</v>
      </c>
      <c r="H34" s="82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1" t="s">
        <v>1034</v>
      </c>
      <c r="Z34" s="83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2829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337" t="s">
        <v>2165</v>
      </c>
      <c r="JS34" s="764">
        <f>SUM(JU22:JU27)</f>
        <v>0</v>
      </c>
      <c r="JT34" s="409"/>
      <c r="JU34" s="543"/>
      <c r="JV34" s="764" t="s">
        <v>506</v>
      </c>
    </row>
    <row r="35" spans="1:285" ht="14.25" customHeight="1" x14ac:dyDescent="0.25">
      <c r="A35" s="832" t="s">
        <v>342</v>
      </c>
      <c r="B35" s="832"/>
      <c r="E35" s="187" t="s">
        <v>368</v>
      </c>
      <c r="F35" s="170"/>
      <c r="G35" s="832" t="s">
        <v>342</v>
      </c>
      <c r="H35" s="83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2829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R35" s="337" t="s">
        <v>2829</v>
      </c>
      <c r="JS35" s="764">
        <f>SUM(JU23:JU27)</f>
        <v>0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8" t="s">
        <v>1536</v>
      </c>
      <c r="DT37" s="83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2827</v>
      </c>
      <c r="JR37" s="767" t="s">
        <v>2836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T39" s="409"/>
      <c r="JU39" s="63"/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33" t="s">
        <v>1438</v>
      </c>
      <c r="DJ40" s="83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1" t="s">
        <v>2171</v>
      </c>
      <c r="II40" s="781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T40" s="409"/>
      <c r="JU40" s="63"/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4"/>
      <c r="JT41" s="400"/>
      <c r="JU41" s="53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2833</v>
      </c>
      <c r="JO43" s="533">
        <v>13.3</v>
      </c>
      <c r="JS43" s="494"/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2831</v>
      </c>
      <c r="JO44" s="533">
        <v>120.36</v>
      </c>
      <c r="JS44" s="495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400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2841</v>
      </c>
      <c r="JO46" s="533">
        <v>8.5500000000000007</v>
      </c>
      <c r="JT46" s="504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2842</v>
      </c>
      <c r="JO47" s="533">
        <v>10.35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42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2843</v>
      </c>
      <c r="JO48" s="533">
        <v>15.000999999999999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42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2844</v>
      </c>
      <c r="JO49" s="357">
        <v>7.67</v>
      </c>
      <c r="JT49" s="202"/>
      <c r="JU49" s="357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42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2845</v>
      </c>
      <c r="JO50" s="357">
        <v>3</v>
      </c>
      <c r="JT50" s="400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42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  <c r="JT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  <c r="JW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7" bestFit="1" customWidth="1"/>
    <col min="7" max="7" width="4" style="777" bestFit="1" customWidth="1"/>
    <col min="8" max="8" width="8.85546875" style="777"/>
    <col min="9" max="9" width="1.7109375" style="777" customWidth="1"/>
    <col min="10" max="10" width="9.7109375" style="777" bestFit="1" customWidth="1"/>
    <col min="11" max="11" width="4" style="777" bestFit="1" customWidth="1"/>
    <col min="12" max="12" width="8.85546875" style="777"/>
    <col min="13" max="13" width="1.7109375" style="777" customWidth="1"/>
    <col min="14" max="14" width="9.7109375" style="777" bestFit="1" customWidth="1"/>
    <col min="15" max="15" width="4" style="777" bestFit="1" customWidth="1"/>
    <col min="16" max="16" width="8.85546875" style="777"/>
  </cols>
  <sheetData>
    <row r="1" spans="2:16" s="777" customFormat="1" ht="5.45" customHeight="1" x14ac:dyDescent="0.2"/>
    <row r="2" spans="2:16" s="777" customFormat="1" x14ac:dyDescent="0.2">
      <c r="D2" t="s">
        <v>2855</v>
      </c>
      <c r="G2" s="777" t="s">
        <v>2857</v>
      </c>
      <c r="H2" s="777" t="s">
        <v>2855</v>
      </c>
      <c r="K2" s="777" t="s">
        <v>2857</v>
      </c>
      <c r="L2" s="777" t="s">
        <v>2855</v>
      </c>
      <c r="O2" s="777" t="s">
        <v>2857</v>
      </c>
      <c r="P2" s="777" t="s">
        <v>2855</v>
      </c>
    </row>
    <row r="3" spans="2:16" x14ac:dyDescent="0.2">
      <c r="B3" s="628">
        <v>45047</v>
      </c>
      <c r="C3">
        <v>0</v>
      </c>
      <c r="D3" s="778">
        <f t="shared" ref="D3" si="0">C3*1000*0.0005/365</f>
        <v>0</v>
      </c>
      <c r="F3" s="628">
        <v>44927</v>
      </c>
      <c r="G3" s="777">
        <v>290</v>
      </c>
      <c r="H3" s="777">
        <f t="shared" ref="H3:H8" si="1">G3*1000*0.0445/365</f>
        <v>35.356164383561641</v>
      </c>
      <c r="J3" s="628">
        <v>44958</v>
      </c>
      <c r="K3" s="777">
        <v>360</v>
      </c>
      <c r="L3" s="777">
        <f t="shared" ref="L3:L8" si="2">K3*1000*0.0445/365</f>
        <v>43.890410958904113</v>
      </c>
      <c r="N3" s="628">
        <v>44986</v>
      </c>
      <c r="O3" s="777">
        <v>590</v>
      </c>
      <c r="P3" s="777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8">
        <f>C4*1000*0.05%/365</f>
        <v>0.4452054794520548</v>
      </c>
      <c r="F4" s="628">
        <v>44928</v>
      </c>
      <c r="G4" s="777">
        <v>290</v>
      </c>
      <c r="H4" s="777">
        <f t="shared" si="1"/>
        <v>35.356164383561641</v>
      </c>
      <c r="J4" s="628">
        <v>44959</v>
      </c>
      <c r="K4" s="777">
        <v>360</v>
      </c>
      <c r="L4" s="777">
        <f t="shared" si="2"/>
        <v>43.890410958904113</v>
      </c>
      <c r="N4" s="628">
        <v>44987</v>
      </c>
      <c r="O4" s="777">
        <v>590</v>
      </c>
      <c r="P4" s="777">
        <f t="shared" si="3"/>
        <v>71.93150684931507</v>
      </c>
    </row>
    <row r="5" spans="2:16" x14ac:dyDescent="0.2">
      <c r="B5" s="628">
        <v>45049</v>
      </c>
      <c r="C5">
        <v>500</v>
      </c>
      <c r="D5" s="778">
        <f t="shared" ref="D5:D33" si="4">C5*1000*0.05%/365</f>
        <v>0.68493150684931503</v>
      </c>
      <c r="F5" s="628">
        <v>44929</v>
      </c>
      <c r="G5" s="777">
        <v>300</v>
      </c>
      <c r="H5" s="777">
        <f t="shared" si="1"/>
        <v>36.575342465753423</v>
      </c>
      <c r="J5" s="628">
        <v>44960</v>
      </c>
      <c r="K5" s="777">
        <v>360</v>
      </c>
      <c r="L5" s="777">
        <f t="shared" si="2"/>
        <v>43.890410958904113</v>
      </c>
      <c r="N5" s="628">
        <v>44988</v>
      </c>
      <c r="O5" s="777">
        <v>590</v>
      </c>
      <c r="P5" s="777">
        <f t="shared" si="3"/>
        <v>71.93150684931507</v>
      </c>
    </row>
    <row r="6" spans="2:16" x14ac:dyDescent="0.2">
      <c r="B6" s="628">
        <v>45050</v>
      </c>
      <c r="C6" s="778">
        <v>500</v>
      </c>
      <c r="D6" s="778">
        <f t="shared" si="4"/>
        <v>0.68493150684931503</v>
      </c>
      <c r="F6" s="628">
        <v>44930</v>
      </c>
      <c r="G6" s="777">
        <v>300</v>
      </c>
      <c r="H6" s="777">
        <f t="shared" si="1"/>
        <v>36.575342465753423</v>
      </c>
      <c r="J6" s="628">
        <v>44961</v>
      </c>
      <c r="K6" s="777">
        <v>360</v>
      </c>
      <c r="L6" s="777">
        <f t="shared" si="2"/>
        <v>43.890410958904113</v>
      </c>
      <c r="N6" s="628">
        <v>44989</v>
      </c>
      <c r="O6" s="777">
        <v>590</v>
      </c>
      <c r="P6" s="777">
        <f t="shared" si="3"/>
        <v>71.93150684931507</v>
      </c>
    </row>
    <row r="7" spans="2:16" x14ac:dyDescent="0.2">
      <c r="B7" s="628">
        <v>45051</v>
      </c>
      <c r="C7" s="778">
        <v>500</v>
      </c>
      <c r="D7" s="778">
        <f t="shared" si="4"/>
        <v>0.68493150684931503</v>
      </c>
      <c r="F7" s="628">
        <v>44931</v>
      </c>
      <c r="G7" s="777">
        <v>300</v>
      </c>
      <c r="H7" s="777">
        <f t="shared" si="1"/>
        <v>36.575342465753423</v>
      </c>
      <c r="J7" s="628">
        <v>44962</v>
      </c>
      <c r="K7" s="777">
        <v>360</v>
      </c>
      <c r="L7" s="777">
        <f t="shared" si="2"/>
        <v>43.890410958904113</v>
      </c>
      <c r="N7" s="628">
        <v>44990</v>
      </c>
      <c r="O7" s="777">
        <v>590</v>
      </c>
      <c r="P7" s="777">
        <f t="shared" si="3"/>
        <v>71.93150684931507</v>
      </c>
    </row>
    <row r="8" spans="2:16" x14ac:dyDescent="0.2">
      <c r="B8" s="628">
        <v>45052</v>
      </c>
      <c r="C8" s="778">
        <v>500</v>
      </c>
      <c r="D8" s="778">
        <f t="shared" si="4"/>
        <v>0.68493150684931503</v>
      </c>
      <c r="F8" s="628">
        <v>44932</v>
      </c>
      <c r="G8" s="777">
        <v>305</v>
      </c>
      <c r="H8" s="777">
        <f t="shared" si="1"/>
        <v>37.184931506849317</v>
      </c>
      <c r="J8" s="628">
        <v>44963</v>
      </c>
      <c r="K8" s="777">
        <v>360</v>
      </c>
      <c r="L8" s="777">
        <f t="shared" si="2"/>
        <v>43.890410958904113</v>
      </c>
      <c r="N8" s="628">
        <v>44991</v>
      </c>
      <c r="O8" s="777">
        <v>590</v>
      </c>
      <c r="P8" s="777">
        <f t="shared" si="3"/>
        <v>71.93150684931507</v>
      </c>
    </row>
    <row r="9" spans="2:16" x14ac:dyDescent="0.2">
      <c r="B9" s="628">
        <v>45053</v>
      </c>
      <c r="C9" s="778">
        <v>500</v>
      </c>
      <c r="D9" s="778">
        <f t="shared" si="4"/>
        <v>0.68493150684931503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">
      <c r="B10" s="628">
        <v>45054</v>
      </c>
      <c r="C10" s="778">
        <v>500</v>
      </c>
      <c r="D10" s="778">
        <f t="shared" si="4"/>
        <v>0.68493150684931503</v>
      </c>
      <c r="F10" s="628">
        <v>44934</v>
      </c>
      <c r="G10" s="777">
        <v>305</v>
      </c>
      <c r="H10" s="777">
        <f t="shared" ref="H10:H33" si="5">G10*1000*0.0445/365</f>
        <v>37.184931506849317</v>
      </c>
      <c r="J10" s="628">
        <v>44965</v>
      </c>
      <c r="K10" s="777">
        <v>360</v>
      </c>
      <c r="L10" s="777">
        <f t="shared" ref="L10:L30" si="6">K10*1000*0.0445/365</f>
        <v>43.890410958904113</v>
      </c>
      <c r="N10" s="628">
        <v>44993</v>
      </c>
      <c r="O10" s="777">
        <v>590</v>
      </c>
      <c r="P10" s="777">
        <f t="shared" ref="P10:P33" si="7">O10*1000*0.0445/365</f>
        <v>71.93150684931507</v>
      </c>
    </row>
    <row r="11" spans="2:16" x14ac:dyDescent="0.2">
      <c r="B11" s="628">
        <v>45055</v>
      </c>
      <c r="C11" s="778">
        <v>500</v>
      </c>
      <c r="D11" s="778">
        <f t="shared" si="4"/>
        <v>0.68493150684931503</v>
      </c>
      <c r="F11" s="628">
        <v>44935</v>
      </c>
      <c r="G11" s="777">
        <v>305</v>
      </c>
      <c r="H11" s="777">
        <f t="shared" si="5"/>
        <v>37.184931506849317</v>
      </c>
      <c r="J11" s="628">
        <v>44966</v>
      </c>
      <c r="K11" s="777">
        <v>360</v>
      </c>
      <c r="L11" s="777">
        <f t="shared" si="6"/>
        <v>43.890410958904113</v>
      </c>
      <c r="N11" s="628">
        <v>44994</v>
      </c>
      <c r="O11" s="777">
        <v>590</v>
      </c>
      <c r="P11" s="777">
        <f t="shared" si="7"/>
        <v>71.93150684931507</v>
      </c>
    </row>
    <row r="12" spans="2:16" x14ac:dyDescent="0.2">
      <c r="B12" s="628">
        <v>45056</v>
      </c>
      <c r="C12" s="778">
        <v>500</v>
      </c>
      <c r="D12" s="778">
        <f t="shared" si="4"/>
        <v>0.68493150684931503</v>
      </c>
      <c r="F12" s="628">
        <v>44936</v>
      </c>
      <c r="G12" s="777">
        <v>305</v>
      </c>
      <c r="H12" s="777">
        <f t="shared" si="5"/>
        <v>37.184931506849317</v>
      </c>
      <c r="J12" s="628">
        <v>44967</v>
      </c>
      <c r="K12" s="777">
        <v>360</v>
      </c>
      <c r="L12" s="777">
        <f t="shared" si="6"/>
        <v>43.890410958904113</v>
      </c>
      <c r="N12" s="628">
        <v>44995</v>
      </c>
      <c r="O12" s="777">
        <v>590</v>
      </c>
      <c r="P12" s="777">
        <f t="shared" si="7"/>
        <v>71.93150684931507</v>
      </c>
    </row>
    <row r="13" spans="2:16" x14ac:dyDescent="0.2">
      <c r="B13" s="628">
        <v>45057</v>
      </c>
      <c r="C13" s="777">
        <v>515</v>
      </c>
      <c r="D13" s="778">
        <f t="shared" si="4"/>
        <v>0.70547945205479456</v>
      </c>
      <c r="F13" s="628">
        <v>44937</v>
      </c>
      <c r="G13" s="777">
        <v>305</v>
      </c>
      <c r="H13" s="777">
        <f t="shared" si="5"/>
        <v>37.184931506849317</v>
      </c>
      <c r="J13" s="628">
        <v>44968</v>
      </c>
      <c r="K13" s="777">
        <v>360</v>
      </c>
      <c r="L13" s="777">
        <f t="shared" si="6"/>
        <v>43.890410958904113</v>
      </c>
      <c r="N13" s="628">
        <v>44996</v>
      </c>
      <c r="O13" s="777">
        <v>590</v>
      </c>
      <c r="P13" s="777">
        <f t="shared" si="7"/>
        <v>71.93150684931507</v>
      </c>
    </row>
    <row r="14" spans="2:16" x14ac:dyDescent="0.2">
      <c r="B14" s="628">
        <v>45058</v>
      </c>
      <c r="C14" s="778">
        <v>515</v>
      </c>
      <c r="D14" s="778">
        <f t="shared" si="4"/>
        <v>0.70547945205479456</v>
      </c>
      <c r="F14" s="628">
        <v>44938</v>
      </c>
      <c r="G14" s="777">
        <v>305</v>
      </c>
      <c r="H14" s="777">
        <f t="shared" si="5"/>
        <v>37.184931506849317</v>
      </c>
      <c r="J14" s="628">
        <v>44969</v>
      </c>
      <c r="K14" s="777">
        <v>360</v>
      </c>
      <c r="L14" s="777">
        <f t="shared" si="6"/>
        <v>43.890410958904113</v>
      </c>
      <c r="N14" s="628">
        <v>44997</v>
      </c>
      <c r="O14" s="777">
        <v>590</v>
      </c>
      <c r="P14" s="777">
        <f t="shared" si="7"/>
        <v>71.93150684931507</v>
      </c>
    </row>
    <row r="15" spans="2:16" x14ac:dyDescent="0.2">
      <c r="B15" s="628">
        <v>45059</v>
      </c>
      <c r="C15" s="778">
        <v>515</v>
      </c>
      <c r="D15" s="778">
        <f t="shared" si="4"/>
        <v>0.70547945205479456</v>
      </c>
      <c r="F15" s="628">
        <v>44939</v>
      </c>
      <c r="G15" s="777">
        <v>305</v>
      </c>
      <c r="H15" s="777">
        <f t="shared" si="5"/>
        <v>37.184931506849317</v>
      </c>
      <c r="J15" s="628">
        <v>44970</v>
      </c>
      <c r="K15" s="777">
        <v>360</v>
      </c>
      <c r="L15" s="777">
        <f t="shared" si="6"/>
        <v>43.890410958904113</v>
      </c>
      <c r="N15" s="628">
        <v>44998</v>
      </c>
      <c r="O15" s="777">
        <v>590</v>
      </c>
      <c r="P15" s="777">
        <f t="shared" si="7"/>
        <v>71.93150684931507</v>
      </c>
    </row>
    <row r="16" spans="2:16" x14ac:dyDescent="0.2">
      <c r="B16" s="628">
        <v>45060</v>
      </c>
      <c r="C16" s="778">
        <v>515</v>
      </c>
      <c r="D16" s="778">
        <f t="shared" si="4"/>
        <v>0.70547945205479456</v>
      </c>
      <c r="F16" s="628">
        <v>44940</v>
      </c>
      <c r="G16" s="777">
        <v>305</v>
      </c>
      <c r="H16" s="777">
        <f t="shared" si="5"/>
        <v>37.184931506849317</v>
      </c>
      <c r="J16" s="628">
        <v>44971</v>
      </c>
      <c r="K16" s="777">
        <v>360</v>
      </c>
      <c r="L16" s="777">
        <f t="shared" si="6"/>
        <v>43.890410958904113</v>
      </c>
      <c r="N16" s="628">
        <v>44999</v>
      </c>
      <c r="O16" s="777">
        <v>590</v>
      </c>
      <c r="P16" s="777">
        <f t="shared" si="7"/>
        <v>71.93150684931507</v>
      </c>
    </row>
    <row r="17" spans="2:16" x14ac:dyDescent="0.2">
      <c r="B17" s="628">
        <v>45061</v>
      </c>
      <c r="C17" s="778">
        <v>515</v>
      </c>
      <c r="D17" s="778">
        <f t="shared" si="4"/>
        <v>0.70547945205479456</v>
      </c>
      <c r="F17" s="628">
        <v>44941</v>
      </c>
      <c r="G17" s="777">
        <v>305</v>
      </c>
      <c r="H17" s="777">
        <f t="shared" si="5"/>
        <v>37.184931506849317</v>
      </c>
      <c r="J17" s="628">
        <v>44972</v>
      </c>
      <c r="K17" s="777">
        <v>360</v>
      </c>
      <c r="L17" s="777">
        <f t="shared" si="6"/>
        <v>43.890410958904113</v>
      </c>
      <c r="N17" s="628">
        <v>45000</v>
      </c>
      <c r="O17" s="777">
        <v>590</v>
      </c>
      <c r="P17" s="777">
        <f t="shared" si="7"/>
        <v>71.93150684931507</v>
      </c>
    </row>
    <row r="18" spans="2:16" x14ac:dyDescent="0.2">
      <c r="B18" s="628">
        <v>45062</v>
      </c>
      <c r="C18" s="777">
        <v>540</v>
      </c>
      <c r="D18" s="778">
        <f t="shared" si="4"/>
        <v>0.73972602739726023</v>
      </c>
      <c r="F18" s="628">
        <v>44942</v>
      </c>
      <c r="G18" s="777">
        <v>305</v>
      </c>
      <c r="H18" s="777">
        <f t="shared" si="5"/>
        <v>37.184931506849317</v>
      </c>
      <c r="J18" s="628">
        <v>44973</v>
      </c>
      <c r="K18" s="777">
        <v>360</v>
      </c>
      <c r="L18" s="777">
        <f t="shared" si="6"/>
        <v>43.890410958904113</v>
      </c>
      <c r="N18" s="628">
        <v>45001</v>
      </c>
      <c r="O18" s="777">
        <v>590</v>
      </c>
      <c r="P18" s="777">
        <f t="shared" si="7"/>
        <v>71.93150684931507</v>
      </c>
    </row>
    <row r="19" spans="2:16" x14ac:dyDescent="0.2">
      <c r="B19" s="628">
        <v>45063</v>
      </c>
      <c r="C19" s="777">
        <v>545</v>
      </c>
      <c r="D19" s="778">
        <f t="shared" si="4"/>
        <v>0.74657534246575341</v>
      </c>
      <c r="F19" s="628">
        <v>44943</v>
      </c>
      <c r="G19" s="777">
        <v>310</v>
      </c>
      <c r="H19" s="777">
        <f t="shared" si="5"/>
        <v>37.794520547945204</v>
      </c>
      <c r="J19" s="628">
        <v>44974</v>
      </c>
      <c r="K19" s="777">
        <v>505</v>
      </c>
      <c r="L19" s="777">
        <f t="shared" si="6"/>
        <v>61.56849315068493</v>
      </c>
      <c r="N19" s="628">
        <v>45002</v>
      </c>
      <c r="O19" s="777">
        <v>590</v>
      </c>
      <c r="P19" s="777">
        <f t="shared" si="7"/>
        <v>71.93150684931507</v>
      </c>
    </row>
    <row r="20" spans="2:16" x14ac:dyDescent="0.2">
      <c r="B20" s="628">
        <v>45064</v>
      </c>
      <c r="C20" s="778">
        <v>545</v>
      </c>
      <c r="D20" s="778">
        <f>C20*1000*0.05%/365</f>
        <v>0.74657534246575341</v>
      </c>
      <c r="F20" s="628">
        <v>44944</v>
      </c>
      <c r="G20" s="777">
        <v>310</v>
      </c>
      <c r="H20" s="777">
        <f t="shared" si="5"/>
        <v>37.794520547945204</v>
      </c>
      <c r="J20" s="628">
        <v>44975</v>
      </c>
      <c r="K20" s="777">
        <v>505</v>
      </c>
      <c r="L20" s="777">
        <f t="shared" si="6"/>
        <v>61.56849315068493</v>
      </c>
      <c r="N20" s="628">
        <v>45003</v>
      </c>
      <c r="O20" s="777">
        <v>590</v>
      </c>
      <c r="P20" s="777">
        <f t="shared" si="7"/>
        <v>71.93150684931507</v>
      </c>
    </row>
    <row r="21" spans="2:16" x14ac:dyDescent="0.2">
      <c r="B21" s="628">
        <v>45065</v>
      </c>
      <c r="C21" s="777">
        <v>545.79999999999995</v>
      </c>
      <c r="D21" s="778">
        <f>C21*1000*0.05%/365</f>
        <v>0.74767123287671222</v>
      </c>
      <c r="F21" s="628">
        <v>44945</v>
      </c>
      <c r="G21" s="777">
        <v>310</v>
      </c>
      <c r="H21" s="777">
        <f t="shared" si="5"/>
        <v>37.794520547945204</v>
      </c>
      <c r="J21" s="628">
        <v>44976</v>
      </c>
      <c r="K21" s="777">
        <v>505</v>
      </c>
      <c r="L21" s="777">
        <f t="shared" si="6"/>
        <v>61.56849315068493</v>
      </c>
      <c r="N21" s="628">
        <v>45004</v>
      </c>
      <c r="O21" s="777">
        <v>590</v>
      </c>
      <c r="P21" s="777">
        <f t="shared" si="7"/>
        <v>71.93150684931507</v>
      </c>
    </row>
    <row r="22" spans="2:16" x14ac:dyDescent="0.2">
      <c r="B22" s="628">
        <v>45066</v>
      </c>
      <c r="C22" s="777">
        <v>545</v>
      </c>
      <c r="D22" s="778">
        <f t="shared" si="4"/>
        <v>0.74657534246575341</v>
      </c>
      <c r="F22" s="628">
        <v>44946</v>
      </c>
      <c r="G22" s="777">
        <v>310</v>
      </c>
      <c r="H22" s="777">
        <f t="shared" si="5"/>
        <v>37.794520547945204</v>
      </c>
      <c r="J22" s="628">
        <v>44977</v>
      </c>
      <c r="K22" s="777">
        <v>505</v>
      </c>
      <c r="L22" s="777">
        <f t="shared" si="6"/>
        <v>61.56849315068493</v>
      </c>
      <c r="N22" s="628">
        <v>45005</v>
      </c>
      <c r="O22" s="777">
        <v>590</v>
      </c>
      <c r="P22" s="777">
        <f t="shared" si="7"/>
        <v>71.93150684931507</v>
      </c>
    </row>
    <row r="23" spans="2:16" x14ac:dyDescent="0.2">
      <c r="B23" s="628">
        <v>45067</v>
      </c>
      <c r="C23" s="778">
        <v>545</v>
      </c>
      <c r="D23" s="778">
        <f t="shared" si="4"/>
        <v>0.74657534246575341</v>
      </c>
      <c r="F23" s="628">
        <v>44947</v>
      </c>
      <c r="G23" s="777">
        <v>310</v>
      </c>
      <c r="H23" s="777">
        <f t="shared" si="5"/>
        <v>37.794520547945204</v>
      </c>
      <c r="J23" s="628">
        <v>44978</v>
      </c>
      <c r="K23" s="777">
        <v>560</v>
      </c>
      <c r="L23" s="777">
        <f t="shared" si="6"/>
        <v>68.273972602739732</v>
      </c>
      <c r="N23" s="628">
        <v>45006</v>
      </c>
      <c r="O23" s="777">
        <v>590</v>
      </c>
      <c r="P23" s="777">
        <f t="shared" si="7"/>
        <v>71.93150684931507</v>
      </c>
    </row>
    <row r="24" spans="2:16" x14ac:dyDescent="0.2">
      <c r="B24" s="628">
        <v>45068</v>
      </c>
      <c r="C24" s="778">
        <v>545</v>
      </c>
      <c r="D24" s="778">
        <f t="shared" si="4"/>
        <v>0.74657534246575341</v>
      </c>
      <c r="F24" s="628">
        <v>44948</v>
      </c>
      <c r="G24" s="777">
        <v>310</v>
      </c>
      <c r="H24" s="777">
        <f t="shared" si="5"/>
        <v>37.794520547945204</v>
      </c>
      <c r="J24" s="628">
        <v>44979</v>
      </c>
      <c r="K24" s="777">
        <v>560</v>
      </c>
      <c r="L24" s="777">
        <f t="shared" si="6"/>
        <v>68.273972602739732</v>
      </c>
      <c r="N24" s="628">
        <v>45007</v>
      </c>
      <c r="O24" s="777">
        <v>590</v>
      </c>
      <c r="P24" s="777">
        <f t="shared" si="7"/>
        <v>71.93150684931507</v>
      </c>
    </row>
    <row r="25" spans="2:16" x14ac:dyDescent="0.2">
      <c r="B25" s="628">
        <v>45069</v>
      </c>
      <c r="C25" s="777">
        <v>545</v>
      </c>
      <c r="D25" s="778">
        <f t="shared" si="4"/>
        <v>0.74657534246575341</v>
      </c>
      <c r="F25" s="628">
        <v>44949</v>
      </c>
      <c r="G25" s="777">
        <v>310</v>
      </c>
      <c r="H25" s="777">
        <f t="shared" si="5"/>
        <v>37.794520547945204</v>
      </c>
      <c r="J25" s="628">
        <v>44980</v>
      </c>
      <c r="K25" s="777">
        <v>560</v>
      </c>
      <c r="L25" s="777">
        <f t="shared" si="6"/>
        <v>68.273972602739732</v>
      </c>
      <c r="N25" s="628">
        <v>45008</v>
      </c>
      <c r="O25" s="777">
        <v>590</v>
      </c>
      <c r="P25" s="777">
        <f t="shared" si="7"/>
        <v>71.93150684931507</v>
      </c>
    </row>
    <row r="26" spans="2:16" x14ac:dyDescent="0.2">
      <c r="B26" s="628">
        <v>45070</v>
      </c>
      <c r="C26" s="777"/>
      <c r="D26" s="778">
        <f t="shared" si="4"/>
        <v>0</v>
      </c>
      <c r="F26" s="628">
        <v>44950</v>
      </c>
      <c r="G26" s="777">
        <v>310</v>
      </c>
      <c r="H26" s="777">
        <f t="shared" si="5"/>
        <v>37.794520547945204</v>
      </c>
      <c r="J26" s="628">
        <v>44981</v>
      </c>
      <c r="K26" s="777">
        <v>560</v>
      </c>
      <c r="L26" s="777">
        <f t="shared" si="6"/>
        <v>68.273972602739732</v>
      </c>
      <c r="N26" s="628">
        <v>45009</v>
      </c>
      <c r="O26" s="777">
        <v>590</v>
      </c>
      <c r="P26" s="777">
        <f t="shared" si="7"/>
        <v>71.93150684931507</v>
      </c>
    </row>
    <row r="27" spans="2:16" x14ac:dyDescent="0.2">
      <c r="B27" s="628">
        <v>45071</v>
      </c>
      <c r="C27" s="777"/>
      <c r="D27" s="778">
        <f t="shared" si="4"/>
        <v>0</v>
      </c>
      <c r="F27" s="628">
        <v>44951</v>
      </c>
      <c r="G27" s="777">
        <v>310</v>
      </c>
      <c r="H27" s="777">
        <f t="shared" si="5"/>
        <v>37.794520547945204</v>
      </c>
      <c r="J27" s="628">
        <v>44982</v>
      </c>
      <c r="K27" s="777">
        <v>560</v>
      </c>
      <c r="L27" s="777">
        <f t="shared" si="6"/>
        <v>68.273972602739732</v>
      </c>
      <c r="N27" s="628">
        <v>45010</v>
      </c>
      <c r="O27" s="777">
        <v>590</v>
      </c>
      <c r="P27" s="777">
        <f t="shared" si="7"/>
        <v>71.93150684931507</v>
      </c>
    </row>
    <row r="28" spans="2:16" x14ac:dyDescent="0.2">
      <c r="B28" s="628">
        <v>45072</v>
      </c>
      <c r="C28" s="777"/>
      <c r="D28" s="778">
        <f t="shared" si="4"/>
        <v>0</v>
      </c>
      <c r="F28" s="628">
        <v>44952</v>
      </c>
      <c r="G28" s="777">
        <v>310</v>
      </c>
      <c r="H28" s="777">
        <f t="shared" si="5"/>
        <v>37.794520547945204</v>
      </c>
      <c r="J28" s="628">
        <v>44983</v>
      </c>
      <c r="K28" s="777">
        <v>560</v>
      </c>
      <c r="L28" s="777">
        <f t="shared" si="6"/>
        <v>68.273972602739732</v>
      </c>
      <c r="N28" s="628">
        <v>45011</v>
      </c>
      <c r="O28" s="777">
        <v>590</v>
      </c>
      <c r="P28" s="777">
        <f t="shared" si="7"/>
        <v>71.93150684931507</v>
      </c>
    </row>
    <row r="29" spans="2:16" x14ac:dyDescent="0.2">
      <c r="B29" s="628">
        <v>45073</v>
      </c>
      <c r="C29" s="777"/>
      <c r="D29" s="778">
        <f t="shared" si="4"/>
        <v>0</v>
      </c>
      <c r="F29" s="628">
        <v>44953</v>
      </c>
      <c r="G29" s="777">
        <v>310</v>
      </c>
      <c r="H29" s="777">
        <f t="shared" si="5"/>
        <v>37.794520547945204</v>
      </c>
      <c r="J29" s="628">
        <v>44984</v>
      </c>
      <c r="K29" s="777">
        <v>520</v>
      </c>
      <c r="L29" s="777">
        <f t="shared" si="6"/>
        <v>63.397260273972606</v>
      </c>
      <c r="N29" s="628">
        <v>45012</v>
      </c>
      <c r="O29" s="777">
        <v>595</v>
      </c>
      <c r="P29" s="777">
        <f t="shared" si="7"/>
        <v>72.541095890410958</v>
      </c>
    </row>
    <row r="30" spans="2:16" x14ac:dyDescent="0.2">
      <c r="B30" s="628">
        <v>45074</v>
      </c>
      <c r="C30" s="777"/>
      <c r="D30" s="778">
        <f t="shared" si="4"/>
        <v>0</v>
      </c>
      <c r="F30" s="628">
        <v>44954</v>
      </c>
      <c r="G30" s="777">
        <v>310</v>
      </c>
      <c r="H30" s="777">
        <f t="shared" si="5"/>
        <v>37.794520547945204</v>
      </c>
      <c r="J30" s="628">
        <v>44985</v>
      </c>
      <c r="K30" s="777">
        <v>590</v>
      </c>
      <c r="L30" s="777">
        <f t="shared" si="6"/>
        <v>71.93150684931507</v>
      </c>
      <c r="N30" s="628">
        <v>45013</v>
      </c>
      <c r="O30" s="777">
        <v>595</v>
      </c>
      <c r="P30" s="777">
        <f t="shared" si="7"/>
        <v>72.541095890410958</v>
      </c>
    </row>
    <row r="31" spans="2:16" x14ac:dyDescent="0.2">
      <c r="B31" s="628">
        <v>45075</v>
      </c>
      <c r="C31" s="777"/>
      <c r="D31" s="778">
        <f t="shared" si="4"/>
        <v>0</v>
      </c>
      <c r="F31" s="628">
        <v>44955</v>
      </c>
      <c r="G31" s="777">
        <v>310</v>
      </c>
      <c r="H31" s="777">
        <f t="shared" si="5"/>
        <v>37.794520547945204</v>
      </c>
      <c r="J31" s="628"/>
      <c r="N31" s="628">
        <v>45014</v>
      </c>
      <c r="O31" s="777">
        <v>595</v>
      </c>
      <c r="P31" s="777">
        <f t="shared" si="7"/>
        <v>72.541095890410958</v>
      </c>
    </row>
    <row r="32" spans="2:16" x14ac:dyDescent="0.2">
      <c r="B32" s="628">
        <v>45076</v>
      </c>
      <c r="C32" s="777"/>
      <c r="D32" s="778">
        <f t="shared" si="4"/>
        <v>0</v>
      </c>
      <c r="F32" s="628">
        <v>44956</v>
      </c>
      <c r="G32" s="777">
        <v>355</v>
      </c>
      <c r="H32" s="777">
        <f t="shared" si="5"/>
        <v>43.280821917808218</v>
      </c>
      <c r="J32" s="628"/>
      <c r="N32" s="628">
        <v>45015</v>
      </c>
      <c r="O32" s="777">
        <v>500</v>
      </c>
      <c r="P32" s="777">
        <f t="shared" si="7"/>
        <v>60.958904109589042</v>
      </c>
    </row>
    <row r="33" spans="2:16" x14ac:dyDescent="0.2">
      <c r="B33" s="628">
        <v>45077</v>
      </c>
      <c r="C33" s="777"/>
      <c r="D33" s="778">
        <f t="shared" si="4"/>
        <v>0</v>
      </c>
      <c r="F33" s="628">
        <v>44957</v>
      </c>
      <c r="G33" s="777">
        <v>355</v>
      </c>
      <c r="H33" s="777">
        <f t="shared" si="5"/>
        <v>43.280821917808218</v>
      </c>
      <c r="J33" s="628"/>
      <c r="N33" s="628">
        <v>45016</v>
      </c>
      <c r="O33" s="777">
        <v>250</v>
      </c>
      <c r="P33" s="777">
        <f t="shared" si="7"/>
        <v>30.479452054794521</v>
      </c>
    </row>
    <row r="35" spans="2:16" x14ac:dyDescent="0.2">
      <c r="D35">
        <f>SUM(D2:D33)</f>
        <v>15.418904109589041</v>
      </c>
      <c r="F35" s="777" t="s">
        <v>2858</v>
      </c>
      <c r="H35" s="777">
        <f>SUM(H2:H33)</f>
        <v>1167.3630136986305</v>
      </c>
      <c r="J35" s="777" t="s">
        <v>2860</v>
      </c>
      <c r="L35" s="777">
        <f>SUM(L2:L33)</f>
        <v>1493.4931506849321</v>
      </c>
      <c r="N35" s="777" t="s">
        <v>2859</v>
      </c>
      <c r="P35" s="77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2023-05-25T16:27:18Z</dcterms:modified>
</cp:coreProperties>
</file>