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8F36EFF-A6F9-4EFC-9906-177D625AAC02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S8" i="32" l="1"/>
  <c r="KP25" i="32"/>
  <c r="KS30" i="32"/>
  <c r="KY38" i="32"/>
  <c r="KY5" i="32" s="1"/>
  <c r="KW2" i="32"/>
  <c r="LA10" i="32"/>
  <c r="LA20" i="32"/>
  <c r="KW37" i="32"/>
  <c r="KW32" i="32"/>
  <c r="KW33" i="32"/>
  <c r="KW34" i="32"/>
  <c r="KW35" i="32"/>
  <c r="KW36" i="32"/>
  <c r="KW38" i="32"/>
  <c r="KW39" i="32"/>
  <c r="KS36" i="32"/>
  <c r="KS37" i="32"/>
  <c r="P36" i="44"/>
  <c r="L36" i="44"/>
  <c r="H36" i="44"/>
  <c r="D36" i="44"/>
  <c r="KS27" i="32"/>
  <c r="LA3" i="32" l="1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Z11" authorId="1" shapeId="0" xr:uid="{7A30CCF1-806A-454F-A8E4-0F7B02BF6014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<sst xmlns="http://schemas.openxmlformats.org/spreadsheetml/2006/main" count="7644" uniqueCount="3124">
  <si>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</si>
  <si>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</si>
  <si>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</si>
  <si>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</si>
  <si>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</si>
  <si>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</si>
  <si>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</si>
  <si>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</si>
  <si>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</si>
  <si>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</si>
  <si>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</si>
  <si>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</si>
  <si>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</si>
  <si>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</si>
  <si>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</si>
  <si>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</si>
  <si>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</si>
  <si>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</si>
  <si>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</si>
  <si>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</si>
  <si>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</si>
  <si>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</si>
  <si>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</si>
  <si>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</si>
  <si>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</si>
  <si>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</si>
  <si>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</si>
  <si>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</si>
  <si>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</si>
  <si>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</si>
  <si>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</si>
  <si>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</si>
  <si>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</si>
  <si>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</si>
  <si>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</si>
  <si>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</si>
  <si>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</si>
  <si>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</si>
  <si>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</si>
  <si>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</si>
  <si>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</si>
  <si>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</si>
  <si>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</si>
  <si>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</si>
  <si>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</si>
  <si>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</si>
  <si>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</si>
  <si>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</si>
  <si>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</si>
  <si>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</si>
  <si>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</si>
  <si>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</si>
  <si>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</si>
  <si>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</si>
  <si>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</si>
  <si>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</si>
  <si>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</si>
  <si>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</si>
  <si>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</si>
  <si>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</si>
  <si>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</si>
  <si>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</si>
  <si>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</si>
  <si>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</si>
  <si>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</si>
  <si>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</si>
  <si>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</si>
  <si>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</si>
  <si>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</si>
  <si>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</si>
  <si>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</si>
  <si>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</si>
  <si>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</si>
  <si>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</si>
  <si>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</si>
  <si>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</si>
  <si>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</si>
  <si>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</si>
  <si>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</si>
  <si>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</si>
  <si>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</si>
  <si>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</si>
  <si>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</si>
  <si>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</si>
  <si>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</si>
  <si>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</si>
  <si>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</si>
  <si>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</si>
  <si>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</si>
  <si>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</si>
  <si>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</si>
  <si>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</si>
  <si>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</si>
  <si>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</si>
  <si>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</si>
  <si>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</si>
  <si>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</si>
  <si>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</si>
  <si>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</si>
  <si>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</si>
  <si>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</si>
  <si>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</si>
  <si>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</si>
  <si>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</si>
  <si>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</si>
  <si>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</si>
  <si>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</si>
  <si>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</si>
  <si>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</si>
  <si>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</si>
  <si>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</si>
  <si>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</si>
  <si>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</si>
  <si>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</si>
  <si>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</si>
  <si>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</si>
  <si>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</si>
  <si>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</si>
  <si>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</si>
  <si>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</si>
  <si>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</si>
  <si>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</si>
  <si>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</si>
  <si>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</si>
  <si>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</si>
  <si>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</si>
  <si>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</si>
  <si>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</si>
  <si>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</si>
  <si>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</si>
  <si>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</si>
  <si>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</si>
  <si>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</si>
  <si>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</si>
  <si>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</si>
  <si>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</si>
  <si>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</si>
  <si>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</si>
  <si>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</si>
  <si>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</si>
  <si>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</si>
  <si>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</si>
  <si>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</si>
  <si>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</si>
  <si>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</si>
  <si>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</si>
  <si>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</si>
  <si>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</si>
  <si>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</si>
  <si>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</si>
  <si>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</si>
  <si>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</si>
  <si>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</si>
  <si>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</si>
  <si>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</si>
  <si>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</si>
  <si>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</si>
  <si>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</si>
  <si>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</si>
  <si>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</si>
  <si>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</si>
  <si>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</si>
  <si>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</si>
  <si>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</si>
  <si>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</si>
  <si>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</si>
  <si>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</si>
  <si>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</si>
  <si>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</si>
  <si>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</si>
  <si>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</si>
  <si>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</si>
  <si>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</si>
  <si>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</si>
  <si>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</si>
  <si>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</si>
  <si>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</si>
  <si>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</si>
  <si>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</si>
  <si>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</si>
  <si>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</si>
  <si>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</si>
  <si>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</si>
  <si>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</si>
  <si>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</si>
  <si>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</si>
  <si>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</si>
  <si>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</si>
  <si>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</si>
  <si>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</si>
  <si>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</si>
  <si>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</si>
  <si>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</si>
  <si>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</si>
  <si>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</si>
  <si>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</si>
  <si>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</si>
  <si>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</si>
  <si>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</si>
  <si>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</si>
  <si>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</si>
  <si>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</si>
  <si>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</si>
  <si>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</si>
  <si>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</si>
  <si>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</si>
  <si>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</si>
  <si>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</si>
  <si>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</si>
  <si>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</si>
  <si>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</si>
  <si>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</si>
  <si>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</si>
  <si>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</si>
  <si>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</si>
  <si>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</si>
  <si>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</si>
  <si>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</si>
  <si>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</si>
  <si>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</si>
  <si>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</si>
  <si>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</si>
  <si>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</si>
  <si>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</si>
  <si>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</si>
  <si>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</si>
  <si>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</si>
  <si>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</si>
  <si>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</si>
  <si>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</si>
  <si>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</si>
  <si>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</si>
  <si>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</si>
  <si>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</si>
  <si>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</si>
  <si>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</si>
  <si>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</si>
  <si>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</si>
  <si>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</si>
  <si>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</si>
  <si>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</si>
  <si>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</si>
  <si>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</si>
  <si>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</si>
  <si>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</si>
  <si>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</si>
  <si>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</si>
  <si>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</si>
  <si>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</si>
  <si>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</si>
  <si>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</si>
  <si>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</si>
  <si>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</si>
  <si>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</si>
  <si>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</si>
  <si>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</si>
  <si>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</si>
  <si>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</si>
  <si>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</si>
  <si>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</si>
  <si>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</si>
  <si>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</si>
  <si>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</si>
  <si>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</si>
  <si>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</si>
  <si>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</si>
  <si>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</si>
  <si>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</si>
  <si>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</si>
  <si>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</si>
  <si>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</si>
  <si>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</si>
  <si>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</si>
  <si>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</si>
  <si>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</si>
  <si>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</si>
  <si>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</si>
  <si>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</si>
  <si>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</si>
  <si>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</si>
  <si>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</si>
  <si>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</si>
  <si>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</si>
  <si>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</si>
  <si>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</si>
  <si>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</si>
  <si>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</si>
  <si>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</si>
  <si>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</si>
  <si>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</si>
  <si>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</si>
  <si>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</si>
  <si>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</si>
  <si>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</si>
  <si>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</si>
  <si>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</si>
  <si>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</si>
  <si>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</si>
  <si>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</si>
  <si>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</si>
  <si>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</si>
  <si>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</si>
  <si>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</si>
  <si>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</si>
  <si>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</si>
  <si>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</si>
  <si>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</si>
  <si>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</si>
  <si>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</si>
  <si>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</si>
  <si>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</si>
  <si>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</si>
  <si>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</si>
  <si>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</si>
  <si>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</si>
  <si>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</si>
  <si>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</si>
  <si>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</si>
  <si>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</si>
  <si>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</si>
  <si>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</si>
  <si>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</si>
  <si>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</si>
  <si>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</si>
  <si>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</si>
  <si>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</si>
  <si>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</si>
  <si>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</si>
  <si>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</si>
  <si>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</si>
  <si>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</si>
  <si>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</si>
  <si>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</si>
  <si>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</si>
  <si>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</si>
  <si>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</si>
  <si>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</si>
  <si>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</si>
  <si>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</si>
  <si>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</si>
  <si>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</si>
  <si>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</si>
  <si>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</si>
  <si>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</si>
  <si>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</si>
  <si>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</si>
  <si>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</si>
  <si>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</si>
  <si>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</si>
  <si>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</si>
  <si>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</si>
  <si>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</si>
  <si>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</si>
  <si>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</si>
  <si>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</si>
  <si>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</si>
  <si>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</si>
  <si>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</si>
  <si>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</si>
  <si>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</si>
  <si>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</si>
  <si>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</si>
  <si>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</si>
  <si>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</si>
  <si>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</si>
  <si>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</si>
  <si>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</si>
  <si>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</si>
  <si>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</si>
  <si>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</si>
  <si>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</si>
  <si>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</si>
  <si>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</si>
  <si>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</si>
  <si>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</si>
  <si>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</si>
  <si>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</si>
  <si>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</si>
  <si>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</si>
  <si>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</si>
  <si>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</si>
  <si>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</si>
  <si>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</si>
  <si>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</si>
  <si>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</si>
  <si>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</si>
  <si>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</si>
  <si>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</si>
  <si>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</si>
  <si>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</si>
  <si>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</si>
  <si>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</si>
  <si>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</si>
  <si>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</si>
  <si>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</si>
  <si>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</si>
  <si>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</si>
  <si>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</si>
  <si>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</si>
  <si>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</si>
  <si>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</si>
  <si>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</si>
  <si>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</si>
  <si>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</si>
  <si>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</si>
  <si>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</si>
  <si>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</si>
  <si>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</si>
  <si>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</si>
  <si>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</si>
  <si>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</si>
  <si>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</si>
  <si>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</si>
  <si>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</si>
  <si>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</si>
  <si>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</si>
  <si>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</si>
  <si>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</si>
  <si>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</si>
  <si>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</si>
  <si>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</si>
  <si>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</si>
  <si>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</si>
  <si>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</si>
  <si>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</si>
  <si>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</si>
  <si>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</si>
  <si>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</si>
  <si>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</si>
  <si>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</si>
  <si>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</si>
  <si>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</si>
  <si>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</si>
  <si>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</si>
  <si>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</si>
  <si>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</si>
  <si>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</si>
  <si>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</si>
  <si>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</si>
  <si>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</si>
  <si>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</si>
  <si>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</si>
  <si>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</si>
  <si>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</si>
  <si>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</si>
  <si>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</si>
  <si>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</si>
  <si>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</si>
  <si>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</si>
  <si>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</si>
  <si>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</si>
  <si>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</si>
  <si>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</si>
  <si>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</si>
  <si>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</si>
  <si>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</si>
  <si>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</si>
  <si>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</si>
  <si>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</si>
  <si>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</si>
  <si>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</si>
  <si>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</si>
  <si>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</si>
  <si>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</si>
  <si>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</si>
  <si>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</si>
  <si>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</si>
  <si>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</si>
  <si>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</si>
  <si>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</si>
  <si>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</si>
  <si>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</si>
  <si>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</si>
  <si>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</si>
  <si>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</si>
  <si>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</si>
  <si>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</si>
  <si>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</si>
  <si>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</si>
  <si>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</si>
  <si>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</si>
  <si>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</si>
  <si>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</si>
  <si>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</si>
  <si>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</si>
  <si>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</si>
  <si>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</si>
  <si>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</si>
  <si>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</si>
  <si>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</si>
  <si>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</si>
  <si>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</si>
  <si>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</si>
  <si>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</si>
  <si>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</si>
  <si>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</si>
  <si>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</si>
  <si>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</si>
  <si>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</si>
  <si>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</si>
  <si>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</si>
  <si>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</si>
  <si>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</si>
  <si>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</si>
  <si>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</si>
  <si>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</si>
  <si>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</si>
  <si>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</si>
  <si>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</si>
  <si>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</si>
  <si>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</si>
  <si>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</si>
  <si>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</si>
  <si>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</si>
  <si>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</si>
  <si>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</si>
  <si>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</si>
  <si>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</si>
  <si>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</si>
  <si>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</si>
  <si>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</si>
  <si>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</si>
  <si>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</si>
  <si>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</si>
  <si>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</si>
  <si>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</si>
  <si>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</si>
  <si>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</si>
  <si>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</si>
  <si>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</si>
  <si>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</si>
  <si>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</si>
  <si>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</si>
  <si>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</si>
  <si>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</si>
  <si>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</si>
  <si>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</si>
  <si>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</si>
  <si>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</si>
  <si>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</si>
  <si>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</si>
  <si>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</si>
  <si>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</si>
  <si>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</si>
  <si>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</si>
  <si>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</si>
  <si>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</si>
  <si>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</si>
  <si>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</si>
  <si>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</si>
  <si>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</si>
  <si>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</si>
  <si>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</si>
  <si>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</si>
  <si>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</si>
  <si>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</si>
  <si>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</si>
  <si>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</si>
  <si>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</si>
  <si>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</si>
  <si>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</si>
  <si>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</si>
  <si>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</si>
  <si>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</si>
  <si>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</si>
  <si>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</si>
  <si>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</si>
  <si>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</si>
  <si>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</si>
  <si>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</si>
  <si>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</si>
  <si>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</si>
  <si>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</si>
  <si>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</si>
  <si>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</si>
  <si>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</si>
  <si>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</si>
  <si>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</si>
  <si>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</si>
  <si>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</si>
  <si>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</si>
  <si>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</si>
  <si>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</si>
  <si>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</si>
  <si>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</si>
  <si>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</si>
  <si>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</si>
  <si>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</si>
  <si>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</si>
  <si>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</si>
  <si>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</si>
  <si>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</si>
  <si>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</si>
  <si>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</si>
  <si>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</si>
  <si>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</si>
  <si>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</si>
  <si>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</si>
  <si>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</si>
  <si>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</si>
  <si>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</si>
  <si>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</si>
  <si>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</si>
  <si>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</si>
  <si>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</si>
  <si>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</si>
  <si>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</si>
  <si>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</si>
  <si>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</si>
  <si>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</si>
  <si>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</si>
  <si>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</si>
  <si>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</si>
  <si>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</si>
  <si>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</si>
  <si>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</si>
  <si>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</si>
  <si>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</si>
  <si>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</si>
  <si>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</si>
  <si>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</si>
  <si>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</si>
  <si>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</si>
  <si>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</si>
  <si>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</si>
  <si>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</si>
  <si>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</si>
  <si>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</si>
  <si>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</si>
  <si>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</si>
  <si>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</si>
  <si>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</si>
  <si>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</si>
  <si>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</si>
  <si>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</si>
  <si>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</si>
  <si>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</si>
  <si>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</si>
  <si>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</si>
  <si>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</si>
  <si>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</si>
  <si>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</si>
  <si>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</si>
  <si>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</si>
  <si>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</si>
  <si>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</si>
  <si>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</si>
  <si>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</si>
  <si>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</si>
  <si>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</si>
  <si>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</si>
  <si>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</si>
  <si>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</si>
  <si>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</si>
  <si>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</si>
  <si>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</si>
  <si>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</si>
  <si>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</si>
  <si>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</si>
  <si>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</si>
  <si>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</si>
  <si>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</si>
  <si>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</si>
  <si>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</si>
  <si>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</si>
  <si>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</si>
  <si>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</si>
  <si>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</si>
  <si>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</si>
  <si>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</si>
  <si>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</si>
  <si>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</si>
  <si>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</si>
  <si>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</si>
  <si>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</si>
  <si>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</si>
  <si>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</si>
  <si>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</si>
  <si>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</si>
  <si>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</si>
  <si>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</si>
  <si>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</si>
  <si>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</si>
  <si>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</si>
  <si>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</si>
  <si>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</si>
  <si>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</si>
  <si>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</si>
  <si>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</si>
  <si>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</si>
  <si>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</si>
  <si>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</si>
  <si>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</si>
  <si>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</si>
  <si>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</si>
  <si>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</si>
  <si>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</si>
  <si>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</si>
  <si>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</si>
  <si>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</si>
  <si>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</si>
  <si>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</si>
  <si>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</si>
  <si>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</si>
  <si>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</si>
  <si>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</si>
  <si>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</si>
  <si>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</si>
  <si>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</si>
  <si>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</si>
  <si>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</si>
  <si>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</si>
  <si>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</si>
  <si>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</si>
  <si>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</si>
  <si>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</si>
  <si>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</si>
  <si>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</si>
  <si>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</si>
  <si>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</si>
  <si>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</si>
  <si>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</si>
  <si>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</si>
  <si>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</si>
  <si>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</si>
  <si>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</si>
  <si>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</si>
  <si>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</si>
  <si>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</si>
  <si>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</si>
  <si>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</si>
  <si>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</si>
  <si>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</si>
  <si>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</si>
  <si>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</si>
  <si>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</si>
  <si>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</si>
  <si>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</si>
  <si>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</si>
  <si>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</si>
  <si>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</si>
  <si>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</si>
  <si>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</si>
  <si>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</si>
  <si>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</si>
  <si>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</si>
  <si>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</si>
  <si>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</si>
  <si>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</si>
  <si>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</si>
  <si>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</si>
  <si>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</si>
  <si>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</si>
  <si>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</si>
  <si>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</si>
  <si>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</si>
  <si>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</si>
  <si>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</si>
  <si>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</si>
  <si>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</si>
  <si>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</si>
  <si>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</si>
  <si>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</si>
  <si>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</si>
  <si>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</si>
  <si>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</si>
  <si>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</si>
  <si>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</si>
  <si>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</si>
  <si>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</si>
  <si>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</si>
  <si>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</si>
  <si>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</si>
  <si>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</si>
  <si>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</si>
  <si>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</si>
  <si>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</si>
  <si>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</si>
  <si>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</si>
  <si>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</si>
  <si>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</si>
  <si>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</si>
  <si>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</si>
  <si>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</si>
  <si>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</si>
  <si>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</si>
  <si>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</si>
  <si>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</si>
  <si>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</si>
  <si>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</si>
  <si>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</si>
  <si>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</si>
  <si>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</si>
  <si>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</si>
  <si>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</si>
  <si>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</si>
  <si>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</si>
  <si>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</si>
  <si>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</si>
  <si>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</si>
  <si>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</si>
  <si>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</si>
  <si>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</si>
  <si>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</si>
  <si>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</si>
  <si>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</si>
  <si>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</si>
  <si>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</si>
  <si>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</si>
  <si>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</si>
  <si>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</si>
  <si>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</si>
  <si>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</si>
  <si>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</si>
  <si>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</si>
  <si>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</si>
  <si>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</si>
  <si>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</si>
  <si>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</si>
  <si>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</si>
  <si>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</si>
  <si>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</si>
  <si>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</si>
  <si>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</si>
  <si>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</si>
  <si>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</si>
  <si>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</si>
  <si>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</si>
  <si>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</si>
  <si>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</si>
  <si>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</si>
  <si>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</si>
  <si>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</si>
  <si>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</si>
  <si>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</si>
  <si>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</si>
  <si>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</si>
  <si>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</si>
  <si>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</si>
  <si>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</si>
  <si>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</si>
  <si>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</si>
  <si>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</si>
  <si>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</si>
  <si>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</si>
  <si>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</si>
  <si>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</si>
  <si>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</si>
  <si>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</si>
  <si>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</si>
  <si>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</si>
  <si>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</si>
  <si>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</si>
  <si>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</si>
  <si>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</si>
  <si>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</si>
  <si>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</si>
  <si>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</si>
  <si>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</si>
  <si>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</si>
  <si>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</si>
  <si>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</si>
  <si>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</si>
  <si>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</si>
  <si>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</si>
  <si>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</si>
  <si>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</si>
  <si>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</si>
  <si>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</si>
  <si>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</si>
  <si>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</si>
  <si>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</si>
  <si>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</si>
  <si>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</si>
  <si>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</si>
  <si>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</si>
  <si>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</si>
  <si>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</si>
  <si>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</si>
  <si>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</si>
  <si>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</si>
  <si>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</si>
  <si>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</si>
  <si>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</si>
  <si>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</si>
  <si>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</si>
  <si>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</si>
  <si>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</si>
  <si>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</si>
  <si>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</si>
  <si>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</si>
  <si>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</si>
  <si>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</si>
  <si>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</si>
  <si>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</si>
  <si>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</si>
  <si>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</si>
  <si>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</si>
  <si>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</si>
  <si>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</si>
  <si>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</si>
  <si>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</si>
  <si>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</si>
  <si>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</si>
  <si>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</si>
  <si>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</si>
  <si>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</si>
  <si>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</si>
  <si>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</si>
  <si>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</si>
  <si>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</si>
  <si>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</si>
  <si>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</si>
  <si>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</si>
  <si>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</si>
  <si>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</si>
  <si>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</si>
  <si>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</si>
  <si>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</si>
  <si>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</si>
  <si>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</si>
  <si>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</si>
  <si>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</si>
  <si>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</si>
  <si>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</si>
  <si>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</si>
  <si>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</si>
  <si>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</si>
  <si>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</si>
  <si>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</si>
  <si>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</si>
  <si>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</si>
  <si>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</si>
  <si>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</si>
  <si>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</si>
  <si>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</si>
  <si>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</si>
  <si>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</si>
  <si>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</si>
  <si>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</si>
  <si>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</si>
  <si>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</si>
  <si>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</si>
  <si>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</si>
  <si>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</si>
  <si>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</si>
  <si>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</si>
  <si>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</si>
  <si>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</si>
  <si>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</si>
  <si>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</si>
  <si>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</si>
  <si>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</si>
  <si>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</si>
  <si>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</si>
  <si>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</si>
  <si>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</si>
  <si>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</si>
  <si>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</si>
  <si>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</si>
  <si>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</si>
  <si>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</si>
  <si>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</si>
  <si>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</si>
  <si>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</si>
  <si>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</si>
  <si>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</si>
  <si>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</si>
  <si>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</si>
  <si>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</si>
  <si>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</si>
  <si>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</si>
  <si>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</si>
  <si>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</si>
  <si>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</si>
  <si>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</si>
  <si>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</si>
  <si>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</si>
  <si>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</si>
  <si>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</si>
  <si>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</si>
  <si>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</si>
  <si>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</si>
  <si>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</si>
  <si>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</si>
  <si>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</si>
  <si>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</si>
  <si>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</si>
  <si>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</si>
  <si>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</si>
  <si>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</si>
  <si>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</si>
  <si>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</si>
  <si>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</si>
  <si>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</si>
  <si>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</si>
  <si>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</si>
  <si>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</si>
  <si>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</si>
  <si>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</si>
  <si>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</si>
  <si>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</si>
  <si>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</si>
  <si>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</si>
  <si>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</si>
  <si>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</si>
  <si>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</si>
  <si>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</si>
  <si>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</si>
  <si>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</si>
  <si>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</si>
  <si>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</si>
  <si>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</si>
  <si>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</si>
  <si>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</si>
  <si>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</si>
  <si>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</si>
  <si>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</si>
  <si>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</si>
  <si>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</si>
  <si>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</si>
  <si>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</si>
  <si>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</si>
  <si>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</si>
  <si>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</si>
  <si>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</si>
  <si>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</si>
  <si>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</si>
  <si>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</si>
  <si>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</si>
  <si>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</si>
  <si>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</si>
  <si>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</si>
  <si>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</si>
  <si>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</si>
  <si>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</si>
  <si>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</si>
  <si>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</si>
  <si>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</si>
  <si>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</si>
  <si>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</si>
  <si>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</si>
  <si>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</si>
  <si>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</si>
  <si>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</si>
  <si>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</si>
  <si>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</si>
  <si>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</si>
  <si>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</si>
  <si>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</si>
  <si>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</si>
  <si>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</si>
  <si>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</si>
  <si>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</si>
  <si>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</si>
  <si>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</si>
  <si>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</si>
  <si>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</si>
  <si>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</si>
  <si>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</si>
  <si>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</si>
  <si>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</si>
  <si>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</si>
  <si>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</si>
  <si>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</si>
  <si>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</si>
  <si>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</si>
  <si>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</si>
  <si>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</si>
  <si>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</si>
  <si>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</si>
  <si>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</si>
  <si>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</si>
  <si>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</si>
  <si>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</si>
  <si>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</si>
  <si>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</si>
  <si>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</si>
  <si>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</si>
  <si>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</si>
  <si>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</si>
  <si>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</si>
  <si>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</si>
  <si>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</si>
  <si>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</si>
  <si>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</si>
  <si>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</si>
  <si>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</si>
  <si>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</si>
  <si>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</si>
  <si>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</si>
  <si>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</si>
  <si>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</si>
  <si>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</si>
  <si>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</si>
  <si>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</si>
  <si>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</si>
  <si>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</si>
  <si>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</si>
  <si>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</si>
  <si>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</si>
  <si>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</si>
  <si>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</si>
  <si>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</si>
  <si>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</si>
  <si>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</si>
  <si>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</si>
  <si>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</si>
  <si>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</si>
  <si>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</si>
  <si>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</si>
  <si>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</si>
  <si>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</si>
  <si>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</si>
  <si>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</si>
  <si>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</si>
  <si>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</si>
  <si>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</si>
  <si>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</si>
  <si>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</si>
  <si>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</si>
  <si>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</si>
  <si>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</si>
  <si>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</si>
  <si>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</si>
  <si>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</si>
  <si>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</si>
  <si>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</si>
  <si>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</si>
  <si>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</si>
  <si>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</si>
  <si>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</si>
  <si>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</si>
  <si>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</si>
  <si>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</si>
  <si>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</si>
  <si>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</si>
  <si>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</si>
  <si>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</si>
  <si>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</si>
  <si>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</si>
  <si>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</si>
  <si>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</si>
  <si>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</si>
  <si>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</si>
  <si>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</si>
  <si>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</si>
  <si>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</si>
  <si>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</si>
  <si>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</si>
  <si>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</si>
  <si>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</si>
  <si>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</si>
  <si>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</si>
  <si>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</si>
  <si>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</si>
  <si>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</si>
  <si>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</si>
  <si>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</si>
  <si>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</si>
  <si>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</si>
  <si>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</si>
  <si>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</si>
  <si>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</si>
  <si>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</si>
  <si>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</si>
  <si>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</si>
  <si>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</si>
  <si>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</si>
  <si>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</si>
  <si>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</si>
  <si>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</si>
  <si>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</si>
  <si>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</si>
  <si>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</si>
  <si>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</si>
  <si>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</si>
  <si>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</si>
  <si>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</si>
  <si>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</si>
  <si>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</si>
  <si>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</si>
  <si>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</si>
  <si>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</si>
  <si>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</si>
  <si>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</si>
  <si>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</si>
  <si>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</si>
  <si>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</si>
  <si>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</si>
  <si>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</si>
  <si>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</si>
  <si>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</si>
  <si>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</si>
  <si>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</si>
  <si>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</si>
  <si>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</si>
  <si>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</si>
  <si>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</si>
  <si>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</si>
  <si>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</si>
  <si>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</si>
  <si>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</si>
  <si>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</si>
  <si>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</si>
  <si>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</si>
  <si>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</si>
  <si>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</si>
  <si>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</si>
  <si>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</si>
  <si>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</si>
  <si>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</si>
  <si>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</si>
  <si>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</si>
  <si>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</si>
  <si>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</si>
  <si>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</si>
  <si>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</si>
  <si>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</si>
  <si>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</si>
  <si>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</si>
  <si>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</si>
  <si>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</si>
  <si>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</si>
  <si>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</si>
  <si>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</si>
  <si>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</si>
  <si>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</si>
  <si>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</si>
  <si>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</si>
  <si>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</si>
  <si>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</si>
  <si>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</si>
  <si>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</si>
  <si>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</si>
  <si>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</si>
  <si>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</si>
  <si>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</si>
  <si>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</si>
  <si>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</si>
  <si>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</si>
  <si>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</si>
  <si>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</si>
  <si>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</si>
  <si>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</si>
  <si>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</si>
  <si>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</si>
  <si>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</si>
  <si>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</si>
  <si>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</si>
  <si>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</si>
  <si>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</si>
  <si>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</si>
  <si>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</si>
  <si>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</si>
  <si>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</si>
  <si>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</si>
  <si>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</si>
  <si>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</si>
  <si>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</si>
  <si>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</si>
  <si>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</si>
  <si>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</si>
  <si>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</si>
  <si>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</si>
  <si>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</si>
  <si>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</si>
  <si>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</si>
  <si>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</si>
  <si>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</si>
  <si>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</si>
  <si>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</si>
  <si>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</si>
  <si>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</si>
  <si>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</si>
  <si>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</si>
  <si>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</si>
  <si>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</si>
  <si>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</si>
  <si>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</si>
  <si>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</si>
  <si>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</si>
  <si>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</si>
  <si>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</si>
  <si>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</si>
  <si>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</si>
  <si>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</si>
  <si>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</si>
  <si>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</si>
  <si>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</si>
  <si>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</si>
  <si>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</si>
  <si>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</si>
  <si>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</si>
  <si>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</si>
  <si>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</si>
  <si>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</si>
  <si>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</si>
  <si>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</si>
  <si>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</si>
  <si>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</si>
  <si>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</si>
  <si>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</si>
  <si>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</si>
  <si>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</si>
  <si>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</si>
  <si>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</si>
  <si>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</si>
  <si>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</si>
  <si>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</si>
  <si>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</si>
  <si>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</si>
  <si>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</si>
  <si>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</si>
  <si>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</si>
  <si>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</si>
  <si>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</si>
  <si>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</si>
  <si>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</si>
  <si>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</si>
  <si>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</si>
  <si>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</si>
  <si>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</si>
  <si>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</si>
  <si>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</si>
  <si>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</si>
  <si>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</si>
  <si>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</si>
  <si>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</si>
  <si>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</si>
  <si>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</si>
  <si>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</si>
  <si>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</si>
  <si>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</si>
  <si>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</si>
  <si>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</si>
  <si>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</si>
  <si>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</si>
  <si>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</si>
  <si>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</si>
  <si>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</si>
  <si>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</si>
  <si>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</si>
  <si>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</si>
  <si>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</si>
  <si>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</si>
  <si>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</si>
  <si>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</si>
  <si>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</si>
  <si>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</si>
  <si>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</si>
  <si>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</si>
  <si>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</si>
  <si>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</si>
  <si>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</si>
  <si>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</si>
  <si>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</si>
  <si>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</si>
  <si>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</si>
  <si>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</si>
  <si>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</si>
  <si>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</si>
  <si>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</si>
  <si>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</si>
  <si>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</si>
  <si>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</si>
  <si>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</si>
  <si>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</si>
  <si>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</si>
  <si>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</si>
  <si>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</si>
  <si>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</si>
  <si>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</si>
  <si>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</si>
  <si>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</si>
  <si>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</si>
  <si>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</si>
  <si>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</si>
  <si>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</si>
  <si>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</si>
  <si>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</si>
  <si>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</si>
  <si>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</si>
  <si>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</si>
  <si>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</si>
  <si>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</si>
  <si>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</si>
  <si>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</si>
  <si>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</si>
  <si>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</si>
  <si>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</si>
  <si>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</si>
  <si>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</si>
  <si>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</si>
  <si>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</si>
  <si>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</si>
  <si>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</si>
  <si>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</si>
  <si>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</si>
  <si>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</si>
  <si>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</si>
  <si>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</si>
  <si>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</si>
  <si>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</si>
  <si>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</si>
  <si>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</si>
  <si>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</si>
  <si>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</si>
  <si>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</si>
  <si>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</si>
  <si>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</si>
  <si>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</si>
  <si>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</si>
  <si>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</si>
  <si>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</si>
  <si>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</si>
  <si>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</si>
  <si>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</si>
  <si>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</si>
  <si>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</si>
  <si>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</si>
  <si>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</si>
  <si>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</si>
  <si>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</si>
  <si>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</si>
  <si>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</si>
  <si>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</si>
  <si>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</si>
  <si>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</si>
  <si>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</si>
  <si>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</si>
  <si>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</si>
  <si>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</si>
  <si>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</si>
  <si>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</si>
  <si>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</si>
  <si>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</si>
  <si>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</si>
  <si>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</si>
  <si>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</si>
  <si>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</si>
  <si>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</si>
  <si>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</si>
  <si>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</si>
  <si>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</si>
  <si>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</si>
  <si>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</si>
  <si>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</si>
  <si>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</si>
  <si>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</si>
  <si>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</si>
  <si>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</si>
  <si>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</si>
  <si>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</si>
  <si>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</si>
  <si>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</si>
  <si>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</si>
  <si>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</si>
  <si>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</si>
  <si>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</si>
  <si>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</si>
  <si>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</si>
  <si>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</si>
  <si>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</si>
  <si>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</si>
  <si>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</si>
  <si>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</si>
  <si>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</si>
  <si>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</si>
  <si>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</si>
  <si>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</si>
  <si>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</si>
  <si>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</si>
  <si>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</si>
  <si>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</si>
  <si>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</si>
  <si>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</si>
  <si>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</si>
  <si>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</si>
  <si>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</si>
  <si>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</si>
  <si>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</si>
  <si>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</si>
  <si>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</si>
  <si>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</si>
  <si>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</si>
  <si>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</si>
  <si>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</si>
  <si>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</si>
  <si>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</si>
  <si>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</si>
  <si>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</si>
  <si>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</si>
  <si>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</si>
  <si>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</si>
  <si>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</si>
  <si>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</si>
  <si>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</si>
  <si>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</si>
  <si>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</si>
  <si>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</si>
  <si>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</si>
  <si>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</si>
  <si>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</si>
  <si>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</si>
  <si>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</si>
  <si>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</si>
  <si>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</si>
  <si>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</si>
  <si>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</si>
  <si>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</si>
  <si>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</si>
  <si>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</si>
  <si>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</si>
  <si>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</si>
  <si>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</si>
  <si>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</si>
  <si>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</si>
  <si>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</si>
  <si>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</si>
  <si>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</si>
  <si>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</si>
  <si>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</si>
  <si>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</si>
  <si>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</si>
  <si>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</si>
  <si>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</si>
  <si>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</si>
  <si>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</si>
  <si>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</si>
  <si>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</si>
  <si>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</si>
  <si>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</si>
  <si>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</si>
  <si>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</si>
  <si>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</si>
  <si>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</si>
  <si>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</si>
  <si>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</si>
  <si>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</si>
  <si>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</si>
  <si>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</si>
  <si>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</si>
  <si>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</si>
  <si>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</si>
  <si>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</si>
  <si>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</si>
  <si>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</si>
  <si>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</si>
  <si>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</si>
  <si>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</si>
  <si>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</si>
  <si>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</si>
  <si>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</si>
  <si>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</si>
  <si>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</si>
  <si>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</si>
  <si>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</si>
  <si>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</si>
  <si>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</si>
  <si>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</si>
  <si>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</si>
  <si>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</si>
  <si>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</si>
  <si>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</si>
  <si>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</si>
  <si>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</si>
  <si>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</si>
  <si>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</si>
  <si>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</si>
  <si>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</si>
  <si>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</si>
  <si>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</si>
  <si>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</si>
  <si>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</si>
  <si>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</si>
  <si>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</si>
  <si>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</si>
  <si>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</si>
  <si>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</si>
  <si>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</si>
  <si>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</si>
  <si>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</si>
  <si>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</si>
  <si>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</si>
  <si>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</si>
  <si>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</si>
  <si>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</si>
  <si>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</si>
  <si>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</si>
  <si>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</si>
  <si>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</si>
  <si>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</si>
  <si>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</si>
  <si>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</si>
  <si>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</si>
  <si>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</si>
  <si>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</si>
  <si>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</si>
  <si>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</si>
  <si>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</si>
  <si>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</si>
  <si>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</si>
  <si>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</si>
  <si>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</si>
  <si>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</si>
  <si>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</si>
  <si>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</si>
  <si>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</si>
  <si>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</si>
  <si>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</si>
  <si>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</si>
  <si>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</si>
  <si>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</si>
  <si>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</si>
  <si>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</si>
  <si>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</si>
  <si>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</si>
  <si>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</si>
  <si>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</si>
  <si>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</si>
  <si>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</si>
  <si>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</si>
  <si>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</si>
  <si>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</si>
  <si>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</si>
  <si>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</si>
  <si>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</si>
  <si>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</si>
  <si>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</si>
  <si>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</si>
  <si>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</si>
  <si>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</si>
  <si>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</si>
  <si>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</si>
  <si>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</si>
  <si>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</si>
  <si>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</si>
  <si>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</si>
  <si>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</si>
  <si>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</si>
  <si>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</si>
  <si>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</si>
  <si>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</si>
  <si>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</si>
  <si>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</si>
  <si>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</si>
  <si>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</si>
  <si>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</si>
  <si>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</si>
  <si>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</si>
  <si>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</si>
  <si>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</si>
  <si>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</si>
  <si>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</si>
  <si>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</si>
  <si>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</si>
  <si>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</si>
  <si>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</si>
  <si>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</si>
  <si>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</si>
  <si>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</si>
  <si>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</si>
  <si>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</si>
  <si>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</si>
  <si>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</si>
  <si>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</si>
  <si>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</si>
  <si>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</si>
  <si>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</si>
  <si>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</si>
  <si>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</si>
  <si>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</si>
  <si>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</si>
  <si>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</si>
  <si>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</si>
  <si>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</si>
  <si>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</si>
  <si>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</si>
  <si>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</si>
  <si>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</si>
  <si>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</si>
  <si>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</si>
  <si>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</si>
  <si>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</si>
  <si>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</si>
  <si>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</si>
  <si>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</si>
  <si>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</si>
  <si>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</si>
  <si>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</si>
  <si>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</si>
  <si>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</si>
  <si>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</si>
  <si>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</si>
  <si>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</si>
  <si>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</si>
  <si>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</si>
  <si>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</si>
  <si>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</si>
  <si>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</si>
  <si>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</si>
  <si>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</si>
  <si>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</si>
  <si>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</si>
  <si>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</si>
  <si>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</si>
  <si>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</si>
  <si>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</si>
  <si>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</si>
  <si>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</si>
  <si>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</si>
  <si>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</si>
  <si>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</si>
  <si>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</si>
  <si>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</si>
  <si>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</si>
  <si>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</si>
  <si>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</si>
  <si>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</si>
  <si>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</si>
  <si>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</si>
  <si>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</si>
  <si>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</si>
  <si>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</si>
  <si>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</si>
  <si>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</si>
  <si>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</si>
  <si>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</si>
  <si>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</si>
  <si>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</si>
  <si>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</si>
  <si>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</si>
  <si>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</si>
  <si>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</si>
  <si>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</si>
  <si>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</si>
  <si>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</si>
  <si>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</si>
  <si>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</si>
  <si>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</si>
  <si>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</si>
  <si>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</si>
  <si>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</si>
  <si>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</si>
  <si>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</si>
  <si>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</si>
  <si>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</si>
  <si>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</si>
  <si>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</si>
  <si>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</si>
  <si>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</si>
  <si>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</si>
  <si>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</si>
  <si>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</si>
  <si>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</si>
  <si>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</si>
  <si>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</si>
  <si>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</si>
  <si>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</si>
  <si>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</si>
  <si>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</si>
  <si>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</si>
  <si>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</si>
  <si>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</si>
  <si>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</si>
  <si>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</si>
  <si>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</si>
  <si>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</si>
  <si>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</si>
  <si>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</si>
  <si>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</si>
  <si>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</si>
  <si>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</si>
  <si>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</si>
  <si>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</si>
  <si>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</si>
  <si>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</si>
  <si>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</si>
  <si>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</si>
  <si>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</si>
  <si>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</si>
  <si>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</si>
  <si>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</si>
  <si>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</si>
  <si>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</si>
  <si>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</si>
  <si>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</si>
  <si>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</si>
  <si>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</si>
  <si>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</si>
  <si>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</si>
  <si>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</si>
  <si>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</si>
  <si>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</si>
  <si>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</si>
  <si>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</si>
  <si>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</si>
  <si>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</si>
  <si>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</si>
  <si>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</si>
  <si>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</si>
  <si>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</si>
  <si>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</si>
  <si>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</si>
  <si>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</si>
  <si>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</si>
  <si>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</si>
  <si>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</si>
  <si>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</si>
  <si>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</si>
  <si>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</si>
  <si>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</si>
  <si>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</si>
  <si>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</si>
  <si>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</si>
  <si>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</si>
  <si>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</si>
  <si>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</si>
  <si>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</si>
  <si>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</si>
  <si>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</si>
  <si>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</si>
  <si>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</si>
  <si>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</si>
  <si>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</si>
  <si>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</si>
  <si>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</si>
  <si>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</si>
  <si>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</si>
  <si>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</si>
  <si>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</si>
  <si>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</si>
  <si>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</si>
  <si>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</si>
  <si>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</si>
  <si>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</si>
  <si>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</si>
  <si>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</si>
  <si>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</si>
  <si>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</si>
  <si>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</si>
  <si>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</si>
  <si>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</si>
  <si>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</si>
  <si>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</si>
  <si>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</si>
  <si>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</si>
  <si>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</si>
  <si>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</si>
  <si>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</si>
  <si>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</si>
  <si>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</si>
  <si>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</si>
  <si>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</si>
  <si>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</si>
  <si>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</si>
  <si>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</si>
  <si>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</si>
  <si>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</si>
  <si>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</si>
  <si>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</si>
  <si>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</si>
  <si>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</si>
  <si>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</si>
  <si>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</si>
  <si>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</si>
  <si>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</si>
  <si>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</si>
  <si>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</si>
  <si>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</si>
  <si>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</si>
  <si>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</si>
  <si>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</si>
  <si>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</si>
  <si>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</si>
  <si>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</si>
  <si>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</si>
  <si>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</si>
  <si>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</si>
  <si>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</si>
  <si>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</si>
  <si>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</si>
  <si>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</si>
  <si>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</si>
  <si>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</si>
  <si>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</si>
  <si>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</si>
  <si>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</si>
  <si>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</si>
  <si>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</si>
  <si>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</si>
  <si>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</si>
  <si>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</si>
  <si>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</si>
  <si>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</si>
  <si>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</si>
  <si>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</si>
  <si>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</si>
  <si>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</si>
  <si>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</si>
  <si>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</si>
  <si>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</si>
  <si>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</si>
  <si>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</si>
  <si>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</si>
  <si>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</si>
  <si>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</si>
  <si>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</si>
  <si>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</si>
  <si>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</si>
  <si>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</si>
  <si>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</si>
  <si>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</si>
  <si>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</si>
  <si>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</si>
  <si>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</si>
  <si>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</si>
  <si>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</si>
  <si>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</si>
  <si>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</si>
  <si>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</si>
  <si>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</si>
  <si>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</si>
  <si>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</si>
  <si>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</si>
  <si>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</si>
  <si>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</si>
  <si>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</si>
  <si>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</si>
  <si>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</si>
  <si>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</si>
  <si>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</si>
  <si>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</si>
  <si>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</si>
  <si>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</si>
  <si>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</si>
  <si>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</si>
  <si>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</si>
  <si>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</si>
  <si>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</si>
  <si>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</si>
  <si>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</si>
  <si>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</si>
  <si>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</si>
  <si>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</si>
  <si>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</si>
  <si>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</si>
  <si>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</si>
  <si>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</si>
  <si>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</si>
  <si>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</si>
  <si>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</si>
  <si>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</si>
  <si>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</si>
  <si>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</si>
  <si>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</si>
  <si>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</si>
  <si>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</si>
  <si>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</si>
  <si>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</si>
  <si>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</si>
  <si>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</si>
  <si>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</si>
  <si>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</si>
  <si>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</si>
  <si>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</si>
  <si>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</si>
  <si>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</si>
  <si>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</si>
  <si>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</si>
  <si>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</si>
  <si>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</si>
  <si>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</si>
  <si>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</si>
  <si>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</si>
  <si>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</si>
  <si>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</si>
  <si>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</si>
  <si>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</si>
  <si>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</si>
  <si>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</si>
  <si>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</si>
  <si>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</si>
  <si>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</si>
  <si>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</si>
  <si>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</si>
  <si>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</si>
  <si>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</si>
  <si>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</si>
  <si>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</si>
  <si>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</si>
  <si>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</si>
  <si>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</si>
  <si>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</si>
  <si>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</si>
  <si>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</si>
  <si>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</si>
  <si>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</si>
  <si>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</si>
  <si>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</si>
  <si>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</si>
  <si>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</si>
  <si>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</si>
  <si>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</si>
  <si>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</si>
  <si>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</si>
  <si>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</si>
  <si>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</si>
  <si>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</si>
  <si>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</si>
  <si>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</si>
  <si>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</si>
  <si>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</si>
  <si>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</si>
  <si>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</si>
  <si>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</si>
  <si>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</si>
  <si>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</si>
  <si>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</si>
  <si>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</si>
  <si>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</si>
  <si>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</si>
  <si>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</si>
  <si>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</si>
  <si>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</si>
  <si>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</si>
  <si>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</si>
  <si>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</si>
  <si>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</si>
  <si>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</si>
  <si>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</si>
  <si>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</si>
  <si>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</si>
  <si>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</si>
  <si>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</si>
  <si>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</si>
  <si>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</si>
  <si>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</si>
  <si>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</si>
  <si>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</si>
  <si>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</si>
  <si>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</si>
  <si>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</si>
  <si>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</si>
  <si>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</si>
  <si>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</si>
  <si>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</si>
  <si>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</si>
  <si>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</si>
  <si>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</si>
  <si>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</si>
  <si>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</si>
  <si>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</si>
  <si>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</si>
  <si>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</si>
  <si>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</si>
  <si>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</si>
  <si>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</si>
  <si>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</si>
  <si>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</si>
  <si>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</si>
  <si>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</si>
  <si>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</si>
  <si>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</si>
  <si>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</si>
  <si>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</si>
  <si>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</si>
  <si>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</si>
  <si>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</si>
  <si>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</si>
  <si>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</si>
  <si>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</si>
  <si>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</si>
  <si>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</si>
  <si>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</si>
  <si>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</si>
  <si>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</si>
  <si>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</si>
  <si>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</si>
  <si>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</si>
  <si>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</si>
  <si>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</si>
  <si>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</si>
  <si>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</si>
  <si>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</si>
  <si>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</si>
  <si>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</si>
  <si>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</si>
  <si>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</si>
  <si>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</si>
  <si>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</si>
  <si>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</si>
  <si>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</si>
  <si>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</si>
  <si>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</si>
  <si>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</si>
  <si>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</si>
  <si>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</si>
  <si>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</si>
  <si>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</si>
  <si>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</si>
  <si>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</si>
  <si>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</si>
  <si>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</si>
  <si>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</si>
  <si>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</si>
  <si>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</si>
  <si>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</si>
  <si>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</si>
  <si>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</si>
  <si>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</si>
  <si>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</si>
  <si>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</si>
  <si>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</si>
  <si>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</si>
  <si>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</si>
  <si>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</si>
  <si>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</si>
  <si>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</si>
  <si>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</si>
  <si>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</si>
  <si>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</si>
  <si>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</si>
  <si>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</si>
  <si>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</si>
  <si>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</si>
  <si>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</si>
  <si>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</si>
  <si>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</si>
  <si>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</si>
  <si>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</si>
  <si>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</si>
  <si>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</si>
  <si>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</si>
  <si>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</si>
  <si>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</si>
  <si>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</si>
  <si>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</si>
  <si>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</si>
  <si>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</si>
  <si>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</si>
  <si>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</si>
  <si>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</si>
  <si>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</si>
  <si>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</si>
  <si>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</si>
  <si>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</si>
  <si>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</si>
  <si>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</si>
  <si>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</si>
  <si>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</si>
  <si>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</si>
  <si>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</si>
  <si>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</si>
  <si>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</si>
  <si>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</si>
  <si>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</si>
  <si>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</si>
  <si>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</si>
  <si>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</si>
  <si>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</si>
  <si>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</si>
  <si>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</si>
  <si>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</si>
  <si>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</si>
  <si>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</si>
  <si>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</si>
  <si>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</si>
  <si>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</si>
  <si>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</si>
  <si>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</si>
  <si>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</si>
  <si>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</si>
  <si>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</si>
  <si>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</si>
  <si>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</si>
  <si>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</si>
  <si>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</si>
  <si>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</si>
  <si>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</si>
  <si>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</si>
  <si>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</si>
  <si>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</si>
  <si>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</si>
  <si>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</si>
  <si>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</si>
  <si>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</si>
  <si>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</si>
  <si>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</si>
  <si>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</si>
  <si>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</si>
  <si>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</si>
  <si>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</si>
  <si>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</si>
  <si>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</si>
  <si>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</si>
  <si>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</si>
  <si>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</si>
  <si>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</si>
  <si>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</si>
  <si>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</si>
  <si>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</si>
  <si>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</si>
  <si>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</si>
  <si>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</si>
  <si>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</si>
  <si>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</si>
  <si>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</si>
  <si>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</si>
  <si>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</si>
  <si>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</si>
  <si>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</si>
  <si>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</si>
  <si>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</si>
  <si>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</si>
  <si>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</si>
  <si>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</si>
  <si>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</si>
  <si>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</si>
  <si>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</si>
  <si>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</si>
  <si>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</si>
  <si>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</si>
  <si>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</si>
  <si>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</si>
  <si>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</si>
  <si>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</si>
  <si>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</si>
  <si>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</si>
  <si>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</si>
  <si>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</si>
  <si>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</si>
  <si>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</si>
  <si>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</si>
  <si>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</si>
  <si>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</si>
  <si>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</si>
  <si>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</si>
  <si>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</si>
  <si>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</si>
  <si>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</si>
  <si>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</si>
  <si>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</si>
  <si>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</si>
  <si>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</si>
  <si>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</si>
  <si>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</si>
  <si>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</si>
  <si>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</si>
  <si>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</si>
  <si>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</si>
  <si>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</si>
  <si>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</si>
  <si>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</si>
  <si>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</si>
  <si>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</si>
  <si>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</si>
  <si>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</si>
  <si>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</si>
  <si>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</si>
  <si>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</si>
  <si>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</si>
  <si>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</si>
  <si>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</si>
  <si>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</si>
  <si>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</si>
  <si>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</si>
  <si>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</si>
  <si>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</si>
  <si>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</si>
  <si>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</si>
  <si>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</si>
  <si>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</si>
  <si>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</si>
  <si>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</si>
  <si>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</si>
  <si>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</si>
  <si>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</si>
  <si>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</si>
  <si>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</si>
  <si>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</si>
  <si>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</si>
  <si>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</si>
  <si>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</si>
  <si>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</si>
  <si>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</si>
  <si>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</si>
  <si>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</si>
  <si>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</si>
  <si>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</si>
  <si>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</si>
  <si>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</si>
  <si>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</si>
  <si>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</si>
  <si>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</si>
  <si>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</si>
  <si>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</si>
  <si>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</si>
  <si>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</si>
  <si>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</si>
  <si>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</si>
  <si>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</si>
  <si>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</si>
  <si>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</si>
  <si>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</si>
  <si>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</si>
  <si>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</si>
  <si>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</si>
  <si>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</si>
  <si>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</si>
  <si>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</si>
  <si>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</si>
  <si>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</si>
  <si>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</si>
  <si>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</si>
  <si>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</si>
  <si>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</si>
  <si>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</si>
  <si>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</si>
  <si>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</si>
  <si>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</si>
  <si>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</si>
  <si>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</si>
  <si>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</si>
  <si>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</si>
  <si>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</si>
  <si>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</si>
  <si>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</si>
  <si>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</si>
  <si>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</si>
  <si>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</si>
  <si>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</si>
  <si>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</si>
  <si>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</si>
  <si>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</si>
  <si>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</si>
  <si>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</si>
  <si>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</si>
  <si>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</si>
  <si>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</si>
  <si>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</si>
  <si>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</si>
  <si>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</si>
  <si>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</si>
  <si>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</si>
  <si>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</si>
  <si>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</si>
  <si>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</si>
  <si>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</si>
  <si>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</si>
  <si>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</si>
  <si>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</si>
  <si>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</si>
  <si>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</si>
  <si>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</si>
  <si>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</si>
  <si>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</si>
  <si>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</si>
  <si>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</si>
  <si>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</si>
  <si>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</si>
  <si>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</si>
  <si>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</si>
  <si>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</si>
  <si>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</si>
  <si>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</si>
  <si>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</si>
  <si>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</si>
  <si>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</si>
  <si>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</si>
  <si>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</si>
  <si>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</si>
  <si>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</si>
  <si>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</si>
  <si>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</si>
  <si>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</si>
  <si>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</si>
  <si>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</si>
  <si>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</si>
  <si>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</si>
  <si>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</si>
  <si>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</si>
  <si>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</si>
  <si>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</si>
  <si>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</si>
  <si>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</si>
  <si>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</si>
  <si>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</si>
  <si>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</si>
  <si>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</si>
  <si>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</si>
  <si>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</si>
  <si>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</si>
  <si>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</si>
  <si>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</si>
  <si>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</si>
  <si>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</si>
  <si>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</si>
  <si>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</si>
  <si>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</si>
  <si>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</si>
  <si>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</si>
  <si>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</si>
  <si>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</si>
  <si>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</si>
  <si>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</si>
  <si>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</si>
  <si>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</si>
  <si>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</si>
  <si>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</si>
  <si>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</si>
  <si>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</si>
  <si>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</si>
  <si>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</si>
  <si>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</si>
  <si>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</si>
  <si>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</si>
  <si>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</si>
  <si>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</si>
  <si>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</si>
  <si>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</si>
  <si>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</si>
  <si>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</si>
  <si>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</si>
  <si>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</si>
  <si>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</si>
  <si>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</si>
  <si>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</si>
  <si>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</si>
  <si>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</si>
  <si>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</si>
  <si>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</si>
  <si>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</si>
  <si>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</si>
  <si>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</si>
  <si>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</si>
  <si>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</si>
  <si>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</si>
  <si>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</si>
  <si>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</si>
  <si>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</si>
  <si>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</si>
  <si>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</si>
  <si>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</si>
  <si>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</si>
  <si>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</si>
  <si>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</si>
  <si>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</si>
  <si>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</si>
  <si>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</si>
  <si>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</si>
  <si>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</si>
  <si>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</si>
  <si>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</si>
  <si>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</si>
  <si>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</si>
  <si>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</si>
  <si>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</si>
  <si>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</si>
  <si>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</si>
  <si>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</si>
  <si>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</si>
  <si>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</si>
  <si>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</si>
  <si>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</si>
  <si>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</si>
  <si>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</si>
  <si>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</si>
  <si>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</si>
  <si>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</si>
  <si>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</si>
  <si>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</si>
  <si>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</si>
  <si>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</si>
  <si>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</si>
  <si>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</si>
  <si>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</si>
  <si>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</si>
  <si>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</si>
  <si>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</si>
  <si>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</si>
  <si>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</si>
  <si>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</si>
  <si>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</si>
  <si>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</si>
  <si>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</si>
  <si>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</si>
  <si>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</si>
  <si>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</si>
  <si>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</si>
  <si>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</si>
  <si>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</si>
  <si>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</si>
  <si>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</si>
  <si>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</si>
  <si>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</si>
  <si>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</si>
  <si>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</si>
  <si>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</si>
  <si>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</si>
  <si>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</si>
  <si>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</si>
  <si>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</si>
  <si>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</si>
  <si>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</si>
  <si>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</si>
  <si>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</si>
  <si>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</si>
  <si>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</si>
  <si>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</si>
  <si>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</si>
  <si>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</si>
  <si>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</si>
  <si>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</si>
  <si>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</si>
  <si>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</si>
  <si>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</si>
  <si>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</si>
  <si>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</si>
  <si>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</si>
  <si>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</si>
  <si>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</si>
  <si>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</si>
  <si>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</si>
  <si>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</si>
  <si>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</si>
  <si>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</si>
  <si>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</si>
  <si>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</si>
  <si>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</si>
  <si>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</si>
  <si>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</si>
  <si>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</si>
  <si>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</si>
  <si>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</si>
  <si>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</si>
  <si>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</si>
  <si>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</si>
  <si>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</si>
  <si>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</si>
  <si>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</si>
  <si>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</si>
  <si>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</si>
  <si>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</si>
  <si>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</si>
  <si>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</si>
  <si>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</si>
  <si>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</si>
  <si>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</si>
  <si>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</si>
  <si>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</si>
  <si>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</si>
  <si>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</si>
  <si>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</si>
  <si>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</si>
  <si>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</si>
  <si>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</si>
  <si>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</si>
  <si>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</si>
  <si>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</si>
  <si>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</si>
  <si>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</si>
  <si>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</si>
  <si>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</si>
  <si>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</si>
  <si>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</si>
  <si>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</si>
  <si>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</si>
  <si>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</si>
  <si>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</si>
  <si>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</si>
  <si>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</si>
  <si>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</si>
  <si>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</si>
  <si>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</si>
  <si>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</si>
  <si>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</si>
  <si>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</si>
  <si>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</si>
  <si>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</si>
  <si>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</si>
  <si>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</si>
  <si>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</si>
  <si>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</si>
  <si>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</si>
  <si>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</si>
  <si>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</si>
  <si>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</si>
  <si>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</si>
  <si>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</si>
  <si>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</si>
  <si>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</si>
  <si>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</si>
  <si>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</si>
  <si>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</si>
  <si>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</si>
  <si>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</si>
  <si>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</si>
  <si>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</si>
  <si>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</si>
  <si>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</si>
  <si>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</si>
  <si>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</si>
  <si>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</si>
  <si>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</si>
  <si>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</si>
  <si>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</si>
  <si>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</si>
  <si>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</si>
  <si>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</si>
  <si>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</si>
  <si>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</si>
  <si>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</si>
  <si>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</si>
  <si>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</si>
  <si>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</si>
  <si>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</si>
  <si>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</si>
  <si>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</si>
  <si>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</si>
  <si>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</si>
  <si>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</si>
  <si>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</si>
  <si>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</si>
  <si>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</si>
  <si>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</si>
  <si>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</si>
  <si>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</si>
  <si>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</si>
  <si>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</si>
  <si>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</si>
  <si>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</si>
  <si>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</si>
  <si>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</si>
  <si>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</si>
  <si>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</si>
  <si>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</si>
  <si>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</si>
  <si>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</si>
  <si>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</si>
  <si>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</si>
  <si>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</si>
  <si>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</si>
  <si>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</si>
  <si>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</si>
  <si>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</si>
  <si>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</si>
  <si>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</si>
  <si>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</si>
  <si>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</si>
  <si>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</si>
  <si>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</si>
  <si>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</si>
  <si>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</si>
  <si>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</si>
  <si>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</si>
  <si>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</si>
  <si>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</si>
  <si>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</si>
  <si>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</si>
  <si>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</si>
  <si>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</si>
  <si>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</si>
  <si>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</si>
  <si>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</si>
  <si>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</si>
  <si>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</si>
  <si>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</si>
  <si>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</si>
  <si>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</si>
  <si>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</si>
  <si>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</si>
  <si>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</si>
  <si>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</si>
  <si>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</si>
  <si>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</si>
  <si>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</si>
  <si>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</si>
  <si>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</si>
  <si>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</si>
  <si>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</si>
  <si>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</si>
  <si>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</si>
  <si>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</si>
  <si>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</si>
  <si>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</si>
  <si>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</si>
  <si>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</si>
  <si>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</si>
  <si>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</si>
  <si>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</si>
  <si>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</si>
  <si>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</si>
  <si>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</si>
  <si>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</si>
  <si>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</si>
  <si>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</si>
  <si>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</si>
  <si>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</si>
  <si>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</si>
  <si>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</si>
  <si>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</si>
  <si>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</si>
  <si>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</si>
  <si>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</si>
  <si>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</si>
  <si>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</si>
  <si>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</si>
  <si>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</si>
  <si>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</si>
  <si>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</si>
  <si>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</si>
  <si>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</si>
  <si>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</si>
  <si>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</si>
  <si>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</si>
  <si>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</si>
  <si>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</si>
  <si>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</si>
  <si>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</si>
  <si>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</si>
  <si>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</si>
  <si>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</si>
  <si>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</si>
  <si>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</si>
  <si>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</si>
  <si>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</si>
  <si>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</si>
  <si>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</si>
  <si>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</si>
  <si>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</si>
  <si>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</si>
  <si>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</si>
  <si>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</si>
  <si>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</si>
  <si>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</si>
  <si>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</si>
  <si>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</si>
  <si>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</si>
  <si>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</si>
  <si>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</si>
  <si>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</si>
  <si>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</si>
  <si>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</si>
  <si>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</si>
  <si>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</si>
  <si>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</si>
  <si>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</si>
  <si>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</si>
  <si>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</si>
  <si>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</si>
  <si>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</si>
  <si>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</si>
  <si>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</si>
  <si>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</si>
  <si>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</si>
  <si>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</si>
  <si>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</si>
  <si>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</si>
  <si>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</si>
  <si>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</si>
  <si>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</si>
  <si>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</si>
  <si>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</si>
  <si>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</si>
  <si>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</si>
  <si>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</si>
  <si>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</si>
  <si>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</si>
  <si>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</si>
  <si>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</si>
  <si>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</si>
  <si>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</si>
  <si>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</si>
  <si>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</si>
  <si>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</si>
  <si>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</si>
  <si>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</si>
  <si>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</si>
  <si>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</si>
  <si>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</si>
  <si>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</si>
  <si>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</si>
  <si>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</si>
  <si>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</si>
  <si>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</si>
  <si>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</si>
  <si>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</si>
  <si>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</si>
  <si>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</si>
  <si>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</si>
  <si>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</si>
  <si>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</si>
  <si>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</si>
  <si>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</si>
  <si>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</si>
  <si>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</si>
  <si>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</si>
  <si>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</si>
  <si>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</si>
  <si>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</si>
  <si>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</si>
  <si>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</si>
  <si>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</si>
  <si>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</si>
  <si>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</si>
  <si>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</si>
  <si>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</si>
  <si>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</si>
  <si>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</si>
  <si>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</si>
  <si>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</si>
  <si>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</si>
  <si>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</si>
  <si>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</si>
  <si>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</si>
  <si>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</si>
  <si>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</si>
  <si>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</si>
  <si>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</si>
  <si>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</si>
  <si>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</si>
  <si>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</si>
  <si>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</si>
  <si>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</si>
  <si>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</si>
  <si>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</si>
  <si>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</si>
  <si>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</si>
  <si>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</si>
  <si>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</si>
  <si>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</si>
  <si>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</si>
  <si>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</si>
  <si>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</si>
  <si>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</si>
  <si>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</si>
  <si>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</si>
  <si>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</si>
  <si>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</si>
  <si>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</si>
  <si>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</si>
  <si>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</si>
  <si>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</si>
  <si>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</si>
  <si>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</si>
  <si>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</si>
  <si>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</si>
  <si>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</si>
  <si>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</si>
  <si>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</si>
  <si>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</si>
  <si>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</si>
  <si>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</si>
  <si>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</si>
  <si>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</si>
  <si>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</si>
  <si>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</si>
  <si>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</si>
  <si>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</si>
  <si>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</si>
  <si>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</si>
  <si>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</si>
  <si>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</si>
  <si>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</si>
  <si>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</si>
  <si>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</si>
  <si>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</si>
  <si>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</si>
  <si>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</si>
  <si>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</si>
  <si>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</si>
  <si>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</si>
  <si>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</si>
  <si>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</si>
  <si>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</si>
  <si>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</si>
  <si>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</si>
  <si>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</si>
  <si>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</si>
  <si>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</si>
  <si>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</si>
  <si>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</si>
  <si>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</si>
  <si>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</si>
  <si>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</si>
  <si>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</si>
  <si>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</si>
  <si>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</si>
  <si>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</si>
  <si>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</si>
  <si>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</si>
  <si>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</si>
  <si>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</si>
  <si>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</si>
  <si>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</si>
  <si>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</si>
  <si>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</si>
  <si>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</si>
  <si>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</si>
  <si>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</si>
  <si>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</si>
  <si>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</si>
  <si>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</si>
  <si>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</si>
  <si>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</si>
  <si>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</si>
  <si>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</si>
  <si>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</si>
  <si>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</si>
  <si>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</si>
  <si>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</si>
  <si>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</si>
  <si>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</si>
  <si>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</si>
  <si>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</si>
  <si>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</si>
  <si>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</si>
  <si>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</si>
  <si>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</si>
  <si>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</si>
  <si>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</si>
  <si>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</si>
  <si>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</si>
  <si>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</si>
  <si>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</si>
  <si>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</si>
  <si>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</si>
  <si>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</si>
  <si>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</si>
  <si>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</si>
  <si>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</si>
  <si>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</si>
  <si>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</si>
  <si>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</si>
  <si>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</si>
  <si>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</si>
  <si>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</si>
  <si>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</si>
  <si>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</si>
  <si>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</si>
  <si>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</si>
  <si>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</si>
  <si>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</si>
  <si>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</si>
  <si>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</si>
  <si>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</si>
  <si>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</si>
  <si>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</si>
  <si>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</si>
  <si>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</si>
  <si>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</si>
  <si>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</si>
  <si>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</si>
  <si>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</si>
  <si>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</si>
  <si>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</si>
  <si>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</si>
  <si>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</si>
  <si>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</si>
  <si>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</si>
  <si>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</si>
  <si>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</si>
  <si>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</si>
  <si>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</si>
  <si>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</si>
  <si>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</si>
  <si>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</si>
  <si>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</si>
  <si>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</si>
  <si>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</si>
  <si>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</si>
  <si>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</si>
  <si>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</si>
  <si>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</si>
  <si>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</si>
  <si>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</si>
  <si>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</si>
  <si>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</si>
  <si>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</si>
  <si>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</si>
  <si>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</si>
  <si>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</si>
  <si>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</si>
  <si>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</si>
  <si>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</si>
  <si>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</si>
  <si>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</si>
  <si>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</si>
  <si>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</si>
  <si>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</si>
  <si>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</si>
  <si>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</si>
  <si>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</si>
  <si>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</si>
  <si>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</si>
  <si>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</si>
  <si>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</si>
  <si>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</si>
  <si>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</si>
  <si>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</si>
  <si>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</si>
  <si>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</si>
  <si>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</si>
  <si>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</si>
  <si>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</si>
  <si>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</si>
  <si>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</si>
  <si>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</si>
  <si>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</si>
  <si>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</si>
  <si>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</si>
  <si>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</si>
  <si>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</si>
  <si>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</si>
  <si>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</si>
  <si>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</si>
  <si>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</si>
  <si>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</si>
  <si>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</si>
  <si>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</si>
  <si>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</si>
  <si>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</si>
  <si>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</si>
  <si>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</si>
  <si>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</si>
  <si>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</si>
  <si>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</si>
  <si>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</si>
  <si>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</si>
  <si>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</si>
  <si>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</si>
  <si>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</si>
  <si>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</si>
  <si>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</si>
  <si>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</si>
  <si>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</si>
  <si>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</si>
  <si>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</si>
  <si>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</si>
  <si>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</si>
  <si>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</si>
  <si>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</si>
  <si>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</si>
  <si>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</si>
  <si>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</si>
  <si>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</si>
  <si>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</si>
  <si>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</si>
  <si>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</si>
  <si>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</si>
  <si>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</si>
  <si>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</si>
  <si>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</si>
  <si>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</si>
  <si>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</si>
  <si>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</si>
  <si>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</si>
  <si>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</si>
  <si>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</si>
  <si>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</si>
  <si>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</si>
  <si>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</si>
  <si>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</si>
  <si>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</si>
  <si>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</si>
  <si>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</si>
  <si>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</si>
  <si>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</si>
  <si>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</si>
  <si>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</si>
  <si>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</si>
  <si>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</si>
  <si>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</si>
  <si>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</si>
  <si>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</si>
  <si>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</si>
  <si>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</si>
  <si>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</si>
  <si>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</si>
  <si>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</si>
  <si>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</si>
  <si>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</si>
  <si>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</si>
  <si>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</si>
  <si>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</si>
  <si>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</si>
  <si>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</si>
  <si>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</si>
  <si>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</si>
  <si>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</si>
  <si>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</si>
  <si>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</si>
  <si>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</si>
  <si>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</si>
  <si>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</si>
  <si>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</si>
  <si>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</si>
  <si>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</si>
  <si>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</si>
  <si>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</si>
  <si>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Sukiya#SCB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</si>
  <si>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</si>
  <si>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</si>
  <si>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</si>
  <si>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</si>
  <si>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</si>
  <si>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</si>
  <si>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</si>
  <si>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</si>
  <si>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</si>
  <si>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</si>
  <si>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</si>
  <si>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</si>
  <si>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</si>
  <si>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</si>
  <si>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</si>
  <si>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</si>
  <si>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</si>
  <si>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FLI2 rebatez{Cimb</t>
  </si>
  <si>
    <t>Cimb bonus</t>
  </si>
  <si>
    <t>Cimb base</t>
  </si>
  <si>
    <t>SOD 1Nov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</si>
</sst>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E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09" t="s">
        <v>3036</v>
      </c>
      <c r="S4" s="609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3094</v>
      </c>
      <c r="C37"/>
      <c r="D37" s="317">
        <f>D36-D35</f>
        <v>-5.2876712328497888E-2</v>
      </c>
      <c r="E37"/>
      <c r="F37" s="443" t="s">
        <v>3094</v>
      </c>
      <c r="G37" s="404"/>
      <c r="H37" s="317">
        <f>H36-H35</f>
        <v>0.17890410958898428</v>
      </c>
      <c r="I37" s="404"/>
      <c r="J37" s="443" t="s">
        <v>3094</v>
      </c>
      <c r="K37" s="404"/>
      <c r="L37" s="317">
        <f>L36-L35</f>
        <v>6.1780821918091533E-2</v>
      </c>
      <c r="M37" s="404"/>
      <c r="N37" s="443" t="s">
        <v>3094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0</v>
      </c>
      <c r="C3" s="442">
        <v>45230</v>
      </c>
      <c r="D3" s="422">
        <v>0</v>
      </c>
      <c r="E3" s="401">
        <f>VLOOKUP(D3,$H$5:$I$8,2)</f>
        <v>1.5E-3</v>
      </c>
    </row>
    <row r="4" spans="2:10" ht="14.25">
      <c r="B4" s="240">
        <f t="shared" si="0"/>
        <v>0</v>
      </c>
      <c r="C4" s="442">
        <v>45229</v>
      </c>
      <c r="D4" s="422">
        <v>0</v>
      </c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0</v>
      </c>
      <c r="C5" s="442">
        <v>45228</v>
      </c>
      <c r="D5" s="422">
        <v>0</v>
      </c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0</v>
      </c>
      <c r="C6" s="442">
        <v>45227</v>
      </c>
      <c r="D6" s="422">
        <v>0</v>
      </c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87096.774193548394</v>
      </c>
      <c r="I31" s="402">
        <f>$B$35</f>
        <v>87096.774193548394</v>
      </c>
      <c r="J31" s="402">
        <f>$B$35</f>
        <v>87096.774193548394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  <c r="K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184.93150684931507</v>
      </c>
      <c r="I33" s="341">
        <f t="shared" ref="I33:J33" si="2">I30*I31/365*31</f>
        <v>66.575342465753423</v>
      </c>
      <c r="J33" s="341">
        <f t="shared" si="2"/>
        <v>59.178082191780824</v>
      </c>
      <c r="K33" s="402">
        <f>D35</f>
        <v>29.914333808219183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87096.774193548394</v>
      </c>
      <c r="D35" s="664">
        <f>SUMPRODUCT(D3:D33,E3:E33)/365</f>
        <v>29.914333808219183</v>
      </c>
      <c r="E35" s="664"/>
      <c r="F35" s="403"/>
    </row>
    <row r="36" spans="2:11">
      <c r="B36" s="399" t="s">
        <v>2686</v>
      </c>
      <c r="D36" s="664" t="s">
        <v>2676</v>
      </c>
      <c r="E36" s="664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09" t="s">
        <v>124</v>
      </c>
      <c r="C1" s="609"/>
      <c r="D1" s="612" t="s">
        <v>292</v>
      </c>
      <c r="E1" s="612"/>
      <c r="F1" s="612" t="s">
        <v>341</v>
      </c>
      <c r="G1" s="612"/>
      <c r="H1" s="610" t="s">
        <v>127</v>
      </c>
      <c r="I1" s="610"/>
      <c r="J1" s="606" t="s">
        <v>292</v>
      </c>
      <c r="K1" s="606"/>
      <c r="L1" s="611" t="s">
        <v>520</v>
      </c>
      <c r="M1" s="611"/>
      <c r="N1" s="610" t="s">
        <v>146</v>
      </c>
      <c r="O1" s="610"/>
      <c r="P1" s="606" t="s">
        <v>293</v>
      </c>
      <c r="Q1" s="606"/>
      <c r="R1" s="611" t="s">
        <v>522</v>
      </c>
      <c r="S1" s="611"/>
      <c r="T1" s="600" t="s">
        <v>193</v>
      </c>
      <c r="U1" s="600"/>
      <c r="V1" s="606" t="s">
        <v>292</v>
      </c>
      <c r="W1" s="606"/>
      <c r="X1" s="605" t="s">
        <v>524</v>
      </c>
      <c r="Y1" s="605"/>
      <c r="Z1" s="600" t="s">
        <v>241</v>
      </c>
      <c r="AA1" s="600"/>
      <c r="AB1" s="607" t="s">
        <v>292</v>
      </c>
      <c r="AC1" s="607"/>
      <c r="AD1" s="608" t="s">
        <v>524</v>
      </c>
      <c r="AE1" s="608"/>
      <c r="AF1" s="600" t="s">
        <v>367</v>
      </c>
      <c r="AG1" s="600"/>
      <c r="AH1" s="607" t="s">
        <v>292</v>
      </c>
      <c r="AI1" s="607"/>
      <c r="AJ1" s="605" t="s">
        <v>530</v>
      </c>
      <c r="AK1" s="605"/>
      <c r="AL1" s="600" t="s">
        <v>389</v>
      </c>
      <c r="AM1" s="600"/>
      <c r="AN1" s="617" t="s">
        <v>292</v>
      </c>
      <c r="AO1" s="617"/>
      <c r="AP1" s="615" t="s">
        <v>531</v>
      </c>
      <c r="AQ1" s="615"/>
      <c r="AR1" s="600" t="s">
        <v>416</v>
      </c>
      <c r="AS1" s="600"/>
      <c r="AV1" s="615" t="s">
        <v>285</v>
      </c>
      <c r="AW1" s="615"/>
      <c r="AX1" s="618" t="s">
        <v>998</v>
      </c>
      <c r="AY1" s="618"/>
      <c r="AZ1" s="618"/>
      <c r="BA1" s="207"/>
      <c r="BB1" s="613">
        <v>42942</v>
      </c>
      <c r="BC1" s="614"/>
      <c r="BD1" s="61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599" t="s">
        <v>261</v>
      </c>
      <c r="U4" s="599"/>
      <c r="X4" s="119" t="s">
        <v>233</v>
      </c>
      <c r="Y4" s="123">
        <f>Y3-Y6</f>
        <v>4.9669099999591708</v>
      </c>
      <c r="Z4" s="599" t="s">
        <v>262</v>
      </c>
      <c r="AA4" s="599"/>
      <c r="AD4" s="154" t="s">
        <v>233</v>
      </c>
      <c r="AE4" s="154">
        <f>AE3-AE5</f>
        <v>-52.526899999851594</v>
      </c>
      <c r="AF4" s="599" t="s">
        <v>262</v>
      </c>
      <c r="AG4" s="599"/>
      <c r="AH4" s="143"/>
      <c r="AI4" s="143"/>
      <c r="AJ4" s="154" t="s">
        <v>233</v>
      </c>
      <c r="AK4" s="154">
        <f>AK3-AK5</f>
        <v>94.988909999992757</v>
      </c>
      <c r="AL4" s="599" t="s">
        <v>262</v>
      </c>
      <c r="AM4" s="599"/>
      <c r="AP4" s="170" t="s">
        <v>233</v>
      </c>
      <c r="AQ4" s="174">
        <f>AQ3-AQ5</f>
        <v>33.841989999942598</v>
      </c>
      <c r="AR4" s="599" t="s">
        <v>262</v>
      </c>
      <c r="AS4" s="599"/>
      <c r="AX4" s="599" t="s">
        <v>564</v>
      </c>
      <c r="AY4" s="599"/>
      <c r="BB4" s="599" t="s">
        <v>567</v>
      </c>
      <c r="BC4" s="59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599"/>
      <c r="U5" s="599"/>
      <c r="V5" s="3" t="s">
        <v>258</v>
      </c>
      <c r="W5">
        <v>2050</v>
      </c>
      <c r="X5" s="82"/>
      <c r="Z5" s="599"/>
      <c r="AA5" s="59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599"/>
      <c r="AG5" s="599"/>
      <c r="AH5" s="143"/>
      <c r="AI5" s="143"/>
      <c r="AJ5" s="154" t="s">
        <v>352</v>
      </c>
      <c r="AK5" s="162">
        <f>SUM(AK11:AK59)</f>
        <v>30858.011000000002</v>
      </c>
      <c r="AL5" s="599"/>
      <c r="AM5" s="59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599"/>
      <c r="AS5" s="599"/>
      <c r="AX5" s="599"/>
      <c r="AY5" s="599"/>
      <c r="BB5" s="599"/>
      <c r="BC5" s="599"/>
      <c r="BD5" s="616" t="s">
        <v>999</v>
      </c>
      <c r="BE5" s="616"/>
      <c r="BF5" s="616"/>
      <c r="BG5" s="616"/>
      <c r="BH5" s="616"/>
      <c r="BI5" s="616"/>
      <c r="BJ5" s="616"/>
      <c r="BK5" s="61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1" t="s">
        <v>264</v>
      </c>
      <c r="W23" s="60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03"/>
      <c r="W24" s="60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19" t="s">
        <v>2565</v>
      </c>
      <c r="H3" s="620"/>
      <c r="I3" s="346"/>
      <c r="J3" s="619" t="s">
        <v>2566</v>
      </c>
      <c r="K3" s="620"/>
      <c r="L3" s="273"/>
      <c r="M3" s="619">
        <v>43739</v>
      </c>
      <c r="N3" s="620"/>
      <c r="O3" s="619">
        <v>42401</v>
      </c>
      <c r="P3" s="62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5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6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6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6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6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6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6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6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27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28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29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24">
        <f>G40/F42+H40</f>
        <v>1932511.2781954887</v>
      </c>
      <c r="H43" s="624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3">
        <f>H40*F42+G40</f>
        <v>2570240</v>
      </c>
      <c r="H44" s="623"/>
      <c r="I44" s="2"/>
      <c r="J44" s="623">
        <f>K40*1.37+J40</f>
        <v>1877697.6600000001</v>
      </c>
      <c r="K44" s="623"/>
      <c r="L44" s="2"/>
      <c r="M44" s="623">
        <f>N40*1.37+M40</f>
        <v>1789659</v>
      </c>
      <c r="N44" s="623"/>
      <c r="O44" s="623">
        <f>P40*1.36+O40</f>
        <v>1320187.2</v>
      </c>
      <c r="P44" s="62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2" t="s">
        <v>1186</v>
      </c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</row>
    <row r="48" spans="2:16">
      <c r="B48" s="622" t="s">
        <v>2469</v>
      </c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</row>
    <row r="49" spans="2:14">
      <c r="B49" s="622" t="s">
        <v>2468</v>
      </c>
      <c r="C49" s="622"/>
      <c r="D49" s="622"/>
      <c r="E49" s="622"/>
      <c r="F49" s="622"/>
      <c r="G49" s="622"/>
      <c r="H49" s="622"/>
      <c r="I49" s="622"/>
      <c r="J49" s="622"/>
      <c r="K49" s="622"/>
      <c r="L49" s="622"/>
      <c r="M49" s="622"/>
      <c r="N49" s="622"/>
    </row>
    <row r="50" spans="2:14">
      <c r="B50" s="621" t="s">
        <v>2467</v>
      </c>
      <c r="C50" s="621"/>
      <c r="D50" s="621"/>
      <c r="E50" s="621"/>
      <c r="F50" s="621"/>
      <c r="G50" s="621"/>
      <c r="H50" s="621"/>
      <c r="I50" s="621"/>
      <c r="J50" s="621"/>
      <c r="K50" s="621"/>
      <c r="L50" s="621"/>
      <c r="M50" s="621"/>
      <c r="N50" s="621"/>
    </row>
    <row r="51" spans="2:14">
      <c r="B51" s="621"/>
      <c r="C51" s="621"/>
      <c r="D51" s="621"/>
      <c r="E51" s="621"/>
      <c r="F51" s="621"/>
      <c r="G51" s="621"/>
      <c r="H51" s="621"/>
      <c r="I51" s="621"/>
      <c r="J51" s="621"/>
      <c r="K51" s="621"/>
      <c r="L51" s="621"/>
      <c r="M51" s="621"/>
      <c r="N51" s="621"/>
    </row>
    <row r="52" spans="2:14">
      <c r="B52" s="621"/>
      <c r="C52" s="621"/>
      <c r="D52" s="621"/>
      <c r="E52" s="621"/>
      <c r="F52" s="621"/>
      <c r="G52" s="621"/>
      <c r="H52" s="621"/>
      <c r="I52" s="621"/>
      <c r="J52" s="621"/>
      <c r="K52" s="621"/>
      <c r="L52" s="621"/>
      <c r="M52" s="621"/>
      <c r="N52" s="62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1" t="s">
        <v>2554</v>
      </c>
      <c r="F38" s="632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0" t="s">
        <v>989</v>
      </c>
      <c r="C41" s="630"/>
      <c r="D41" s="630"/>
      <c r="E41" s="630"/>
      <c r="F41" s="630"/>
      <c r="G41" s="630"/>
      <c r="H41" s="63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09" t="s">
        <v>909</v>
      </c>
      <c r="C1" s="609"/>
      <c r="D1" s="608" t="s">
        <v>515</v>
      </c>
      <c r="E1" s="608"/>
      <c r="F1" s="609" t="s">
        <v>513</v>
      </c>
      <c r="G1" s="609"/>
      <c r="H1" s="636" t="s">
        <v>549</v>
      </c>
      <c r="I1" s="636"/>
      <c r="J1" s="608" t="s">
        <v>515</v>
      </c>
      <c r="K1" s="608"/>
      <c r="L1" s="609" t="s">
        <v>908</v>
      </c>
      <c r="M1" s="609"/>
      <c r="N1" s="636" t="s">
        <v>549</v>
      </c>
      <c r="O1" s="636"/>
      <c r="P1" s="608" t="s">
        <v>515</v>
      </c>
      <c r="Q1" s="608"/>
      <c r="R1" s="609" t="s">
        <v>552</v>
      </c>
      <c r="S1" s="609"/>
      <c r="T1" s="636" t="s">
        <v>549</v>
      </c>
      <c r="U1" s="636"/>
      <c r="V1" s="608" t="s">
        <v>515</v>
      </c>
      <c r="W1" s="608"/>
      <c r="X1" s="609" t="s">
        <v>907</v>
      </c>
      <c r="Y1" s="609"/>
      <c r="Z1" s="636" t="s">
        <v>549</v>
      </c>
      <c r="AA1" s="636"/>
      <c r="AB1" s="608" t="s">
        <v>515</v>
      </c>
      <c r="AC1" s="608"/>
      <c r="AD1" s="609" t="s">
        <v>591</v>
      </c>
      <c r="AE1" s="609"/>
      <c r="AF1" s="636" t="s">
        <v>549</v>
      </c>
      <c r="AG1" s="636"/>
      <c r="AH1" s="608" t="s">
        <v>515</v>
      </c>
      <c r="AI1" s="608"/>
      <c r="AJ1" s="609" t="s">
        <v>906</v>
      </c>
      <c r="AK1" s="609"/>
      <c r="AL1" s="636" t="s">
        <v>626</v>
      </c>
      <c r="AM1" s="636"/>
      <c r="AN1" s="608" t="s">
        <v>627</v>
      </c>
      <c r="AO1" s="608"/>
      <c r="AP1" s="609" t="s">
        <v>621</v>
      </c>
      <c r="AQ1" s="609"/>
      <c r="AR1" s="636" t="s">
        <v>549</v>
      </c>
      <c r="AS1" s="636"/>
      <c r="AT1" s="608" t="s">
        <v>515</v>
      </c>
      <c r="AU1" s="608"/>
      <c r="AV1" s="609" t="s">
        <v>905</v>
      </c>
      <c r="AW1" s="609"/>
      <c r="AX1" s="636" t="s">
        <v>549</v>
      </c>
      <c r="AY1" s="636"/>
      <c r="AZ1" s="608" t="s">
        <v>515</v>
      </c>
      <c r="BA1" s="608"/>
      <c r="BB1" s="609" t="s">
        <v>653</v>
      </c>
      <c r="BC1" s="609"/>
      <c r="BD1" s="636" t="s">
        <v>549</v>
      </c>
      <c r="BE1" s="636"/>
      <c r="BF1" s="608" t="s">
        <v>515</v>
      </c>
      <c r="BG1" s="608"/>
      <c r="BH1" s="609" t="s">
        <v>904</v>
      </c>
      <c r="BI1" s="609"/>
      <c r="BJ1" s="636" t="s">
        <v>549</v>
      </c>
      <c r="BK1" s="636"/>
      <c r="BL1" s="608" t="s">
        <v>515</v>
      </c>
      <c r="BM1" s="608"/>
      <c r="BN1" s="609" t="s">
        <v>921</v>
      </c>
      <c r="BO1" s="609"/>
      <c r="BP1" s="636" t="s">
        <v>549</v>
      </c>
      <c r="BQ1" s="636"/>
      <c r="BR1" s="608" t="s">
        <v>515</v>
      </c>
      <c r="BS1" s="608"/>
      <c r="BT1" s="609" t="s">
        <v>903</v>
      </c>
      <c r="BU1" s="609"/>
      <c r="BV1" s="636" t="s">
        <v>704</v>
      </c>
      <c r="BW1" s="636"/>
      <c r="BX1" s="608" t="s">
        <v>705</v>
      </c>
      <c r="BY1" s="608"/>
      <c r="BZ1" s="609" t="s">
        <v>703</v>
      </c>
      <c r="CA1" s="609"/>
      <c r="CB1" s="636" t="s">
        <v>730</v>
      </c>
      <c r="CC1" s="636"/>
      <c r="CD1" s="608" t="s">
        <v>731</v>
      </c>
      <c r="CE1" s="608"/>
      <c r="CF1" s="609" t="s">
        <v>902</v>
      </c>
      <c r="CG1" s="609"/>
      <c r="CH1" s="636" t="s">
        <v>730</v>
      </c>
      <c r="CI1" s="636"/>
      <c r="CJ1" s="608" t="s">
        <v>731</v>
      </c>
      <c r="CK1" s="608"/>
      <c r="CL1" s="609" t="s">
        <v>748</v>
      </c>
      <c r="CM1" s="609"/>
      <c r="CN1" s="636" t="s">
        <v>730</v>
      </c>
      <c r="CO1" s="636"/>
      <c r="CP1" s="608" t="s">
        <v>731</v>
      </c>
      <c r="CQ1" s="608"/>
      <c r="CR1" s="609" t="s">
        <v>901</v>
      </c>
      <c r="CS1" s="609"/>
      <c r="CT1" s="636" t="s">
        <v>730</v>
      </c>
      <c r="CU1" s="636"/>
      <c r="CV1" s="634" t="s">
        <v>731</v>
      </c>
      <c r="CW1" s="634"/>
      <c r="CX1" s="609" t="s">
        <v>769</v>
      </c>
      <c r="CY1" s="609"/>
      <c r="CZ1" s="636" t="s">
        <v>730</v>
      </c>
      <c r="DA1" s="636"/>
      <c r="DB1" s="634" t="s">
        <v>731</v>
      </c>
      <c r="DC1" s="634"/>
      <c r="DD1" s="609" t="s">
        <v>900</v>
      </c>
      <c r="DE1" s="609"/>
      <c r="DF1" s="636" t="s">
        <v>816</v>
      </c>
      <c r="DG1" s="636"/>
      <c r="DH1" s="634" t="s">
        <v>817</v>
      </c>
      <c r="DI1" s="634"/>
      <c r="DJ1" s="609" t="s">
        <v>809</v>
      </c>
      <c r="DK1" s="609"/>
      <c r="DL1" s="636" t="s">
        <v>816</v>
      </c>
      <c r="DM1" s="636"/>
      <c r="DN1" s="634" t="s">
        <v>731</v>
      </c>
      <c r="DO1" s="634"/>
      <c r="DP1" s="609" t="s">
        <v>899</v>
      </c>
      <c r="DQ1" s="609"/>
      <c r="DR1" s="636" t="s">
        <v>816</v>
      </c>
      <c r="DS1" s="636"/>
      <c r="DT1" s="634" t="s">
        <v>731</v>
      </c>
      <c r="DU1" s="634"/>
      <c r="DV1" s="609" t="s">
        <v>898</v>
      </c>
      <c r="DW1" s="609"/>
      <c r="DX1" s="636" t="s">
        <v>816</v>
      </c>
      <c r="DY1" s="636"/>
      <c r="DZ1" s="634" t="s">
        <v>731</v>
      </c>
      <c r="EA1" s="634"/>
      <c r="EB1" s="609" t="s">
        <v>897</v>
      </c>
      <c r="EC1" s="609"/>
      <c r="ED1" s="636" t="s">
        <v>816</v>
      </c>
      <c r="EE1" s="636"/>
      <c r="EF1" s="634" t="s">
        <v>731</v>
      </c>
      <c r="EG1" s="634"/>
      <c r="EH1" s="609" t="s">
        <v>883</v>
      </c>
      <c r="EI1" s="609"/>
      <c r="EJ1" s="636" t="s">
        <v>816</v>
      </c>
      <c r="EK1" s="636"/>
      <c r="EL1" s="634" t="s">
        <v>936</v>
      </c>
      <c r="EM1" s="634"/>
      <c r="EN1" s="609" t="s">
        <v>922</v>
      </c>
      <c r="EO1" s="609"/>
      <c r="EP1" s="636" t="s">
        <v>816</v>
      </c>
      <c r="EQ1" s="636"/>
      <c r="ER1" s="634" t="s">
        <v>950</v>
      </c>
      <c r="ES1" s="634"/>
      <c r="ET1" s="609" t="s">
        <v>937</v>
      </c>
      <c r="EU1" s="609"/>
      <c r="EV1" s="636" t="s">
        <v>816</v>
      </c>
      <c r="EW1" s="636"/>
      <c r="EX1" s="634" t="s">
        <v>530</v>
      </c>
      <c r="EY1" s="634"/>
      <c r="EZ1" s="609" t="s">
        <v>952</v>
      </c>
      <c r="FA1" s="60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5" t="s">
        <v>779</v>
      </c>
      <c r="CU7" s="60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5" t="s">
        <v>778</v>
      </c>
      <c r="DA8" s="60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5" t="s">
        <v>778</v>
      </c>
      <c r="DG8" s="60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5" t="s">
        <v>778</v>
      </c>
      <c r="DM8" s="60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5" t="s">
        <v>778</v>
      </c>
      <c r="DS8" s="609"/>
      <c r="DT8" s="142" t="s">
        <v>783</v>
      </c>
      <c r="DU8" s="142">
        <f>SUM(DU13:DU17)</f>
        <v>32</v>
      </c>
      <c r="DV8" s="63"/>
      <c r="DW8" s="63"/>
      <c r="DX8" s="635" t="s">
        <v>778</v>
      </c>
      <c r="DY8" s="60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5" t="s">
        <v>928</v>
      </c>
      <c r="EK8" s="60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5" t="s">
        <v>928</v>
      </c>
      <c r="EQ9" s="60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5" t="s">
        <v>928</v>
      </c>
      <c r="EW9" s="60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5" t="s">
        <v>928</v>
      </c>
      <c r="EE11" s="60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5" t="s">
        <v>778</v>
      </c>
      <c r="CU12" s="60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0" t="s">
        <v>782</v>
      </c>
      <c r="CU19" s="60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2" t="s">
        <v>858</v>
      </c>
      <c r="FA21" s="622"/>
      <c r="FC21" s="237">
        <f>FC20-FC22</f>
        <v>113457.16899999997</v>
      </c>
      <c r="FD21" s="229"/>
      <c r="FE21" s="633" t="s">
        <v>1546</v>
      </c>
      <c r="FF21" s="633"/>
      <c r="FG21" s="63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2" t="s">
        <v>871</v>
      </c>
      <c r="FA22" s="62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2" t="s">
        <v>1000</v>
      </c>
      <c r="FA23" s="62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2" t="s">
        <v>1076</v>
      </c>
      <c r="FA24" s="62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3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B27" sqref="LB2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12.28515625" style="341" bestFit="1" customWidth="1"/>
    <col min="310" max="310" width="16.85546875" style="341" customWidth="1"/>
    <col min="311" max="311" width="9.28515625" style="341" bestFit="1" customWidth="1"/>
    <col min="312" max="312" width="18.85546875" style="341" customWidth="1"/>
    <col min="313" max="313" width="9.7109375" style="341" bestFit="1" customWidth="1"/>
    <col min="314" max="314" width="6.85546875" style="341" bestFit="1" customWidth="1"/>
    <col min="315" max="16384" width="14.5703125" style="341"/>
  </cols>
  <sheetData>
    <row r="1" spans="1:314">
      <c r="A1" s="639" t="s">
        <v>1209</v>
      </c>
      <c r="B1" s="639"/>
      <c r="C1" s="617" t="s">
        <v>292</v>
      </c>
      <c r="D1" s="617"/>
      <c r="E1" s="615" t="s">
        <v>1010</v>
      </c>
      <c r="F1" s="615"/>
      <c r="G1" s="639" t="s">
        <v>1210</v>
      </c>
      <c r="H1" s="639"/>
      <c r="I1" s="617" t="s">
        <v>292</v>
      </c>
      <c r="J1" s="617"/>
      <c r="K1" s="615" t="s">
        <v>1011</v>
      </c>
      <c r="L1" s="615"/>
      <c r="M1" s="639" t="s">
        <v>1211</v>
      </c>
      <c r="N1" s="639"/>
      <c r="O1" s="617" t="s">
        <v>292</v>
      </c>
      <c r="P1" s="617"/>
      <c r="Q1" s="615" t="s">
        <v>1057</v>
      </c>
      <c r="R1" s="615"/>
      <c r="S1" s="639" t="s">
        <v>1212</v>
      </c>
      <c r="T1" s="639"/>
      <c r="U1" s="617" t="s">
        <v>292</v>
      </c>
      <c r="V1" s="617"/>
      <c r="W1" s="615" t="s">
        <v>627</v>
      </c>
      <c r="X1" s="615"/>
      <c r="Y1" s="639" t="s">
        <v>1213</v>
      </c>
      <c r="Z1" s="639"/>
      <c r="AA1" s="617" t="s">
        <v>292</v>
      </c>
      <c r="AB1" s="617"/>
      <c r="AC1" s="615" t="s">
        <v>1084</v>
      </c>
      <c r="AD1" s="615"/>
      <c r="AE1" s="639" t="s">
        <v>1214</v>
      </c>
      <c r="AF1" s="639"/>
      <c r="AG1" s="617" t="s">
        <v>292</v>
      </c>
      <c r="AH1" s="617"/>
      <c r="AI1" s="615" t="s">
        <v>1134</v>
      </c>
      <c r="AJ1" s="615"/>
      <c r="AK1" s="639" t="s">
        <v>1217</v>
      </c>
      <c r="AL1" s="639"/>
      <c r="AM1" s="617" t="s">
        <v>1132</v>
      </c>
      <c r="AN1" s="617"/>
      <c r="AO1" s="615" t="s">
        <v>1133</v>
      </c>
      <c r="AP1" s="615"/>
      <c r="AQ1" s="639" t="s">
        <v>1218</v>
      </c>
      <c r="AR1" s="639"/>
      <c r="AS1" s="617" t="s">
        <v>1132</v>
      </c>
      <c r="AT1" s="617"/>
      <c r="AU1" s="615" t="s">
        <v>1178</v>
      </c>
      <c r="AV1" s="615"/>
      <c r="AW1" s="639" t="s">
        <v>1215</v>
      </c>
      <c r="AX1" s="639"/>
      <c r="AY1" s="615" t="s">
        <v>1241</v>
      </c>
      <c r="AZ1" s="615"/>
      <c r="BA1" s="639" t="s">
        <v>1215</v>
      </c>
      <c r="BB1" s="639"/>
      <c r="BC1" s="617" t="s">
        <v>816</v>
      </c>
      <c r="BD1" s="617"/>
      <c r="BE1" s="615" t="s">
        <v>1208</v>
      </c>
      <c r="BF1" s="615"/>
      <c r="BG1" s="639" t="s">
        <v>1216</v>
      </c>
      <c r="BH1" s="639"/>
      <c r="BI1" s="617" t="s">
        <v>816</v>
      </c>
      <c r="BJ1" s="617"/>
      <c r="BK1" s="615" t="s">
        <v>1208</v>
      </c>
      <c r="BL1" s="615"/>
      <c r="BM1" s="639" t="s">
        <v>1226</v>
      </c>
      <c r="BN1" s="639"/>
      <c r="BO1" s="617" t="s">
        <v>816</v>
      </c>
      <c r="BP1" s="617"/>
      <c r="BQ1" s="615" t="s">
        <v>1244</v>
      </c>
      <c r="BR1" s="615"/>
      <c r="BS1" s="639" t="s">
        <v>1243</v>
      </c>
      <c r="BT1" s="639"/>
      <c r="BU1" s="617" t="s">
        <v>816</v>
      </c>
      <c r="BV1" s="617"/>
      <c r="BW1" s="615" t="s">
        <v>1248</v>
      </c>
      <c r="BX1" s="615"/>
      <c r="BY1" s="639" t="s">
        <v>1270</v>
      </c>
      <c r="BZ1" s="639"/>
      <c r="CA1" s="617" t="s">
        <v>816</v>
      </c>
      <c r="CB1" s="617"/>
      <c r="CC1" s="615" t="s">
        <v>1244</v>
      </c>
      <c r="CD1" s="615"/>
      <c r="CE1" s="639" t="s">
        <v>1291</v>
      </c>
      <c r="CF1" s="639"/>
      <c r="CG1" s="617" t="s">
        <v>816</v>
      </c>
      <c r="CH1" s="617"/>
      <c r="CI1" s="615" t="s">
        <v>1248</v>
      </c>
      <c r="CJ1" s="615"/>
      <c r="CK1" s="639" t="s">
        <v>1307</v>
      </c>
      <c r="CL1" s="639"/>
      <c r="CM1" s="617" t="s">
        <v>816</v>
      </c>
      <c r="CN1" s="617"/>
      <c r="CO1" s="615" t="s">
        <v>1244</v>
      </c>
      <c r="CP1" s="615"/>
      <c r="CQ1" s="639" t="s">
        <v>1335</v>
      </c>
      <c r="CR1" s="639"/>
      <c r="CS1" s="641" t="s">
        <v>816</v>
      </c>
      <c r="CT1" s="641"/>
      <c r="CU1" s="615" t="s">
        <v>1391</v>
      </c>
      <c r="CV1" s="615"/>
      <c r="CW1" s="639" t="s">
        <v>1374</v>
      </c>
      <c r="CX1" s="639"/>
      <c r="CY1" s="641" t="s">
        <v>816</v>
      </c>
      <c r="CZ1" s="641"/>
      <c r="DA1" s="615" t="s">
        <v>1597</v>
      </c>
      <c r="DB1" s="615"/>
      <c r="DC1" s="639" t="s">
        <v>1394</v>
      </c>
      <c r="DD1" s="639"/>
      <c r="DE1" s="641" t="s">
        <v>816</v>
      </c>
      <c r="DF1" s="641"/>
      <c r="DG1" s="615" t="s">
        <v>1491</v>
      </c>
      <c r="DH1" s="615"/>
      <c r="DI1" s="639" t="s">
        <v>1594</v>
      </c>
      <c r="DJ1" s="639"/>
      <c r="DK1" s="641" t="s">
        <v>816</v>
      </c>
      <c r="DL1" s="641"/>
      <c r="DM1" s="615" t="s">
        <v>1391</v>
      </c>
      <c r="DN1" s="615"/>
      <c r="DO1" s="639" t="s">
        <v>1595</v>
      </c>
      <c r="DP1" s="639"/>
      <c r="DQ1" s="641" t="s">
        <v>816</v>
      </c>
      <c r="DR1" s="641"/>
      <c r="DS1" s="615" t="s">
        <v>1590</v>
      </c>
      <c r="DT1" s="615"/>
      <c r="DU1" s="639" t="s">
        <v>1596</v>
      </c>
      <c r="DV1" s="639"/>
      <c r="DW1" s="641" t="s">
        <v>816</v>
      </c>
      <c r="DX1" s="641"/>
      <c r="DY1" s="615" t="s">
        <v>1616</v>
      </c>
      <c r="DZ1" s="615"/>
      <c r="EA1" s="640" t="s">
        <v>1611</v>
      </c>
      <c r="EB1" s="640"/>
      <c r="EC1" s="641" t="s">
        <v>816</v>
      </c>
      <c r="ED1" s="641"/>
      <c r="EE1" s="615" t="s">
        <v>1590</v>
      </c>
      <c r="EF1" s="615"/>
      <c r="EG1" s="465"/>
      <c r="EH1" s="640" t="s">
        <v>1641</v>
      </c>
      <c r="EI1" s="640"/>
      <c r="EJ1" s="641" t="s">
        <v>816</v>
      </c>
      <c r="EK1" s="641"/>
      <c r="EL1" s="615" t="s">
        <v>1674</v>
      </c>
      <c r="EM1" s="615"/>
      <c r="EN1" s="640" t="s">
        <v>1666</v>
      </c>
      <c r="EO1" s="640"/>
      <c r="EP1" s="641" t="s">
        <v>816</v>
      </c>
      <c r="EQ1" s="641"/>
      <c r="ER1" s="615" t="s">
        <v>1714</v>
      </c>
      <c r="ES1" s="615"/>
      <c r="ET1" s="640" t="s">
        <v>1707</v>
      </c>
      <c r="EU1" s="640"/>
      <c r="EV1" s="641" t="s">
        <v>816</v>
      </c>
      <c r="EW1" s="641"/>
      <c r="EX1" s="615" t="s">
        <v>1616</v>
      </c>
      <c r="EY1" s="615"/>
      <c r="EZ1" s="640" t="s">
        <v>1742</v>
      </c>
      <c r="FA1" s="640"/>
      <c r="FB1" s="641" t="s">
        <v>816</v>
      </c>
      <c r="FC1" s="641"/>
      <c r="FD1" s="615" t="s">
        <v>1597</v>
      </c>
      <c r="FE1" s="615"/>
      <c r="FF1" s="640" t="s">
        <v>1781</v>
      </c>
      <c r="FG1" s="640"/>
      <c r="FH1" s="641" t="s">
        <v>816</v>
      </c>
      <c r="FI1" s="641"/>
      <c r="FJ1" s="615" t="s">
        <v>1391</v>
      </c>
      <c r="FK1" s="615"/>
      <c r="FL1" s="640" t="s">
        <v>1816</v>
      </c>
      <c r="FM1" s="640"/>
      <c r="FN1" s="641" t="s">
        <v>816</v>
      </c>
      <c r="FO1" s="641"/>
      <c r="FP1" s="615" t="s">
        <v>1863</v>
      </c>
      <c r="FQ1" s="615"/>
      <c r="FR1" s="640" t="s">
        <v>1852</v>
      </c>
      <c r="FS1" s="640"/>
      <c r="FT1" s="641" t="s">
        <v>816</v>
      </c>
      <c r="FU1" s="641"/>
      <c r="FV1" s="615" t="s">
        <v>1863</v>
      </c>
      <c r="FW1" s="615"/>
      <c r="FX1" s="640" t="s">
        <v>1966</v>
      </c>
      <c r="FY1" s="640"/>
      <c r="FZ1" s="641" t="s">
        <v>816</v>
      </c>
      <c r="GA1" s="641"/>
      <c r="GB1" s="615" t="s">
        <v>1616</v>
      </c>
      <c r="GC1" s="615"/>
      <c r="GD1" s="640" t="s">
        <v>1967</v>
      </c>
      <c r="GE1" s="640"/>
      <c r="GF1" s="641" t="s">
        <v>816</v>
      </c>
      <c r="GG1" s="641"/>
      <c r="GH1" s="615" t="s">
        <v>1590</v>
      </c>
      <c r="GI1" s="615"/>
      <c r="GJ1" s="640" t="s">
        <v>1976</v>
      </c>
      <c r="GK1" s="640"/>
      <c r="GL1" s="641" t="s">
        <v>816</v>
      </c>
      <c r="GM1" s="641"/>
      <c r="GN1" s="615" t="s">
        <v>1590</v>
      </c>
      <c r="GO1" s="615"/>
      <c r="GP1" s="640" t="s">
        <v>2018</v>
      </c>
      <c r="GQ1" s="640"/>
      <c r="GR1" s="641" t="s">
        <v>816</v>
      </c>
      <c r="GS1" s="641"/>
      <c r="GT1" s="615" t="s">
        <v>1674</v>
      </c>
      <c r="GU1" s="615"/>
      <c r="GV1" s="640" t="s">
        <v>2047</v>
      </c>
      <c r="GW1" s="640"/>
      <c r="GX1" s="641" t="s">
        <v>816</v>
      </c>
      <c r="GY1" s="641"/>
      <c r="GZ1" s="615" t="s">
        <v>2086</v>
      </c>
      <c r="HA1" s="615"/>
      <c r="HB1" s="640" t="s">
        <v>2106</v>
      </c>
      <c r="HC1" s="640"/>
      <c r="HD1" s="641" t="s">
        <v>816</v>
      </c>
      <c r="HE1" s="641"/>
      <c r="HF1" s="615" t="s">
        <v>1714</v>
      </c>
      <c r="HG1" s="615"/>
      <c r="HH1" s="640" t="s">
        <v>2119</v>
      </c>
      <c r="HI1" s="640"/>
      <c r="HJ1" s="641" t="s">
        <v>816</v>
      </c>
      <c r="HK1" s="641"/>
      <c r="HL1" s="615" t="s">
        <v>1391</v>
      </c>
      <c r="HM1" s="615"/>
      <c r="HN1" s="640" t="s">
        <v>2165</v>
      </c>
      <c r="HO1" s="640"/>
      <c r="HP1" s="641" t="s">
        <v>816</v>
      </c>
      <c r="HQ1" s="641"/>
      <c r="HR1" s="615" t="s">
        <v>1391</v>
      </c>
      <c r="HS1" s="615"/>
      <c r="HT1" s="640" t="s">
        <v>2200</v>
      </c>
      <c r="HU1" s="640"/>
      <c r="HV1" s="641" t="s">
        <v>816</v>
      </c>
      <c r="HW1" s="641"/>
      <c r="HX1" s="615" t="s">
        <v>1616</v>
      </c>
      <c r="HY1" s="615"/>
      <c r="HZ1" s="640" t="s">
        <v>2245</v>
      </c>
      <c r="IA1" s="640"/>
      <c r="IB1" s="641" t="s">
        <v>816</v>
      </c>
      <c r="IC1" s="641"/>
      <c r="ID1" s="615" t="s">
        <v>1714</v>
      </c>
      <c r="IE1" s="615"/>
      <c r="IF1" s="640" t="s">
        <v>2310</v>
      </c>
      <c r="IG1" s="640"/>
      <c r="IH1" s="641" t="s">
        <v>816</v>
      </c>
      <c r="II1" s="641"/>
      <c r="IJ1" s="615" t="s">
        <v>1590</v>
      </c>
      <c r="IK1" s="615"/>
      <c r="IL1" s="640" t="s">
        <v>2379</v>
      </c>
      <c r="IM1" s="640"/>
      <c r="IN1" s="641" t="s">
        <v>816</v>
      </c>
      <c r="IO1" s="641"/>
      <c r="IP1" s="615" t="s">
        <v>1616</v>
      </c>
      <c r="IQ1" s="615"/>
      <c r="IR1" s="640" t="s">
        <v>2557</v>
      </c>
      <c r="IS1" s="640"/>
      <c r="IT1" s="641" t="s">
        <v>816</v>
      </c>
      <c r="IU1" s="641"/>
      <c r="IV1" s="615" t="s">
        <v>1747</v>
      </c>
      <c r="IW1" s="615"/>
      <c r="IX1" s="640" t="s">
        <v>2556</v>
      </c>
      <c r="IY1" s="640"/>
      <c r="IZ1" s="641" t="s">
        <v>816</v>
      </c>
      <c r="JA1" s="641"/>
      <c r="JB1" s="615" t="s">
        <v>1863</v>
      </c>
      <c r="JC1" s="615"/>
      <c r="JD1" s="640" t="s">
        <v>2597</v>
      </c>
      <c r="JE1" s="640"/>
      <c r="JF1" s="641" t="s">
        <v>816</v>
      </c>
      <c r="JG1" s="641"/>
      <c r="JH1" s="615" t="s">
        <v>1747</v>
      </c>
      <c r="JI1" s="615"/>
      <c r="JJ1" s="640" t="s">
        <v>2645</v>
      </c>
      <c r="JK1" s="640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3100</v>
      </c>
      <c r="KU1" s="466"/>
      <c r="KV1" s="467" t="s">
        <v>816</v>
      </c>
      <c r="KW1" s="467"/>
      <c r="KX1" s="465" t="s">
        <v>1747</v>
      </c>
      <c r="KY1" s="465"/>
      <c r="KZ1" s="466" t="s">
        <v>3101</v>
      </c>
      <c r="LA1" s="466"/>
    </row>
    <row r="2" spans="1:314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SUM(KW4:KW25)</f>
        <v>3129.11</v>
      </c>
      <c r="KX2" s="203" t="s">
        <v>296</v>
      </c>
      <c r="KY2" s="260">
        <f>KW2+KU3-LA3</f>
        <v>-1.0000000009313226E-2</v>
      </c>
      <c r="KZ2" s="341" t="s">
        <v>3017</v>
      </c>
      <c r="LA2" s="259">
        <v>-50000</v>
      </c>
      <c r="LB2" s="472"/>
    </row>
    <row r="3" spans="1:314">
      <c r="A3" s="662" t="s">
        <v>991</v>
      </c>
      <c r="B3" s="662"/>
      <c r="E3" s="170" t="s">
        <v>233</v>
      </c>
      <c r="F3" s="174">
        <f>F2-F4</f>
        <v>17</v>
      </c>
      <c r="G3" s="662" t="s">
        <v>991</v>
      </c>
      <c r="H3" s="662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KY2-KW33-KW32</f>
        <v>-1.0000000009313226E-2</v>
      </c>
      <c r="KZ3" s="341" t="s">
        <v>3042</v>
      </c>
      <c r="LA3" s="311">
        <f>SUM(LA10:LA37)</f>
        <v>317119.15999999997</v>
      </c>
      <c r="LB3" s="472"/>
    </row>
    <row r="4" spans="1:314" ht="12.75" customHeight="1" thickBot="1">
      <c r="A4" s="662"/>
      <c r="B4" s="662"/>
      <c r="E4" s="170" t="s">
        <v>352</v>
      </c>
      <c r="F4" s="174">
        <f>SUM(F14:F57)</f>
        <v>12750</v>
      </c>
      <c r="G4" s="662"/>
      <c r="H4" s="662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-1.0000000009313226E-2</v>
      </c>
      <c r="KZ4" s="456">
        <v>7000</v>
      </c>
      <c r="LA4" s="457">
        <v>45342</v>
      </c>
      <c r="LB4" s="472"/>
    </row>
    <row r="5" spans="1:314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V5" s="594"/>
      <c r="KW5" s="475"/>
      <c r="KX5" s="341" t="s">
        <v>352</v>
      </c>
      <c r="KY5" s="260">
        <f>SUM(KY6:KY49)</f>
        <v>0</v>
      </c>
      <c r="KZ5" s="458">
        <v>150000</v>
      </c>
      <c r="LA5" s="459">
        <v>45356</v>
      </c>
    </row>
    <row r="6" spans="1:314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4" t="s">
        <v>3116</v>
      </c>
      <c r="KW6" s="321"/>
      <c r="KX6" s="451" t="s">
        <v>1002</v>
      </c>
      <c r="KY6" s="450"/>
      <c r="KZ6" s="458">
        <v>20000</v>
      </c>
      <c r="LA6" s="459">
        <v>45370</v>
      </c>
    </row>
    <row r="7" spans="1:314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3116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5" t="s">
        <v>3120</v>
      </c>
      <c r="KW7" s="332">
        <v>3129.11</v>
      </c>
      <c r="KX7" s="452" t="s">
        <v>3011</v>
      </c>
      <c r="KY7" s="202"/>
      <c r="KZ7" s="458">
        <v>20000</v>
      </c>
      <c r="LA7" s="459">
        <v>45384</v>
      </c>
    </row>
    <row r="8" spans="1:314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341" t="s">
        <v>2840</v>
      </c>
      <c r="KW8" s="398"/>
      <c r="KX8" s="300" t="s">
        <v>2933</v>
      </c>
      <c r="KY8" s="202"/>
      <c r="KZ8" s="458">
        <v>30000</v>
      </c>
      <c r="LA8" s="459">
        <v>45398</v>
      </c>
    </row>
    <row r="9" spans="1:314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204" t="s">
        <v>3105</v>
      </c>
      <c r="KW9" s="398"/>
      <c r="KX9" s="300" t="s">
        <v>1862</v>
      </c>
      <c r="KZ9" s="458">
        <v>20000</v>
      </c>
      <c r="LA9" s="459">
        <v>45412</v>
      </c>
    </row>
    <row r="10" spans="1:314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3084</v>
      </c>
      <c r="KS10" s="341">
        <v>6.48</v>
      </c>
      <c r="KT10" s="499" t="s">
        <v>3001</v>
      </c>
      <c r="KU10" s="460">
        <f>SUM(KT4:KT9)</f>
        <v>247000</v>
      </c>
      <c r="KV10" s="341" t="s">
        <v>1798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4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3117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217" t="s">
        <v>2794</v>
      </c>
      <c r="KW11" s="398"/>
      <c r="KX11" s="300" t="s">
        <v>1862</v>
      </c>
      <c r="KZ11" s="341" t="s">
        <v>2905</v>
      </c>
      <c r="LA11" s="259">
        <v>-70600</v>
      </c>
      <c r="LB11" s="472"/>
    </row>
    <row r="12" spans="1:31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3098</v>
      </c>
      <c r="KS12" s="204">
        <v>15.2</v>
      </c>
      <c r="KT12" s="341" t="s">
        <v>3014</v>
      </c>
      <c r="KU12" s="259">
        <v>-123206</v>
      </c>
      <c r="KV12" s="503" t="s">
        <v>2841</v>
      </c>
      <c r="KW12" s="503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4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3086</v>
      </c>
      <c r="KS13" s="341">
        <v>43.2</v>
      </c>
      <c r="KT13" s="285" t="s">
        <v>3002</v>
      </c>
      <c r="KU13" s="319">
        <v>-82000</v>
      </c>
      <c r="KV13" s="217"/>
      <c r="KW13" s="398"/>
      <c r="KX13" s="254" t="s">
        <v>1862</v>
      </c>
      <c r="KY13" s="204"/>
      <c r="KZ13" s="285" t="s">
        <v>3002</v>
      </c>
      <c r="LA13" s="319">
        <v>-82000</v>
      </c>
      <c r="LB13" s="472"/>
    </row>
    <row r="14" spans="1:314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44" t="s">
        <v>1504</v>
      </c>
      <c r="DP14" s="64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0" t="s">
        <v>2150</v>
      </c>
      <c r="HK14" s="64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2827</v>
      </c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4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63" t="s">
        <v>2841</v>
      </c>
      <c r="KE15" s="663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85" t="s">
        <v>3104</v>
      </c>
      <c r="KW15" s="398"/>
      <c r="KX15" s="243" t="s">
        <v>3012</v>
      </c>
      <c r="KY15" s="321"/>
      <c r="KZ15" s="320" t="s">
        <v>3016</v>
      </c>
      <c r="LA15" s="259">
        <v>240001</v>
      </c>
      <c r="LB15" s="400" t="s">
        <v>3123</v>
      </c>
    </row>
    <row r="16" spans="1:314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3083</v>
      </c>
      <c r="KS16" s="204">
        <f>111.95+16.63</f>
        <v>128.58000000000001</v>
      </c>
      <c r="KT16" s="320" t="s">
        <v>2913</v>
      </c>
      <c r="KU16" s="259">
        <v>101064</v>
      </c>
      <c r="KV16" s="217" t="s">
        <v>3018</v>
      </c>
      <c r="KW16" s="398"/>
      <c r="KX16" s="143" t="s">
        <v>3013</v>
      </c>
      <c r="KY16" s="327"/>
      <c r="KZ16" s="320" t="s">
        <v>2913</v>
      </c>
      <c r="LA16" s="259">
        <v>100432</v>
      </c>
      <c r="LB16" s="472" t="s">
        <v>3123</v>
      </c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597" t="s">
        <v>3121</v>
      </c>
      <c r="KX17" s="143" t="s">
        <v>3106</v>
      </c>
      <c r="KY17" s="286"/>
      <c r="KZ17" s="320" t="s">
        <v>3000</v>
      </c>
      <c r="LA17" s="259">
        <v>0</v>
      </c>
      <c r="LB17" s="472">
        <v>45231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44" t="s">
        <v>1474</v>
      </c>
      <c r="DJ18" s="645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3122</v>
      </c>
      <c r="KX18" s="143" t="s">
        <v>2460</v>
      </c>
      <c r="KY18" s="202"/>
      <c r="KZ18" s="326" t="s">
        <v>2883</v>
      </c>
      <c r="LA18" s="358"/>
      <c r="LB18" s="472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17"/>
      <c r="KW19" s="328"/>
      <c r="KX19" s="143" t="s">
        <v>3028</v>
      </c>
      <c r="KY19" s="202"/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3078</v>
      </c>
      <c r="KU20" s="259">
        <f>KT21-0.99*195000</f>
        <v>-464</v>
      </c>
      <c r="KV20" s="217"/>
      <c r="KW20" s="328"/>
      <c r="KX20" s="143" t="s">
        <v>3021</v>
      </c>
      <c r="KY20" s="202"/>
      <c r="KZ20" s="204" t="s">
        <v>3078</v>
      </c>
      <c r="LA20" s="259">
        <f>KZ21-0.99*195000</f>
        <v>-464</v>
      </c>
      <c r="LB20" s="400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0" t="s">
        <v>507</v>
      </c>
      <c r="N21" s="660"/>
      <c r="Q21" s="166" t="s">
        <v>365</v>
      </c>
      <c r="S21" s="660" t="s">
        <v>507</v>
      </c>
      <c r="T21" s="660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4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3079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04"/>
      <c r="KX21" s="143" t="s">
        <v>3020</v>
      </c>
      <c r="KY21" s="274"/>
      <c r="KZ21" s="448">
        <v>192586</v>
      </c>
      <c r="LA21" s="197"/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5" t="s">
        <v>990</v>
      </c>
      <c r="N22" s="655"/>
      <c r="Q22" s="166" t="s">
        <v>369</v>
      </c>
      <c r="S22" s="655" t="s">
        <v>990</v>
      </c>
      <c r="T22" s="655"/>
      <c r="W22" s="242" t="s">
        <v>1019</v>
      </c>
      <c r="X22" s="341">
        <v>0</v>
      </c>
      <c r="Y22" s="660" t="s">
        <v>507</v>
      </c>
      <c r="Z22" s="660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4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39" t="s">
        <v>2135</v>
      </c>
      <c r="IU22" s="639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3080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204" t="s">
        <v>2670</v>
      </c>
      <c r="LA22" s="259">
        <v>2600</v>
      </c>
      <c r="LB22" s="472"/>
    </row>
    <row r="23" spans="1:315">
      <c r="A23" s="660" t="s">
        <v>507</v>
      </c>
      <c r="B23" s="660"/>
      <c r="E23" s="164" t="s">
        <v>237</v>
      </c>
      <c r="F23" s="166"/>
      <c r="G23" s="660" t="s">
        <v>507</v>
      </c>
      <c r="H23" s="660"/>
      <c r="K23" s="242" t="s">
        <v>1019</v>
      </c>
      <c r="L23" s="341">
        <v>0</v>
      </c>
      <c r="M23" s="652"/>
      <c r="N23" s="652"/>
      <c r="Q23" s="166" t="s">
        <v>1056</v>
      </c>
      <c r="S23" s="652"/>
      <c r="T23" s="652"/>
      <c r="W23" s="242" t="s">
        <v>1027</v>
      </c>
      <c r="X23" s="204">
        <v>0</v>
      </c>
      <c r="Y23" s="655" t="s">
        <v>990</v>
      </c>
      <c r="Z23" s="655"/>
      <c r="AE23" s="660" t="s">
        <v>507</v>
      </c>
      <c r="AF23" s="660"/>
      <c r="AK23" s="660" t="s">
        <v>507</v>
      </c>
      <c r="AL23" s="660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6" t="s">
        <v>1536</v>
      </c>
      <c r="EF23" s="64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4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4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39" t="s">
        <v>2135</v>
      </c>
      <c r="HK23" s="63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39" t="s">
        <v>2135</v>
      </c>
      <c r="HW23" s="639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3081</v>
      </c>
      <c r="KQ23" s="450">
        <v>2597.87</v>
      </c>
      <c r="KR23" s="143" t="s">
        <v>3099</v>
      </c>
      <c r="KS23" s="274">
        <v>109.75</v>
      </c>
      <c r="KT23" s="320" t="s">
        <v>2671</v>
      </c>
      <c r="KU23" s="259">
        <v>1238</v>
      </c>
      <c r="KV23" s="217"/>
      <c r="KW23" s="328"/>
      <c r="KX23" s="143" t="s">
        <v>2679</v>
      </c>
      <c r="KY23" s="202"/>
      <c r="KZ23" s="320" t="s">
        <v>2671</v>
      </c>
      <c r="LA23" s="259">
        <v>1238</v>
      </c>
      <c r="LB23" s="472">
        <v>45230</v>
      </c>
    </row>
    <row r="24" spans="1:315">
      <c r="A24" s="655" t="s">
        <v>990</v>
      </c>
      <c r="B24" s="655"/>
      <c r="E24" s="164" t="s">
        <v>139</v>
      </c>
      <c r="F24" s="166"/>
      <c r="G24" s="655" t="s">
        <v>990</v>
      </c>
      <c r="H24" s="655"/>
      <c r="K24" s="242" t="s">
        <v>1027</v>
      </c>
      <c r="L24" s="204">
        <v>0</v>
      </c>
      <c r="M24" s="652"/>
      <c r="N24" s="652"/>
      <c r="Q24" s="242" t="s">
        <v>1029</v>
      </c>
      <c r="R24" s="341">
        <v>0</v>
      </c>
      <c r="S24" s="652"/>
      <c r="T24" s="652"/>
      <c r="W24" s="242" t="s">
        <v>1050</v>
      </c>
      <c r="X24" s="341">
        <v>910.17</v>
      </c>
      <c r="Y24" s="652"/>
      <c r="Z24" s="652"/>
      <c r="AC24" s="245" t="s">
        <v>1083</v>
      </c>
      <c r="AD24" s="341">
        <v>90</v>
      </c>
      <c r="AE24" s="655" t="s">
        <v>990</v>
      </c>
      <c r="AF24" s="655"/>
      <c r="AI24" s="243" t="s">
        <v>1101</v>
      </c>
      <c r="AJ24" s="341">
        <v>30</v>
      </c>
      <c r="AK24" s="655" t="s">
        <v>990</v>
      </c>
      <c r="AL24" s="65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5"/>
      <c r="BH24" s="655"/>
      <c r="BK24" s="257" t="s">
        <v>1222</v>
      </c>
      <c r="BL24" s="204">
        <v>48.54</v>
      </c>
      <c r="BM24" s="655"/>
      <c r="BN24" s="655"/>
      <c r="BQ24" s="257" t="s">
        <v>1051</v>
      </c>
      <c r="BR24" s="204">
        <v>50.15</v>
      </c>
      <c r="BS24" s="655" t="s">
        <v>1245</v>
      </c>
      <c r="BT24" s="655"/>
      <c r="BW24" s="257" t="s">
        <v>1051</v>
      </c>
      <c r="BX24" s="204">
        <v>48.54</v>
      </c>
      <c r="BY24" s="655"/>
      <c r="BZ24" s="655"/>
      <c r="CC24" s="257" t="s">
        <v>1051</v>
      </c>
      <c r="CD24" s="204">
        <v>142.91</v>
      </c>
      <c r="CE24" s="655"/>
      <c r="CF24" s="655"/>
      <c r="CI24" s="257" t="s">
        <v>1312</v>
      </c>
      <c r="CJ24" s="204">
        <v>35.049999999999997</v>
      </c>
      <c r="CK24" s="652"/>
      <c r="CL24" s="652"/>
      <c r="CO24" s="257" t="s">
        <v>1286</v>
      </c>
      <c r="CP24" s="204">
        <v>153.41</v>
      </c>
      <c r="CQ24" s="652" t="s">
        <v>1327</v>
      </c>
      <c r="CR24" s="652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4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3082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04"/>
      <c r="KX24" s="143" t="s">
        <v>2309</v>
      </c>
      <c r="KY24" s="202"/>
      <c r="KZ24" s="320" t="s">
        <v>2672</v>
      </c>
      <c r="LA24" s="335">
        <v>1692</v>
      </c>
      <c r="LB24" s="472">
        <v>45230</v>
      </c>
      <c r="LC24" s="335"/>
    </row>
    <row r="25" spans="1:315">
      <c r="A25" s="652"/>
      <c r="B25" s="652"/>
      <c r="E25" s="197" t="s">
        <v>362</v>
      </c>
      <c r="F25" s="170"/>
      <c r="G25" s="652"/>
      <c r="H25" s="652"/>
      <c r="K25" s="242" t="s">
        <v>1018</v>
      </c>
      <c r="L25" s="341">
        <f>910+40</f>
        <v>950</v>
      </c>
      <c r="M25" s="652"/>
      <c r="N25" s="652"/>
      <c r="Q25" s="242" t="s">
        <v>1026</v>
      </c>
      <c r="R25" s="341">
        <v>0</v>
      </c>
      <c r="S25" s="652"/>
      <c r="T25" s="652"/>
      <c r="W25" s="143" t="s">
        <v>1085</v>
      </c>
      <c r="X25" s="341">
        <v>110.58</v>
      </c>
      <c r="Y25" s="652"/>
      <c r="Z25" s="652"/>
      <c r="AE25" s="652"/>
      <c r="AF25" s="652"/>
      <c r="AK25" s="652"/>
      <c r="AL25" s="65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2"/>
      <c r="AX25" s="652"/>
      <c r="AY25" s="143"/>
      <c r="AZ25" s="204"/>
      <c r="BA25" s="652"/>
      <c r="BB25" s="652"/>
      <c r="BE25" s="143" t="s">
        <v>1195</v>
      </c>
      <c r="BF25" s="204">
        <f>6.5*2</f>
        <v>13</v>
      </c>
      <c r="BG25" s="652"/>
      <c r="BH25" s="652"/>
      <c r="BK25" s="257" t="s">
        <v>1195</v>
      </c>
      <c r="BL25" s="204">
        <f>6.5*2</f>
        <v>13</v>
      </c>
      <c r="BM25" s="652"/>
      <c r="BN25" s="652"/>
      <c r="BQ25" s="257" t="s">
        <v>1195</v>
      </c>
      <c r="BR25" s="204">
        <v>13</v>
      </c>
      <c r="BS25" s="652"/>
      <c r="BT25" s="652"/>
      <c r="BW25" s="257" t="s">
        <v>1195</v>
      </c>
      <c r="BX25" s="204">
        <v>13</v>
      </c>
      <c r="BY25" s="652"/>
      <c r="BZ25" s="652"/>
      <c r="CC25" s="257" t="s">
        <v>1195</v>
      </c>
      <c r="CD25" s="204">
        <v>13</v>
      </c>
      <c r="CE25" s="652"/>
      <c r="CF25" s="652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0" t="s">
        <v>1536</v>
      </c>
      <c r="DZ25" s="651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6" t="s">
        <v>1536</v>
      </c>
      <c r="ES25" s="646"/>
      <c r="ET25" s="285" t="s">
        <v>1702</v>
      </c>
      <c r="EU25" s="319">
        <v>20000</v>
      </c>
      <c r="EW25" s="64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39" t="s">
        <v>2135</v>
      </c>
      <c r="IC25" s="639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3118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1862</v>
      </c>
      <c r="KY25" s="202"/>
      <c r="KZ25" s="320" t="s">
        <v>2946</v>
      </c>
      <c r="LA25" s="259">
        <v>10</v>
      </c>
    </row>
    <row r="26" spans="1:315">
      <c r="A26" s="652"/>
      <c r="B26" s="652"/>
      <c r="F26" s="194"/>
      <c r="G26" s="652"/>
      <c r="H26" s="652"/>
      <c r="M26" s="656" t="s">
        <v>506</v>
      </c>
      <c r="N26" s="656"/>
      <c r="Q26" s="242" t="s">
        <v>1019</v>
      </c>
      <c r="R26" s="341">
        <v>0</v>
      </c>
      <c r="S26" s="656" t="s">
        <v>506</v>
      </c>
      <c r="T26" s="656"/>
      <c r="W26" s="143" t="s">
        <v>1051</v>
      </c>
      <c r="X26" s="341">
        <v>60.75</v>
      </c>
      <c r="Y26" s="652"/>
      <c r="Z26" s="652"/>
      <c r="AC26" s="218" t="s">
        <v>1092</v>
      </c>
      <c r="AD26" s="218"/>
      <c r="AE26" s="656" t="s">
        <v>506</v>
      </c>
      <c r="AF26" s="65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6" t="s">
        <v>1536</v>
      </c>
      <c r="EY26" s="64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39" t="s">
        <v>2135</v>
      </c>
      <c r="HQ26" s="639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X26" s="297" t="s">
        <v>1862</v>
      </c>
      <c r="KY26" s="202"/>
      <c r="KZ26" s="285" t="s">
        <v>3060</v>
      </c>
      <c r="LA26" s="259">
        <v>100</v>
      </c>
      <c r="LB26" s="472">
        <v>45230</v>
      </c>
    </row>
    <row r="27" spans="1:315" ht="12.75" customHeight="1">
      <c r="A27" s="652"/>
      <c r="B27" s="652"/>
      <c r="E27" s="193" t="s">
        <v>360</v>
      </c>
      <c r="F27" s="194"/>
      <c r="G27" s="652"/>
      <c r="H27" s="652"/>
      <c r="K27" s="143" t="s">
        <v>1017</v>
      </c>
      <c r="L27" s="341">
        <f>60</f>
        <v>60</v>
      </c>
      <c r="M27" s="656" t="s">
        <v>992</v>
      </c>
      <c r="N27" s="656"/>
      <c r="Q27" s="242" t="s">
        <v>1073</v>
      </c>
      <c r="R27" s="204">
        <v>200</v>
      </c>
      <c r="S27" s="656" t="s">
        <v>992</v>
      </c>
      <c r="T27" s="656"/>
      <c r="W27" s="143" t="s">
        <v>1016</v>
      </c>
      <c r="X27" s="341">
        <v>61.35</v>
      </c>
      <c r="Y27" s="656" t="s">
        <v>506</v>
      </c>
      <c r="Z27" s="656"/>
      <c r="AC27" s="218" t="s">
        <v>1088</v>
      </c>
      <c r="AD27" s="218">
        <f>53+207+63</f>
        <v>323</v>
      </c>
      <c r="AE27" s="656" t="s">
        <v>992</v>
      </c>
      <c r="AF27" s="65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6" t="s">
        <v>1746</v>
      </c>
      <c r="FE27" s="64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W27" s="285"/>
      <c r="KX27" s="297" t="s">
        <v>3102</v>
      </c>
      <c r="KY27" s="202" t="s">
        <v>3103</v>
      </c>
      <c r="KZ27" s="486" t="s">
        <v>2390</v>
      </c>
      <c r="LA27" s="259">
        <v>1000</v>
      </c>
    </row>
    <row r="28" spans="1:315">
      <c r="A28" s="656" t="s">
        <v>506</v>
      </c>
      <c r="B28" s="656"/>
      <c r="E28" s="193" t="s">
        <v>282</v>
      </c>
      <c r="F28" s="194"/>
      <c r="G28" s="656" t="s">
        <v>506</v>
      </c>
      <c r="H28" s="656"/>
      <c r="K28" s="143" t="s">
        <v>1016</v>
      </c>
      <c r="L28" s="341">
        <v>0</v>
      </c>
      <c r="M28" s="658" t="s">
        <v>93</v>
      </c>
      <c r="N28" s="658"/>
      <c r="Q28" s="242" t="s">
        <v>1050</v>
      </c>
      <c r="R28" s="341">
        <v>0</v>
      </c>
      <c r="S28" s="658" t="s">
        <v>93</v>
      </c>
      <c r="T28" s="658"/>
      <c r="W28" s="143" t="s">
        <v>1015</v>
      </c>
      <c r="X28" s="341">
        <v>64</v>
      </c>
      <c r="Y28" s="656" t="s">
        <v>992</v>
      </c>
      <c r="Z28" s="656"/>
      <c r="AC28" s="218" t="s">
        <v>1089</v>
      </c>
      <c r="AD28" s="218">
        <f>63+46</f>
        <v>109</v>
      </c>
      <c r="AE28" s="658" t="s">
        <v>93</v>
      </c>
      <c r="AF28" s="65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6" t="s">
        <v>1536</v>
      </c>
      <c r="EM28" s="64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39" t="s">
        <v>2135</v>
      </c>
      <c r="JA28" s="639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3110</v>
      </c>
      <c r="KS28" s="202">
        <v>60</v>
      </c>
      <c r="KT28" s="326" t="s">
        <v>2408</v>
      </c>
      <c r="KU28" s="202"/>
      <c r="KX28" s="297" t="s">
        <v>1862</v>
      </c>
      <c r="KY28" s="202"/>
      <c r="KZ28" s="326" t="s">
        <v>2408</v>
      </c>
      <c r="LA28" s="202"/>
    </row>
    <row r="29" spans="1:315">
      <c r="A29" s="656" t="s">
        <v>992</v>
      </c>
      <c r="B29" s="656"/>
      <c r="E29" s="193" t="s">
        <v>372</v>
      </c>
      <c r="F29" s="194"/>
      <c r="G29" s="656" t="s">
        <v>992</v>
      </c>
      <c r="H29" s="656"/>
      <c r="K29" s="143" t="s">
        <v>1015</v>
      </c>
      <c r="L29" s="341">
        <v>64</v>
      </c>
      <c r="M29" s="652" t="s">
        <v>385</v>
      </c>
      <c r="N29" s="652"/>
      <c r="S29" s="652" t="s">
        <v>385</v>
      </c>
      <c r="T29" s="652"/>
      <c r="W29" s="143" t="s">
        <v>1014</v>
      </c>
      <c r="X29" s="341">
        <v>100.01</v>
      </c>
      <c r="Y29" s="658" t="s">
        <v>93</v>
      </c>
      <c r="Z29" s="658"/>
      <c r="AC29" s="341" t="s">
        <v>1087</v>
      </c>
      <c r="AD29" s="341">
        <v>65</v>
      </c>
      <c r="AE29" s="652" t="s">
        <v>385</v>
      </c>
      <c r="AF29" s="65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6" t="s">
        <v>1746</v>
      </c>
      <c r="FK29" s="64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3095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486" t="s">
        <v>3051</v>
      </c>
      <c r="LA29" s="202">
        <v>1202.04</v>
      </c>
    </row>
    <row r="30" spans="1:315">
      <c r="A30" s="658" t="s">
        <v>93</v>
      </c>
      <c r="B30" s="658"/>
      <c r="E30" s="193" t="s">
        <v>1007</v>
      </c>
      <c r="F30" s="170"/>
      <c r="G30" s="658" t="s">
        <v>93</v>
      </c>
      <c r="H30" s="658"/>
      <c r="K30" s="143" t="s">
        <v>1014</v>
      </c>
      <c r="L30" s="341">
        <v>50.01</v>
      </c>
      <c r="M30" s="659" t="s">
        <v>1001</v>
      </c>
      <c r="N30" s="659"/>
      <c r="Q30" s="143" t="s">
        <v>1052</v>
      </c>
      <c r="R30" s="341">
        <v>26</v>
      </c>
      <c r="S30" s="659" t="s">
        <v>1001</v>
      </c>
      <c r="T30" s="659"/>
      <c r="Y30" s="652" t="s">
        <v>385</v>
      </c>
      <c r="Z30" s="652"/>
      <c r="AC30" s="341" t="s">
        <v>1090</v>
      </c>
      <c r="AD30" s="341">
        <v>10</v>
      </c>
      <c r="AE30" s="659" t="s">
        <v>1001</v>
      </c>
      <c r="AF30" s="659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486" t="s">
        <v>3059</v>
      </c>
      <c r="LA30" s="202"/>
    </row>
    <row r="31" spans="1:315" ht="12.75" customHeight="1">
      <c r="A31" s="652" t="s">
        <v>385</v>
      </c>
      <c r="B31" s="652"/>
      <c r="E31" s="170"/>
      <c r="F31" s="170"/>
      <c r="G31" s="652" t="s">
        <v>385</v>
      </c>
      <c r="H31" s="652"/>
      <c r="M31" s="655" t="s">
        <v>243</v>
      </c>
      <c r="N31" s="655"/>
      <c r="Q31" s="143" t="s">
        <v>1051</v>
      </c>
      <c r="R31" s="341">
        <v>55</v>
      </c>
      <c r="S31" s="655" t="s">
        <v>243</v>
      </c>
      <c r="T31" s="655"/>
      <c r="W31" s="241" t="s">
        <v>1072</v>
      </c>
      <c r="X31" s="241">
        <v>0</v>
      </c>
      <c r="Y31" s="659" t="s">
        <v>1001</v>
      </c>
      <c r="Z31" s="659"/>
      <c r="AE31" s="655" t="s">
        <v>243</v>
      </c>
      <c r="AF31" s="65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43" t="s">
        <v>1438</v>
      </c>
      <c r="DP31" s="643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3087</v>
      </c>
      <c r="KS31" s="202">
        <v>43.9</v>
      </c>
      <c r="KT31" s="326" t="s">
        <v>3085</v>
      </c>
      <c r="KU31" s="202">
        <v>95</v>
      </c>
      <c r="KV31" s="469" t="s">
        <v>2659</v>
      </c>
      <c r="KW31" s="469"/>
      <c r="KX31" s="297" t="s">
        <v>1862</v>
      </c>
      <c r="KY31" s="336"/>
      <c r="KZ31" s="326" t="s">
        <v>3085</v>
      </c>
      <c r="LA31" s="202">
        <v>95</v>
      </c>
    </row>
    <row r="32" spans="1:315">
      <c r="A32" s="659" t="s">
        <v>1001</v>
      </c>
      <c r="B32" s="659"/>
      <c r="C32" s="244"/>
      <c r="D32" s="244"/>
      <c r="E32" s="244"/>
      <c r="F32" s="244"/>
      <c r="G32" s="659" t="s">
        <v>1001</v>
      </c>
      <c r="H32" s="659"/>
      <c r="K32" s="241" t="s">
        <v>1021</v>
      </c>
      <c r="L32" s="241"/>
      <c r="M32" s="657" t="s">
        <v>1034</v>
      </c>
      <c r="N32" s="657"/>
      <c r="Q32" s="143" t="s">
        <v>1016</v>
      </c>
      <c r="R32" s="341">
        <v>77.239999999999995</v>
      </c>
      <c r="S32" s="657" t="s">
        <v>1034</v>
      </c>
      <c r="T32" s="657"/>
      <c r="Y32" s="655" t="s">
        <v>243</v>
      </c>
      <c r="Z32" s="655"/>
      <c r="AC32" s="196" t="s">
        <v>1012</v>
      </c>
      <c r="AD32" s="341">
        <v>350</v>
      </c>
      <c r="AE32" s="657" t="s">
        <v>1034</v>
      </c>
      <c r="AF32" s="65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3" t="s">
        <v>1411</v>
      </c>
      <c r="DB32" s="65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39" t="s">
        <v>2135</v>
      </c>
      <c r="IO32" s="639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3114</v>
      </c>
      <c r="KS32" s="202">
        <v>24.5</v>
      </c>
      <c r="KT32" s="326"/>
      <c r="KU32" s="202"/>
      <c r="KV32" s="451" t="s">
        <v>1928</v>
      </c>
      <c r="KW32" s="260">
        <f>SUM(KY6:KY6)</f>
        <v>0</v>
      </c>
      <c r="KX32" s="297" t="s">
        <v>1862</v>
      </c>
      <c r="KY32" s="336"/>
      <c r="KZ32" s="326" t="s">
        <v>2950</v>
      </c>
      <c r="LA32" s="202"/>
    </row>
    <row r="33" spans="1:313">
      <c r="A33" s="655" t="s">
        <v>243</v>
      </c>
      <c r="B33" s="655"/>
      <c r="E33" s="187" t="s">
        <v>368</v>
      </c>
      <c r="F33" s="170"/>
      <c r="G33" s="655" t="s">
        <v>243</v>
      </c>
      <c r="H33" s="655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7" t="s">
        <v>1034</v>
      </c>
      <c r="Z33" s="65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3088</v>
      </c>
      <c r="KS33" s="336">
        <v>48.11</v>
      </c>
      <c r="KT33" s="326"/>
      <c r="KU33" s="202"/>
      <c r="KV33" s="312" t="s">
        <v>2996</v>
      </c>
      <c r="KW33" s="260">
        <f>SUM(KY15:KY15)</f>
        <v>0</v>
      </c>
      <c r="KX33" s="297" t="s">
        <v>1862</v>
      </c>
      <c r="KY33" s="336"/>
      <c r="KZ33" s="326" t="s">
        <v>2361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3089</v>
      </c>
      <c r="KS34" s="336">
        <v>60.23</v>
      </c>
      <c r="KT34" s="326"/>
      <c r="KU34" s="202"/>
      <c r="KV34" s="452" t="s">
        <v>2984</v>
      </c>
      <c r="KW34" s="259">
        <f>KY7</f>
        <v>0</v>
      </c>
      <c r="KX34" s="297" t="s">
        <v>1862</v>
      </c>
      <c r="KY34" s="336"/>
      <c r="KZ34" s="486" t="s">
        <v>3119</v>
      </c>
      <c r="LA34" s="259">
        <v>2498.12</v>
      </c>
    </row>
    <row r="35" spans="1:313" ht="14.25" customHeight="1">
      <c r="A35" s="661"/>
      <c r="B35" s="661"/>
      <c r="E35" s="172" t="s">
        <v>403</v>
      </c>
      <c r="F35" s="170">
        <v>250</v>
      </c>
      <c r="G35" s="661"/>
      <c r="H35" s="661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3097</v>
      </c>
      <c r="KS35" s="336">
        <v>40.4</v>
      </c>
      <c r="KT35" s="326" t="s">
        <v>3023</v>
      </c>
      <c r="KV35" s="301" t="s">
        <v>2991</v>
      </c>
      <c r="KW35" s="259">
        <f>SUM(KY8:KY11)</f>
        <v>0</v>
      </c>
      <c r="KX35" s="341" t="s">
        <v>2949</v>
      </c>
      <c r="KY35" s="261"/>
      <c r="KZ35" s="326"/>
      <c r="LA35" s="259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48" t="s">
        <v>1536</v>
      </c>
      <c r="DT36" s="649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3093</v>
      </c>
      <c r="KS36" s="336">
        <f>30.8+1.8+1</f>
        <v>33.6</v>
      </c>
      <c r="KT36" s="326" t="s">
        <v>3022</v>
      </c>
      <c r="KU36" s="285"/>
      <c r="KV36" s="254" t="s">
        <v>2992</v>
      </c>
      <c r="KW36" s="332">
        <f>SUM(KY12:KY14)</f>
        <v>0</v>
      </c>
      <c r="KX36" s="217" t="s">
        <v>2161</v>
      </c>
      <c r="KY36" s="274"/>
      <c r="KZ36" s="326"/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3115</v>
      </c>
      <c r="KS37" s="336">
        <f>7.5+7.5</f>
        <v>15</v>
      </c>
      <c r="KT37" s="326" t="s">
        <v>3113</v>
      </c>
      <c r="KV37" s="454" t="s">
        <v>2842</v>
      </c>
      <c r="KW37" s="259">
        <f>SUM(KY16:KY24)</f>
        <v>0</v>
      </c>
      <c r="KX37" s="547">
        <v>25.54</v>
      </c>
      <c r="KY37" s="274"/>
      <c r="KZ37" s="326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297" t="s">
        <v>2129</v>
      </c>
      <c r="KW38" s="259">
        <f>SUM(KY25:KY34)</f>
        <v>0</v>
      </c>
      <c r="KX38" s="548" t="s">
        <v>1411</v>
      </c>
      <c r="KY38" s="549">
        <f>KU26+KW41-LA26</f>
        <v>0</v>
      </c>
      <c r="KZ38" s="326" t="s">
        <v>3023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43" t="s">
        <v>1438</v>
      </c>
      <c r="DJ39" s="643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2864</v>
      </c>
      <c r="KW39" s="560">
        <f>SUM(KY27:KY34)</f>
        <v>0</v>
      </c>
      <c r="KX39" s="552"/>
      <c r="KY39" s="565"/>
      <c r="KZ39" s="326" t="s">
        <v>3022</v>
      </c>
      <c r="LA39" s="285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39" t="s">
        <v>2135</v>
      </c>
      <c r="II40" s="639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X40" s="552"/>
      <c r="KY40" s="557"/>
      <c r="KZ40" s="561" t="s">
        <v>3113</v>
      </c>
      <c r="LA40" s="285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58" t="s">
        <v>2967</v>
      </c>
      <c r="KO41" s="658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V41" s="309" t="s">
        <v>3043</v>
      </c>
      <c r="KW41" s="570"/>
      <c r="KX41" s="552"/>
      <c r="KY41" s="557"/>
      <c r="KZ41" s="326" t="s">
        <v>2675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X42" s="552"/>
      <c r="KY42" s="557"/>
      <c r="KZ42" s="341" t="s">
        <v>506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341" t="s">
        <v>2961</v>
      </c>
      <c r="KW43" s="285"/>
      <c r="KX43" s="552"/>
      <c r="KY43" s="557"/>
      <c r="KZ43" s="341" t="s">
        <v>3032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3111</v>
      </c>
      <c r="KV44" s="341" t="s">
        <v>2962</v>
      </c>
      <c r="KW44" s="285"/>
      <c r="KZ44" s="341" t="s">
        <v>3031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3112</v>
      </c>
      <c r="KT45" s="341" t="s">
        <v>2965</v>
      </c>
      <c r="KZ45" s="341" t="s">
        <v>3030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285" t="s">
        <v>2967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2965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42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3092</v>
      </c>
      <c r="KS49" s="341">
        <v>19.649999999999999</v>
      </c>
      <c r="KZ49" s="341" t="s">
        <v>2966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42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42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3096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42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  <c r="LA66" s="401"/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14"/>
    </row>
    <row r="3" spans="2:6">
      <c r="B3" t="s">
        <v>3061</v>
      </c>
      <c r="D3" t="s">
        <v>2433</v>
      </c>
      <c r="E3" t="s">
        <v>423</v>
      </c>
      <c r="F3" t="s">
        <v>3062</v>
      </c>
    </row>
    <row r="4" spans="2:6">
      <c r="B4" t="s">
        <v>3074</v>
      </c>
      <c r="C4" t="s">
        <v>3063</v>
      </c>
      <c r="D4" t="s">
        <v>3073</v>
      </c>
      <c r="E4" t="s">
        <v>3072</v>
      </c>
      <c r="F4" t="s">
        <v>3091</v>
      </c>
    </row>
    <row r="5" spans="2:6">
      <c r="B5" t="s">
        <v>3067</v>
      </c>
      <c r="C5" t="s">
        <v>3066</v>
      </c>
    </row>
    <row r="6" spans="2:6">
      <c r="C6" t="s">
        <v>3068</v>
      </c>
      <c r="D6" t="s">
        <v>3064</v>
      </c>
      <c r="E6" t="s">
        <v>3065</v>
      </c>
      <c r="F6" s="213" t="s">
        <v>3090</v>
      </c>
    </row>
    <row r="7" spans="2:6">
      <c r="C7" t="s">
        <v>3069</v>
      </c>
      <c r="D7" s="213" t="s">
        <v>3077</v>
      </c>
      <c r="E7" t="s">
        <v>3070</v>
      </c>
      <c r="F7" t="s">
        <v>3071</v>
      </c>
    </row>
    <row r="8" spans="2:6">
      <c r="C8" t="s">
        <v>3075</v>
      </c>
      <c r="D8" t="s">
        <v>3076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2023-10-31T17:20:04Z</dcterms:modified>
</cp:coreProperties>
</file>