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32A0EA5-E76D-4CBD-B4A1-1946E0E17815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M36" i="32" l="1"/>
  <c r="JM2" i="32"/>
  <c r="JO24" i="32"/>
  <c r="JO21" i="32"/>
  <c r="JM17" i="32" l="1"/>
  <c r="JI11" i="32" l="1"/>
  <c r="JO15" i="32"/>
  <c r="JO14" i="32" s="1"/>
  <c r="JO22" i="32" l="1"/>
  <c r="JO33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B34" i="42" l="1"/>
  <c r="J30" i="42" s="1"/>
  <c r="J32" i="42" s="1"/>
  <c r="JQ4" i="32"/>
  <c r="JQ7" i="32"/>
  <c r="H30" i="42" l="1"/>
  <c r="H32" i="42" s="1"/>
  <c r="I30" i="42"/>
  <c r="I32" i="42" s="1"/>
  <c r="JM18" i="32"/>
  <c r="C23" i="41" l="1"/>
  <c r="JO27" i="32" l="1"/>
  <c r="JM34" i="32" s="1"/>
  <c r="JM28" i="32"/>
  <c r="JM30" i="32"/>
  <c r="JN44" i="32" l="1"/>
  <c r="JC17" i="32" l="1"/>
  <c r="JC16" i="32" s="1"/>
  <c r="JI12" i="32" l="1"/>
  <c r="JO35" i="32"/>
  <c r="JO5" i="32" s="1"/>
  <c r="JM33" i="32"/>
  <c r="JM32" i="32"/>
  <c r="JM31" i="32"/>
  <c r="JM29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2" i="32" l="1"/>
  <c r="JA19" i="32" l="1"/>
  <c r="JA9" i="32" l="1"/>
  <c r="IU23" i="32" l="1"/>
  <c r="JA31" i="32"/>
  <c r="JC23" i="32" l="1"/>
  <c r="JC13" i="32" l="1"/>
  <c r="JC30" i="32" l="1"/>
  <c r="JA37" i="32" s="1"/>
  <c r="IU5" i="32" l="1"/>
  <c r="JA6" i="32"/>
  <c r="JA2" i="32" s="1"/>
  <c r="JC11" i="32" l="1"/>
  <c r="JA34" i="32" s="1"/>
  <c r="JC22" i="32" l="1"/>
  <c r="JA35" i="32" s="1"/>
  <c r="H10" i="34" l="1"/>
  <c r="JE4" i="32" l="1"/>
  <c r="G20" i="34" l="1"/>
  <c r="G23" i="34"/>
  <c r="G24" i="34"/>
  <c r="G34" i="34" l="1"/>
  <c r="G26" i="34"/>
  <c r="G31" i="34"/>
  <c r="JA33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6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3" i="41"/>
  <c r="N34" i="41" s="1"/>
  <c r="C28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<sst xmlns="http://schemas.openxmlformats.org/spreadsheetml/2006/main" count="7038" uniqueCount="2846">
  <si>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</si>
  <si>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</si>
  <si>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</si>
  <si>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</si>
  <si>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</si>
  <si>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</si>
  <si>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</si>
  <si>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</si>
  <si>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</si>
  <si>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</si>
  <si>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</si>
  <si>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</si>
  <si>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</si>
  <si>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</si>
  <si>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</si>
  <si>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</si>
  <si>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</si>
  <si>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</si>
  <si>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</si>
  <si>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</si>
  <si>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</si>
  <si>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</si>
  <si>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</si>
  <si>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</si>
  <si>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</si>
  <si>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</si>
  <si>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</si>
  <si>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</si>
  <si>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</si>
  <si>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</si>
  <si>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</si>
  <si>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</si>
  <si>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</si>
  <si>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</si>
  <si>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</si>
  <si>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</si>
  <si>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</si>
  <si>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</si>
  <si>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</si>
  <si>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</si>
  <si>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</si>
  <si>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</si>
  <si>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</si>
  <si>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</si>
  <si>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</si>
  <si>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</si>
  <si>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</si>
  <si>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</si>
  <si>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</si>
  <si>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</si>
  <si>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</si>
  <si>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</si>
  <si>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</si>
  <si>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</si>
  <si>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</si>
  <si>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</si>
  <si>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</si>
  <si>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</si>
  <si>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</si>
  <si>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</si>
  <si>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</si>
  <si>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</si>
  <si>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</si>
  <si>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</si>
  <si>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</si>
  <si>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</si>
  <si>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</si>
  <si>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</si>
  <si>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</si>
  <si>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</si>
  <si>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</si>
  <si>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</si>
  <si>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</si>
  <si>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</si>
  <si>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</si>
  <si>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</si>
  <si>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</si>
  <si>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</si>
  <si>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</si>
  <si>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</si>
  <si>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</si>
  <si>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</si>
  <si>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</si>
  <si>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</si>
  <si>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</si>
  <si>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</si>
  <si>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</si>
  <si>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</si>
  <si>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</si>
  <si>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</si>
  <si>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</si>
  <si>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</si>
  <si>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</si>
  <si>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</si>
  <si>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</si>
  <si>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</si>
  <si>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</si>
  <si>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</si>
  <si>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</si>
  <si>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</si>
  <si>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</si>
  <si>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</si>
  <si>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</si>
  <si>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</si>
  <si>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</si>
  <si>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</si>
  <si>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</si>
  <si>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</si>
  <si>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</si>
  <si>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</si>
  <si>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</si>
  <si>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</si>
  <si>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</si>
  <si>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</si>
  <si>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</si>
  <si>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</si>
  <si>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</si>
  <si>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</si>
  <si>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</si>
  <si>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</si>
  <si>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</si>
  <si>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</si>
  <si>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</si>
  <si>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</si>
  <si>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</si>
  <si>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</si>
  <si>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</si>
  <si>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</si>
  <si>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</si>
  <si>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</si>
  <si>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</si>
  <si>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</si>
  <si>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</si>
  <si>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</si>
  <si>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</si>
  <si>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</si>
  <si>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</si>
  <si>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</si>
  <si>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</si>
  <si>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</si>
  <si>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</si>
  <si>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</si>
  <si>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</si>
  <si>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</si>
  <si>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</si>
  <si>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</si>
  <si>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</si>
  <si>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</si>
  <si>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</si>
  <si>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</si>
  <si>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</si>
  <si>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</si>
  <si>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</si>
  <si>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</si>
  <si>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</si>
  <si>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</si>
  <si>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</si>
  <si>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</si>
  <si>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</si>
  <si>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</si>
  <si>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</si>
  <si>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</si>
  <si>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</si>
  <si>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</si>
  <si>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</si>
  <si>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</si>
  <si>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</si>
  <si>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</si>
  <si>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</si>
  <si>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</si>
  <si>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</si>
  <si>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</si>
  <si>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</si>
  <si>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</si>
  <si>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</si>
  <si>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</si>
  <si>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</si>
  <si>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</si>
  <si>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</si>
  <si>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</si>
  <si>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</si>
  <si>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</si>
  <si>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</si>
  <si>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</si>
  <si>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</si>
  <si>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</si>
  <si>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</si>
  <si>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</si>
  <si>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</si>
  <si>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</si>
  <si>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</si>
  <si>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</si>
  <si>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</si>
  <si>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</si>
  <si>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</si>
  <si>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</si>
  <si>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</si>
  <si>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</si>
  <si>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</si>
  <si>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</si>
  <si>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</si>
  <si>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</si>
  <si>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</si>
  <si>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</si>
  <si>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</si>
  <si>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</si>
  <si>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</si>
  <si>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</si>
  <si>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</si>
  <si>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</si>
  <si>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</si>
  <si>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</si>
  <si>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</si>
  <si>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</si>
  <si>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</si>
  <si>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</si>
  <si>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</si>
  <si>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</si>
  <si>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</si>
  <si>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</si>
  <si>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</si>
  <si>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</si>
  <si>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</si>
  <si>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</si>
  <si>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</si>
  <si>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</si>
  <si>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</si>
  <si>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</si>
  <si>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</si>
  <si>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</si>
  <si>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</si>
  <si>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</si>
  <si>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</si>
  <si>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</si>
  <si>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</si>
  <si>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</si>
  <si>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</si>
  <si>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</si>
  <si>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</si>
  <si>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</si>
  <si>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</si>
  <si>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</si>
  <si>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</si>
  <si>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</si>
  <si>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</si>
  <si>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</si>
  <si>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</si>
  <si>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</si>
  <si>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</si>
  <si>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</si>
  <si>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</si>
  <si>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</si>
  <si>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</si>
  <si>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</si>
  <si>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</si>
  <si>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</si>
  <si>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</si>
  <si>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</si>
  <si>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</si>
  <si>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</si>
  <si>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</si>
  <si>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</si>
  <si>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</si>
  <si>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</si>
  <si>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</si>
  <si>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</si>
  <si>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</si>
  <si>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</si>
  <si>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</si>
  <si>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</si>
  <si>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</si>
  <si>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</si>
  <si>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</si>
  <si>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</si>
  <si>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</si>
  <si>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</si>
  <si>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</si>
  <si>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</si>
  <si>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</si>
  <si>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</si>
  <si>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</si>
  <si>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</si>
  <si>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</si>
  <si>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</si>
  <si>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</si>
  <si>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</si>
  <si>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</si>
  <si>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</si>
  <si>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</si>
  <si>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</si>
  <si>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</si>
  <si>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</si>
  <si>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</si>
  <si>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</si>
  <si>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</si>
  <si>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</si>
  <si>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</si>
  <si>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</si>
  <si>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</si>
  <si>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</si>
  <si>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</si>
  <si>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</si>
  <si>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</si>
  <si>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</si>
  <si>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</si>
  <si>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</si>
  <si>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</si>
  <si>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</si>
  <si>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</si>
  <si>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</si>
  <si>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</si>
  <si>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</si>
  <si>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</si>
  <si>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</si>
  <si>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</si>
  <si>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</si>
  <si>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</si>
  <si>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</si>
  <si>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</si>
  <si>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</si>
  <si>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</si>
  <si>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</si>
  <si>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</si>
  <si>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</si>
  <si>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</si>
  <si>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</si>
  <si>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</si>
  <si>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</si>
  <si>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</si>
  <si>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</si>
  <si>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</si>
  <si>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</si>
  <si>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</si>
  <si>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</si>
  <si>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</si>
  <si>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</si>
  <si>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</si>
  <si>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</si>
  <si>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</si>
  <si>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</si>
  <si>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</si>
  <si>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</si>
  <si>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</si>
  <si>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</si>
  <si>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</si>
  <si>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</si>
  <si>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</si>
  <si>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</si>
  <si>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</si>
  <si>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</si>
  <si>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</si>
  <si>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</si>
  <si>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</si>
  <si>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</si>
  <si>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</si>
  <si>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</si>
  <si>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</si>
  <si>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</si>
  <si>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</si>
  <si>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</si>
  <si>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</si>
  <si>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</si>
  <si>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</si>
  <si>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</si>
  <si>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</si>
  <si>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</si>
  <si>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</si>
  <si>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</si>
  <si>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</si>
  <si>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</si>
  <si>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</si>
  <si>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</si>
  <si>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</si>
  <si>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</si>
  <si>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</si>
  <si>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</si>
  <si>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</si>
  <si>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</si>
  <si>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</si>
  <si>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</si>
  <si>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</si>
  <si>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</si>
  <si>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</si>
  <si>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</si>
  <si>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</si>
  <si>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</si>
  <si>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</si>
  <si>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</si>
  <si>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</si>
  <si>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</si>
  <si>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</si>
  <si>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</si>
  <si>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</si>
  <si>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</si>
  <si>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</si>
  <si>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</si>
  <si>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</si>
  <si>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</si>
  <si>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</si>
  <si>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</si>
  <si>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</si>
  <si>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</si>
  <si>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</si>
  <si>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</si>
  <si>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</si>
  <si>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</si>
  <si>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</si>
  <si>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</si>
  <si>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</si>
  <si>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</si>
  <si>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</si>
  <si>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</si>
  <si>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</si>
  <si>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</si>
  <si>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</si>
  <si>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</si>
  <si>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</si>
  <si>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</si>
  <si>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</si>
  <si>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</si>
  <si>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</si>
  <si>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</si>
  <si>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</si>
  <si>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</si>
  <si>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</si>
  <si>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</si>
  <si>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</si>
  <si>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</si>
  <si>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</si>
  <si>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</si>
  <si>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</si>
  <si>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</si>
  <si>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</si>
  <si>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</si>
  <si>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</si>
  <si>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</si>
  <si>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</si>
  <si>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</si>
  <si>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</si>
  <si>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</si>
  <si>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</si>
  <si>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</si>
  <si>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</si>
  <si>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</si>
  <si>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</si>
  <si>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</si>
  <si>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</si>
  <si>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</si>
  <si>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</si>
  <si>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</si>
  <si>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</si>
  <si>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</si>
  <si>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</si>
  <si>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</si>
  <si>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</si>
  <si>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</si>
  <si>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</si>
  <si>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</si>
  <si>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</si>
  <si>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</si>
  <si>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</si>
  <si>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</si>
  <si>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</si>
  <si>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</si>
  <si>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</si>
  <si>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</si>
  <si>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</si>
  <si>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</si>
  <si>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</si>
  <si>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</si>
  <si>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</si>
  <si>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</si>
  <si>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</si>
  <si>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</si>
  <si>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</si>
  <si>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</si>
  <si>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</si>
  <si>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</si>
  <si>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</si>
  <si>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</si>
  <si>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</si>
  <si>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</si>
  <si>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</si>
  <si>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</si>
  <si>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</si>
  <si>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</si>
  <si>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</si>
  <si>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</si>
  <si>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</si>
  <si>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</si>
  <si>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</si>
  <si>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</si>
  <si>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</si>
  <si>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</si>
  <si>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</si>
  <si>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</si>
  <si>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</si>
  <si>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</si>
  <si>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</si>
  <si>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</si>
  <si>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</si>
  <si>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</si>
  <si>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</si>
  <si>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</si>
  <si>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</si>
  <si>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</si>
  <si>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</si>
  <si>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</si>
  <si>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</si>
  <si>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</si>
  <si>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</si>
  <si>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</si>
  <si>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</si>
  <si>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</si>
  <si>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</si>
  <si>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</si>
  <si>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</si>
  <si>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</si>
  <si>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</si>
  <si>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</si>
  <si>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</si>
  <si>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</si>
  <si>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</si>
  <si>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</si>
  <si>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</si>
  <si>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</si>
  <si>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</si>
  <si>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</si>
  <si>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</si>
  <si>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</si>
  <si>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</si>
  <si>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</si>
  <si>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</si>
  <si>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</si>
  <si>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</si>
  <si>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</si>
  <si>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</si>
  <si>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</si>
  <si>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</si>
  <si>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</si>
  <si>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</si>
  <si>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</si>
  <si>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</si>
  <si>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</si>
  <si>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</si>
  <si>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</si>
  <si>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</si>
  <si>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</si>
  <si>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</si>
  <si>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</si>
  <si>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</si>
  <si>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</si>
  <si>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</si>
  <si>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</si>
  <si>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</si>
  <si>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</si>
  <si>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</si>
  <si>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</si>
  <si>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</si>
  <si>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</si>
  <si>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</si>
  <si>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</si>
  <si>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</si>
  <si>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</si>
  <si>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</si>
  <si>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</si>
  <si>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</si>
  <si>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</si>
  <si>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</si>
  <si>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</si>
  <si>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</si>
  <si>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</si>
  <si>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</si>
  <si>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</si>
  <si>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</si>
  <si>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</si>
  <si>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</si>
  <si>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</si>
  <si>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</si>
  <si>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</si>
  <si>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</si>
  <si>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</si>
  <si>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</si>
  <si>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</si>
  <si>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</si>
  <si>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</si>
  <si>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</si>
  <si>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</si>
  <si>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</si>
  <si>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</si>
  <si>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</si>
  <si>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</si>
  <si>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</si>
  <si>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</si>
  <si>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</si>
  <si>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</si>
  <si>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</si>
  <si>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</si>
  <si>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</si>
  <si>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</si>
  <si>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</si>
  <si>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</si>
  <si>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</si>
  <si>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</si>
  <si>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</si>
  <si>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</si>
  <si>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</si>
  <si>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</si>
  <si>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</si>
  <si>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</si>
  <si>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</si>
  <si>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</si>
  <si>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</si>
  <si>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</si>
  <si>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</si>
  <si>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</si>
  <si>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</si>
  <si>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</si>
  <si>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</si>
  <si>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</si>
  <si>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</si>
  <si>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</si>
  <si>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</si>
  <si>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</si>
  <si>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</si>
  <si>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</si>
  <si>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</si>
  <si>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</si>
  <si>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</si>
  <si>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</si>
  <si>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</si>
  <si>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</si>
  <si>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</si>
  <si>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</si>
  <si>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</si>
  <si>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</si>
  <si>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</si>
  <si>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</si>
  <si>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</si>
  <si>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</si>
  <si>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</si>
  <si>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</si>
  <si>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</si>
  <si>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</si>
  <si>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</si>
  <si>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</si>
  <si>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</si>
  <si>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</si>
  <si>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</si>
  <si>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</si>
  <si>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</si>
  <si>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</si>
  <si>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</si>
  <si>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</si>
  <si>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</si>
  <si>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</si>
  <si>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</si>
  <si>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</si>
  <si>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</si>
  <si>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</si>
  <si>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</si>
  <si>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</si>
  <si>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</si>
  <si>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</si>
  <si>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</si>
  <si>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</si>
  <si>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</si>
  <si>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</si>
  <si>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</si>
  <si>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</si>
  <si>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</si>
  <si>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</si>
  <si>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</si>
  <si>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</si>
  <si>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</si>
  <si>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</si>
  <si>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</si>
  <si>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</si>
  <si>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</si>
  <si>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</si>
  <si>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</si>
  <si>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</si>
  <si>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</si>
  <si>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</si>
  <si>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</si>
  <si>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</si>
  <si>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</si>
  <si>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</si>
  <si>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</si>
  <si>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</si>
  <si>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</si>
  <si>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</si>
  <si>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</si>
  <si>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</si>
  <si>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</si>
  <si>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</si>
  <si>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</si>
  <si>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</si>
  <si>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</si>
  <si>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</si>
  <si>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</si>
  <si>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</si>
  <si>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</si>
  <si>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</si>
  <si>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</si>
  <si>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</si>
  <si>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</si>
  <si>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</si>
  <si>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</si>
  <si>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</si>
  <si>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</si>
  <si>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</si>
  <si>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</si>
  <si>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</si>
  <si>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</si>
  <si>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</si>
  <si>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</si>
  <si>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</si>
  <si>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</si>
  <si>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</si>
  <si>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</si>
  <si>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</si>
  <si>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</si>
  <si>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</si>
  <si>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</si>
  <si>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</si>
  <si>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</si>
  <si>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</si>
  <si>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</si>
  <si>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</si>
  <si>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</si>
  <si>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</si>
  <si>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</si>
  <si>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</si>
  <si>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</si>
  <si>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</si>
  <si>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</si>
  <si>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</si>
  <si>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</si>
  <si>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</si>
  <si>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</si>
  <si>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</si>
  <si>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</si>
  <si>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</si>
  <si>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</si>
  <si>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</si>
  <si>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</si>
  <si>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</si>
  <si>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</si>
  <si>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</si>
  <si>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</si>
  <si>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</si>
  <si>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</si>
  <si>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</si>
  <si>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</si>
  <si>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</si>
  <si>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</si>
  <si>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</si>
  <si>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</si>
  <si>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</si>
  <si>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</si>
  <si>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</si>
  <si>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</si>
  <si>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</si>
  <si>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</si>
  <si>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</si>
  <si>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</si>
  <si>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</si>
  <si>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</si>
  <si>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</si>
  <si>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</si>
  <si>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</si>
  <si>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</si>
  <si>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</si>
  <si>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</si>
  <si>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</si>
  <si>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</si>
  <si>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</si>
  <si>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</si>
  <si>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</si>
  <si>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</si>
  <si>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</si>
  <si>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</si>
  <si>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</si>
  <si>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</si>
  <si>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</si>
  <si>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</si>
  <si>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</si>
  <si>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</si>
  <si>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</si>
  <si>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</si>
  <si>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</si>
  <si>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</si>
  <si>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</si>
  <si>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</si>
  <si>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</si>
  <si>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</si>
  <si>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</si>
  <si>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</si>
  <si>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</si>
  <si>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</si>
  <si>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</si>
  <si>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</si>
  <si>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</si>
  <si>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</si>
  <si>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</si>
  <si>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</si>
  <si>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</si>
  <si>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</si>
  <si>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</si>
  <si>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</si>
  <si>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</si>
  <si>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</si>
  <si>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</si>
  <si>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</si>
  <si>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</si>
  <si>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</si>
  <si>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</si>
  <si>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</si>
  <si>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</si>
  <si>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</si>
  <si>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</si>
  <si>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</si>
  <si>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</si>
  <si>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</si>
  <si>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</si>
  <si>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</si>
  <si>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</si>
  <si>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</si>
  <si>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</si>
  <si>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</si>
  <si>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</si>
  <si>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</si>
  <si>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</si>
  <si>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</si>
  <si>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</si>
  <si>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</si>
  <si>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</si>
  <si>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</si>
  <si>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</si>
  <si>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</si>
  <si>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</si>
  <si>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</si>
  <si>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</si>
  <si>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</si>
  <si>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</si>
  <si>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</si>
  <si>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</si>
  <si>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</si>
  <si>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</si>
  <si>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</si>
  <si>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</si>
  <si>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</si>
  <si>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</si>
  <si>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</si>
  <si>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</si>
  <si>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</si>
  <si>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</si>
  <si>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</si>
  <si>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</si>
  <si>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</si>
  <si>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</si>
  <si>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</si>
  <si>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</si>
  <si>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</si>
  <si>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</si>
  <si>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</si>
  <si>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</si>
  <si>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</si>
  <si>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</si>
  <si>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</si>
  <si>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</si>
  <si>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</si>
  <si>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</si>
  <si>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</si>
  <si>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</si>
  <si>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</si>
  <si>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</si>
  <si>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</si>
  <si>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</si>
  <si>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</si>
  <si>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</si>
  <si>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</si>
  <si>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</si>
  <si>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</si>
  <si>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</si>
  <si>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</si>
  <si>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</si>
  <si>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</si>
  <si>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</si>
  <si>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</si>
  <si>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</si>
  <si>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</si>
  <si>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</si>
  <si>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</si>
  <si>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</si>
  <si>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</si>
  <si>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</si>
  <si>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</si>
  <si>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</si>
  <si>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</si>
  <si>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</si>
  <si>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</si>
  <si>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</si>
  <si>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</si>
  <si>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</si>
  <si>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</si>
  <si>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</si>
  <si>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</si>
  <si>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</si>
  <si>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</si>
  <si>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</si>
  <si>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</si>
  <si>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</si>
  <si>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</si>
  <si>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</si>
  <si>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</si>
  <si>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</si>
  <si>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</si>
  <si>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</si>
  <si>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</si>
  <si>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</si>
  <si>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</si>
  <si>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</si>
  <si>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</si>
  <si>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</si>
  <si>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</si>
  <si>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</si>
  <si>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</si>
  <si>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</si>
  <si>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</si>
  <si>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</si>
  <si>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</si>
  <si>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</si>
  <si>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</si>
  <si>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</si>
  <si>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</si>
  <si>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</si>
  <si>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</si>
  <si>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</si>
  <si>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</si>
  <si>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</si>
  <si>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</si>
  <si>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</si>
  <si>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</si>
  <si>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</si>
  <si>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</si>
  <si>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</si>
  <si>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</si>
  <si>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</si>
  <si>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</si>
  <si>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</si>
  <si>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</si>
  <si>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</si>
  <si>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</si>
  <si>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</si>
  <si>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</si>
  <si>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</si>
  <si>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</si>
  <si>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</si>
  <si>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</si>
  <si>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</si>
  <si>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</si>
  <si>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</si>
  <si>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</si>
  <si>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</si>
  <si>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</si>
  <si>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</si>
  <si>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</si>
  <si>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</si>
  <si>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</si>
  <si>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</si>
  <si>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</si>
  <si>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</si>
  <si>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</si>
  <si>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</si>
  <si>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</si>
  <si>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</si>
  <si>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</si>
  <si>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</si>
  <si>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</si>
  <si>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</si>
  <si>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</si>
  <si>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</si>
  <si>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</si>
  <si>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</si>
  <si>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</si>
  <si>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</si>
  <si>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</si>
  <si>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</si>
  <si>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</si>
  <si>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</si>
  <si>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</si>
  <si>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</si>
  <si>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</si>
  <si>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</si>
  <si>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</si>
  <si>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</si>
  <si>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</si>
  <si>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</si>
  <si>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</si>
  <si>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</si>
  <si>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</si>
  <si>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</si>
  <si>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</si>
  <si>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</si>
  <si>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</si>
  <si>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</si>
  <si>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</si>
  <si>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</si>
  <si>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</si>
  <si>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</si>
  <si>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</si>
  <si>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</si>
  <si>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</si>
  <si>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</si>
  <si>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</si>
  <si>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</si>
  <si>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</si>
  <si>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</si>
  <si>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</si>
  <si>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</si>
  <si>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</si>
  <si>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</si>
  <si>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</si>
  <si>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</si>
  <si>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</si>
  <si>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</si>
  <si>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</si>
  <si>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</si>
  <si>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</si>
  <si>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</si>
  <si>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</si>
  <si>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</si>
  <si>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</si>
  <si>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</si>
  <si>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</si>
  <si>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</si>
  <si>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</si>
  <si>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</si>
  <si>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</si>
  <si>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</si>
  <si>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</si>
  <si>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</si>
  <si>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</si>
  <si>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</si>
  <si>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</si>
  <si>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</si>
  <si>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</si>
  <si>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</si>
  <si>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</si>
  <si>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</si>
  <si>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</si>
  <si>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</si>
  <si>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</si>
  <si>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</si>
  <si>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</si>
  <si>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</si>
  <si>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</si>
  <si>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</si>
  <si>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</si>
  <si>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</si>
  <si>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</si>
  <si>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</si>
  <si>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</si>
  <si>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</si>
  <si>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</si>
  <si>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</si>
  <si>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</si>
  <si>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</si>
  <si>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</si>
  <si>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</si>
  <si>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</si>
  <si>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</si>
  <si>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</si>
  <si>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</si>
  <si>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</si>
  <si>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</si>
  <si>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</si>
  <si>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</si>
  <si>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</si>
  <si>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</si>
  <si>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</si>
  <si>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</si>
  <si>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</si>
  <si>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</si>
  <si>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</si>
  <si>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</si>
  <si>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</si>
  <si>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</si>
  <si>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</si>
  <si>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</si>
  <si>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</si>
  <si>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</si>
  <si>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</si>
  <si>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</si>
  <si>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</si>
  <si>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</si>
  <si>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</si>
  <si>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</si>
  <si>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</si>
  <si>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</si>
  <si>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</si>
  <si>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</si>
  <si>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</si>
  <si>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</si>
  <si>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</si>
  <si>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</si>
  <si>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</si>
  <si>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</si>
  <si>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</si>
  <si>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</si>
  <si>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</si>
  <si>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</si>
  <si>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</si>
  <si>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</si>
  <si>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</si>
  <si>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</si>
  <si>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</si>
  <si>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</si>
  <si>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</si>
  <si>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</si>
  <si>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</si>
  <si>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</si>
  <si>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</si>
  <si>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</si>
  <si>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</si>
  <si>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</si>
  <si>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</si>
  <si>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</si>
  <si>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</si>
  <si>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</si>
  <si>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</si>
  <si>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</si>
  <si>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</si>
  <si>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</si>
  <si>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</si>
  <si>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</si>
  <si>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</si>
  <si>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</si>
  <si>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</si>
  <si>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</si>
  <si>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</si>
  <si>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</si>
  <si>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</si>
  <si>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</si>
  <si>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</si>
  <si>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</si>
  <si>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</si>
  <si>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</si>
  <si>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</si>
  <si>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</si>
  <si>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</si>
  <si>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</si>
  <si>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</si>
  <si>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</si>
  <si>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</si>
  <si>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</si>
  <si>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</si>
  <si>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</si>
  <si>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</si>
  <si>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</si>
  <si>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</si>
  <si>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</si>
  <si>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</si>
  <si>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</si>
  <si>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</si>
  <si>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</si>
  <si>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</si>
  <si>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</si>
  <si>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</si>
  <si>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</si>
  <si>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</si>
  <si>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</si>
  <si>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</si>
  <si>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</si>
  <si>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</si>
  <si>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</si>
  <si>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</si>
  <si>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</si>
  <si>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</si>
  <si>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</si>
  <si>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</si>
  <si>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</si>
  <si>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</si>
  <si>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</si>
  <si>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</si>
  <si>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</si>
  <si>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</si>
  <si>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</si>
  <si>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</si>
  <si>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</si>
  <si>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</si>
  <si>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</si>
  <si>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</si>
  <si>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</si>
  <si>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</si>
  <si>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</si>
  <si>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</si>
  <si>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</si>
  <si>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</si>
  <si>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</si>
  <si>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</si>
  <si>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</si>
  <si>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</si>
  <si>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</si>
  <si>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</si>
  <si>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</si>
  <si>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</si>
  <si>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</si>
  <si>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</si>
  <si>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</si>
  <si>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</si>
  <si>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</si>
  <si>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</si>
  <si>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</si>
  <si>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</si>
  <si>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</si>
  <si>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</si>
  <si>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</si>
  <si>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</si>
  <si>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</si>
  <si>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</si>
  <si>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</si>
  <si>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</si>
  <si>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</si>
  <si>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</si>
  <si>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</si>
  <si>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</si>
  <si>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</si>
  <si>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</si>
  <si>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</si>
  <si>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</si>
  <si>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</si>
  <si>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</si>
  <si>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</si>
  <si>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</si>
  <si>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</si>
  <si>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</si>
  <si>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</si>
  <si>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</si>
  <si>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</si>
  <si>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</si>
  <si>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</si>
  <si>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</si>
  <si>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</si>
  <si>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</si>
  <si>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</si>
  <si>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</si>
  <si>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</si>
  <si>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</si>
  <si>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</si>
  <si>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</si>
  <si>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</si>
  <si>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</si>
  <si>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</si>
  <si>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</si>
  <si>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</si>
  <si>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</si>
  <si>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</si>
  <si>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</si>
  <si>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</si>
  <si>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</si>
  <si>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</si>
  <si>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</si>
  <si>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</si>
  <si>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</si>
  <si>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</si>
  <si>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</si>
  <si>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</si>
  <si>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</si>
  <si>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</si>
  <si>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</si>
  <si>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</si>
  <si>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</si>
  <si>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</si>
  <si>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</si>
  <si>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</si>
  <si>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</si>
  <si>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</si>
  <si>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</si>
  <si>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</si>
  <si>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</si>
  <si>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</si>
  <si>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</si>
  <si>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</si>
  <si>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</si>
  <si>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</si>
  <si>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</si>
  <si>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</si>
  <si>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</si>
  <si>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</si>
  <si>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</si>
  <si>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</si>
  <si>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</si>
  <si>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</si>
  <si>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</si>
  <si>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</si>
  <si>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</si>
  <si>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</si>
  <si>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</si>
  <si>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</si>
  <si>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</si>
  <si>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</si>
  <si>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</si>
  <si>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</si>
  <si>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</si>
  <si>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</si>
  <si>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</si>
  <si>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</si>
  <si>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</si>
  <si>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</si>
  <si>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</si>
  <si>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</si>
  <si>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</si>
  <si>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</si>
  <si>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</si>
  <si>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</si>
  <si>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</si>
  <si>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</si>
  <si>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</si>
  <si>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</si>
  <si>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</si>
  <si>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</si>
  <si>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</si>
  <si>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</si>
  <si>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</si>
  <si>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</si>
  <si>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</si>
  <si>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</si>
  <si>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</si>
  <si>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</si>
  <si>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</si>
  <si>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</si>
  <si>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</si>
  <si>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</si>
  <si>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</si>
  <si>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</si>
  <si>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</si>
  <si>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</si>
  <si>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</si>
  <si>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</si>
  <si>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</si>
  <si>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</si>
  <si>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</si>
  <si>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</si>
  <si>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</si>
  <si>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</si>
  <si>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</si>
  <si>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</si>
  <si>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</si>
  <si>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</si>
  <si>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</si>
  <si>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</si>
  <si>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</si>
  <si>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</si>
  <si>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</si>
  <si>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</si>
  <si>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</si>
  <si>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</si>
  <si>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</si>
  <si>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</si>
  <si>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</si>
  <si>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</si>
  <si>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</si>
  <si>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</si>
  <si>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</si>
  <si>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</si>
  <si>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</si>
  <si>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</si>
  <si>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</si>
  <si>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</si>
  <si>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</si>
  <si>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</si>
  <si>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</si>
  <si>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</si>
  <si>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</si>
  <si>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</si>
  <si>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</si>
  <si>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</si>
  <si>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</si>
  <si>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</si>
  <si>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</si>
  <si>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</si>
  <si>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</si>
  <si>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</si>
  <si>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</si>
  <si>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</si>
  <si>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</si>
  <si>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</si>
  <si>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</si>
  <si>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</si>
  <si>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</si>
  <si>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</si>
  <si>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</si>
  <si>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</si>
  <si>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</si>
  <si>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</si>
  <si>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</si>
  <si>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</si>
  <si>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</si>
  <si>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</si>
  <si>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</si>
  <si>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</si>
  <si>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</si>
  <si>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</si>
  <si>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</si>
  <si>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</si>
  <si>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</si>
  <si>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</si>
  <si>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</si>
  <si>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</si>
  <si>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</si>
  <si>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</si>
  <si>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</si>
  <si>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</si>
  <si>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</si>
  <si>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</si>
  <si>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</si>
  <si>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</si>
  <si>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</si>
  <si>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</si>
  <si>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</si>
  <si>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</si>
  <si>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</si>
  <si>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</si>
  <si>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</si>
  <si>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</si>
  <si>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</si>
  <si>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</si>
  <si>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</si>
  <si>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</si>
  <si>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</si>
  <si>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</si>
  <si>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</si>
  <si>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</si>
  <si>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</si>
  <si>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</si>
  <si>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</si>
  <si>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</si>
  <si>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</si>
  <si>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</si>
  <si>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</si>
  <si>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</si>
  <si>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</si>
  <si>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</si>
  <si>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</si>
  <si>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</si>
  <si>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</si>
  <si>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</si>
  <si>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</si>
  <si>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</si>
  <si>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</si>
  <si>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</si>
  <si>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</si>
  <si>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</si>
  <si>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</si>
  <si>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</si>
  <si>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</si>
  <si>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</si>
  <si>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</si>
  <si>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</si>
  <si>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</si>
  <si>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</si>
  <si>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</si>
  <si>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</si>
  <si>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</si>
  <si>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</si>
  <si>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</si>
  <si>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</si>
  <si>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</si>
  <si>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</si>
  <si>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</si>
  <si>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</si>
  <si>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</si>
  <si>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</si>
  <si>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</si>
  <si>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</si>
  <si>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</si>
  <si>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</si>
  <si>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</si>
  <si>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</si>
  <si>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</si>
  <si>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</si>
  <si>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</si>
  <si>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</si>
  <si>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</si>
  <si>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</si>
  <si>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</si>
  <si>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</si>
  <si>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</si>
  <si>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</si>
  <si>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</si>
  <si>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</si>
  <si>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</si>
  <si>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</si>
  <si>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</si>
  <si>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</si>
  <si>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</si>
  <si>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</si>
  <si>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</si>
  <si>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</si>
  <si>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</si>
  <si>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</si>
  <si>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</si>
  <si>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</si>
  <si>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</si>
  <si>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</si>
  <si>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</si>
  <si>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</si>
  <si>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</si>
  <si>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</si>
  <si>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</si>
  <si>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</si>
  <si>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</si>
  <si>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</si>
  <si>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</si>
  <si>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</si>
  <si>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</si>
  <si>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</si>
  <si>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</si>
  <si>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</si>
  <si>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</si>
  <si>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</si>
  <si>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</si>
  <si>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</si>
  <si>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</si>
  <si>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</si>
  <si>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</si>
  <si>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</si>
  <si>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</si>
  <si>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</si>
  <si>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</si>
  <si>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</si>
  <si>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</si>
  <si>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</si>
  <si>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</si>
  <si>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</si>
  <si>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</si>
  <si>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</si>
  <si>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</si>
  <si>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</si>
  <si>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</si>
  <si>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</si>
  <si>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</si>
  <si>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</si>
  <si>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</si>
  <si>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</si>
  <si>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</si>
  <si>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</si>
  <si>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</si>
  <si>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</si>
  <si>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</si>
  <si>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</si>
  <si>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</si>
  <si>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</si>
  <si>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</si>
  <si>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</si>
  <si>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</si>
  <si>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</si>
  <si>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</si>
  <si>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</si>
  <si>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</si>
  <si>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</si>
  <si>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</si>
  <si>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</si>
  <si>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</si>
  <si>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</si>
  <si>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</si>
  <si>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</si>
  <si>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</si>
  <si>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</si>
  <si>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</si>
  <si>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</si>
  <si>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</si>
  <si>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</si>
  <si>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</si>
  <si>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</si>
  <si>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</si>
  <si>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</si>
  <si>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</si>
  <si>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</si>
  <si>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</si>
  <si>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</si>
  <si>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</si>
  <si>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</si>
  <si>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</si>
  <si>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</si>
  <si>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</si>
  <si>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</si>
  <si>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</si>
  <si>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</si>
  <si>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</si>
  <si>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</si>
  <si>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</si>
  <si>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</si>
  <si>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</si>
  <si>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</si>
  <si>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</si>
  <si>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</si>
  <si>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</si>
  <si>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</si>
  <si>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</si>
  <si>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</si>
  <si>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</si>
  <si>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</si>
  <si>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</si>
  <si>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</si>
  <si>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</si>
  <si>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</si>
  <si>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</si>
  <si>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</si>
  <si>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</si>
  <si>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</si>
  <si>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</si>
  <si>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</si>
  <si>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</si>
  <si>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</si>
  <si>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</si>
  <si>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</si>
  <si>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</si>
  <si>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</si>
  <si>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</si>
  <si>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</si>
  <si>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</si>
  <si>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</si>
  <si>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</si>
  <si>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</si>
  <si>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</si>
  <si>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</si>
  <si>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</si>
  <si>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</si>
  <si>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</si>
  <si>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</si>
  <si>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</si>
  <si>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</si>
  <si>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</si>
  <si>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</si>
  <si>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</si>
  <si>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</si>
  <si>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</si>
  <si>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</si>
  <si>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</si>
  <si>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</si>
  <si>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</si>
  <si>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</si>
  <si>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</si>
  <si>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</si>
  <si>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</si>
  <si>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</si>
  <si>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</si>
  <si>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</si>
  <si>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</si>
  <si>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</si>
  <si>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</si>
  <si>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</si>
  <si>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</si>
  <si>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</si>
  <si>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</si>
  <si>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</si>
  <si>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</si>
  <si>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</si>
  <si>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</si>
  <si>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</si>
  <si>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</si>
  <si>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</si>
  <si>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</si>
  <si>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</si>
  <si>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</si>
  <si>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</si>
  <si>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</si>
  <si>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</si>
  <si>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</si>
  <si>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</si>
  <si>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</si>
  <si>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</si>
  <si>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</si>
  <si>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</si>
  <si>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</si>
  <si>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</si>
  <si>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</si>
  <si>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</si>
  <si>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</si>
  <si>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</si>
  <si>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</si>
  <si>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</si>
  <si>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</si>
  <si>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</si>
  <si>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</si>
  <si>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</si>
  <si>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</si>
  <si>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</si>
  <si>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</si>
  <si>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</si>
  <si>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</si>
  <si>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</si>
  <si>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</si>
  <si>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</si>
  <si>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</si>
  <si>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</si>
  <si>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</si>
  <si>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</si>
  <si>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</si>
  <si>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</si>
  <si>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</si>
  <si>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</si>
  <si>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</si>
  <si>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</si>
  <si>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</si>
  <si>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</si>
  <si>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</si>
  <si>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</si>
  <si>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</si>
  <si>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</si>
  <si>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</si>
  <si>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</si>
  <si>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</si>
  <si>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</si>
  <si>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</si>
  <si>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</si>
  <si>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</si>
  <si>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</si>
  <si>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</si>
  <si>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</si>
  <si>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</si>
  <si>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</si>
  <si>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</si>
  <si>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</si>
  <si>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</si>
  <si>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</si>
  <si>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</si>
  <si>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</si>
  <si>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</si>
  <si>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</si>
  <si>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</si>
  <si>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</si>
  <si>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</si>
  <si>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</si>
  <si>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</si>
  <si>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</si>
  <si>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</si>
  <si>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</si>
  <si>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</si>
  <si>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</si>
  <si>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</si>
  <si>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</si>
  <si>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</si>
  <si>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</si>
  <si>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</si>
  <si>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</si>
  <si>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</si>
  <si>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</si>
  <si>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</si>
  <si>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</si>
  <si>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</si>
  <si>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</si>
  <si>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</si>
  <si>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</si>
  <si>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</si>
  <si>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</si>
  <si>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</si>
  <si>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</si>
  <si>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</si>
  <si>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</si>
  <si>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</si>
  <si>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</si>
  <si>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</si>
  <si>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</si>
  <si>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</si>
  <si>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</si>
  <si>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</si>
  <si>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</si>
  <si>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</si>
  <si>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</si>
  <si>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</si>
  <si>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</si>
  <si>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</si>
  <si>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</si>
  <si>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</si>
  <si>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</si>
  <si>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</si>
  <si>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</si>
  <si>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</si>
  <si>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</si>
  <si>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</si>
  <si>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</si>
  <si>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</si>
  <si>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</si>
  <si>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</si>
  <si>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</si>
  <si>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</si>
  <si>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</si>
  <si>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</si>
  <si>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</si>
  <si>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</si>
  <si>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</si>
  <si>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</si>
  <si>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</si>
  <si>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</si>
  <si>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</si>
  <si>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</si>
  <si>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</si>
  <si>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</si>
  <si>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</si>
  <si>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</si>
  <si>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</si>
  <si>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</si>
  <si>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</si>
  <si>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</si>
  <si>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</si>
  <si>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</si>
  <si>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</si>
  <si>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</si>
  <si>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</si>
  <si>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</si>
  <si>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</si>
  <si>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</si>
  <si>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</si>
  <si>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</si>
  <si>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</si>
  <si>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</si>
  <si>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</si>
  <si>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</si>
  <si>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</si>
  <si>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</si>
  <si>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</si>
  <si>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</si>
  <si>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</si>
  <si>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</si>
  <si>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</si>
  <si>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</si>
  <si>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</si>
  <si>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</si>
  <si>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</si>
  <si>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</si>
  <si>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</si>
  <si>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</si>
  <si>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</si>
  <si>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</si>
  <si>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</si>
  <si>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</si>
  <si>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</si>
  <si>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</si>
  <si>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</si>
  <si>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</si>
  <si>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</si>
  <si>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</si>
  <si>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</si>
  <si>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</si>
  <si>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</si>
  <si>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</si>
  <si>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</si>
  <si>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</si>
  <si>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</si>
  <si>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</si>
  <si>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</si>
  <si>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</si>
  <si>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</si>
  <si>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</si>
  <si>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</si>
  <si>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</si>
  <si>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</si>
  <si>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</si>
  <si>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</si>
  <si>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</si>
  <si>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</si>
  <si>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</si>
  <si>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</si>
  <si>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</si>
  <si>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</si>
  <si>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</si>
  <si>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</si>
  <si>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</si>
  <si>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</si>
  <si>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</si>
  <si>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</si>
  <si>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</si>
  <si>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</si>
  <si>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</si>
  <si>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</si>
  <si>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</si>
  <si>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</si>
  <si>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</si>
  <si>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</si>
  <si>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</si>
  <si>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</si>
  <si>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</si>
  <si>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</si>
  <si>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</si>
  <si>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</si>
  <si>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</si>
  <si>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</si>
  <si>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</si>
  <si>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</si>
  <si>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</si>
  <si>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</si>
  <si>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</si>
  <si>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</si>
  <si>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</si>
  <si>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</si>
  <si>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</si>
  <si>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</si>
  <si>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</si>
  <si>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</si>
  <si>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</si>
  <si>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</si>
  <si>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</si>
  <si>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</si>
  <si>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</si>
  <si>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</si>
  <si>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</si>
  <si>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</si>
  <si>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</si>
  <si>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</si>
  <si>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</si>
  <si>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</si>
  <si>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</si>
  <si>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</si>
  <si>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</si>
  <si>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</si>
  <si>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</si>
  <si>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</si>
  <si>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</si>
  <si>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</si>
  <si>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</si>
  <si>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</si>
  <si>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</si>
  <si>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</si>
  <si>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</si>
  <si>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</si>
  <si>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</si>
  <si>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</si>
  <si>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</si>
  <si>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</si>
  <si>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</si>
  <si>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</si>
  <si>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</si>
  <si>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</si>
  <si>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</si>
  <si>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</si>
  <si>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</si>
  <si>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</si>
  <si>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</si>
  <si>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</si>
  <si>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</si>
  <si>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</si>
  <si>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</si>
  <si>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</si>
  <si>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</si>
  <si>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</si>
  <si>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</si>
  <si>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</si>
  <si>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</si>
  <si>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</si>
  <si>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</si>
  <si>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</si>
  <si>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</si>
  <si>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</si>
  <si>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</si>
  <si>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</si>
  <si>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</si>
  <si>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</si>
  <si>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</si>
  <si>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</si>
  <si>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</si>
  <si>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</si>
  <si>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</si>
  <si>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</si>
  <si>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</si>
  <si>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</si>
  <si>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</si>
  <si>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</si>
  <si>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</si>
  <si>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</si>
  <si>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</si>
  <si>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</si>
  <si>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</si>
  <si>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</si>
  <si>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</si>
  <si>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</si>
  <si>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</si>
  <si>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</si>
  <si>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</si>
  <si>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</si>
  <si>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</si>
  <si>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</si>
  <si>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</si>
  <si>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</si>
  <si>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</si>
  <si>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</si>
  <si>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</si>
  <si>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</si>
  <si>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</si>
  <si>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</si>
  <si>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</si>
  <si>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</si>
  <si>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</si>
  <si>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</si>
  <si>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</si>
  <si>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</si>
  <si>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</si>
  <si>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</si>
  <si>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</si>
  <si>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</si>
  <si>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</si>
  <si>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</si>
  <si>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</si>
  <si>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</si>
  <si>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</si>
  <si>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</si>
  <si>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</si>
  <si>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</si>
  <si>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</si>
  <si>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</si>
  <si>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</si>
  <si>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</si>
  <si>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</si>
  <si>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</si>
  <si>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</si>
  <si>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</si>
  <si>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</si>
  <si>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</si>
  <si>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</si>
  <si>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</si>
  <si>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</si>
  <si>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</si>
  <si>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</si>
  <si>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</si>
  <si>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</si>
  <si>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</si>
  <si>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</si>
  <si>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</si>
  <si>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</si>
  <si>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</si>
  <si>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</si>
  <si>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</si>
  <si>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</si>
  <si>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</si>
  <si>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</si>
  <si>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</si>
  <si>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</si>
  <si>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</si>
  <si>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</si>
  <si>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</si>
  <si>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</si>
  <si>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</si>
  <si>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</si>
  <si>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</si>
  <si>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</si>
  <si>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</si>
  <si>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</si>
  <si>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</si>
  <si>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</si>
  <si>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</si>
  <si>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</si>
  <si>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</si>
  <si>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</si>
  <si>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</si>
  <si>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</si>
  <si>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</si>
  <si>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</si>
  <si>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</si>
  <si>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</si>
  <si>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</si>
  <si>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</si>
  <si>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</si>
  <si>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</si>
  <si>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</si>
  <si>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</si>
  <si>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</si>
  <si>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</si>
  <si>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</si>
  <si>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</si>
  <si>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</si>
  <si>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</si>
  <si>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</si>
  <si>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</si>
  <si>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</si>
  <si>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</si>
  <si>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</si>
  <si>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</si>
  <si>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</si>
  <si>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</si>
  <si>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</si>
  <si>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</si>
  <si>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</si>
  <si>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</si>
  <si>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</si>
  <si>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</si>
  <si>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</si>
  <si>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</si>
  <si>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</si>
  <si>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</si>
  <si>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</si>
  <si>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</si>
  <si>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</si>
  <si>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</si>
  <si>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</si>
  <si>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</si>
  <si>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</si>
  <si>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</si>
  <si>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</si>
  <si>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</si>
  <si>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</si>
  <si>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</si>
  <si>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</si>
  <si>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</si>
  <si>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</si>
  <si>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</si>
  <si>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</si>
  <si>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</si>
  <si>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</si>
  <si>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</si>
  <si>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</si>
  <si>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</si>
  <si>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</si>
  <si>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</si>
  <si>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</si>
  <si>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</si>
  <si>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</si>
  <si>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</si>
  <si>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</si>
  <si>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</si>
  <si>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</si>
  <si>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</si>
  <si>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</si>
  <si>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</si>
  <si>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</si>
  <si>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</si>
  <si>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</si>
  <si>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</si>
  <si>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</si>
  <si>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</si>
  <si>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</si>
  <si>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</si>
  <si>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</si>
  <si>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</si>
  <si>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</si>
  <si>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</si>
  <si>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</si>
  <si>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</si>
  <si>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</si>
  <si>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</si>
  <si>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</si>
  <si>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</si>
  <si>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</si>
  <si>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</si>
  <si>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</si>
  <si>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</si>
  <si>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</si>
  <si>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</si>
  <si>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</si>
  <si>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</si>
  <si>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</si>
  <si>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</si>
  <si>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</si>
  <si>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</si>
  <si>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</si>
  <si>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</si>
  <si>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</si>
  <si>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</si>
  <si>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</si>
  <si>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</si>
  <si>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</si>
  <si>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</si>
  <si>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</si>
  <si>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</si>
  <si>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</si>
  <si>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</si>
  <si>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</si>
  <si>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</si>
  <si>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</si>
  <si>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</si>
  <si>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</si>
  <si>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</si>
  <si>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</si>
  <si>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</si>
  <si>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</si>
  <si>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</si>
  <si>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</si>
  <si>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</si>
  <si>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</si>
  <si>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</si>
  <si>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</si>
  <si>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</si>
  <si>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</si>
  <si>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</si>
  <si>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</si>
  <si>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</si>
  <si>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</si>
  <si>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</si>
  <si>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</si>
  <si>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</si>
  <si>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</si>
  <si>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</si>
  <si>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</si>
  <si>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</si>
  <si>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</si>
  <si>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</si>
  <si>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</si>
  <si>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</si>
  <si>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</si>
  <si>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</si>
  <si>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</si>
  <si>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</si>
  <si>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</si>
  <si>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</si>
  <si>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</si>
  <si>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</si>
  <si>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</si>
  <si>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</si>
  <si>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</si>
  <si>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</si>
  <si>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</si>
  <si>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</si>
  <si>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</si>
  <si>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</si>
  <si>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</si>
  <si>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</si>
  <si>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</si>
  <si>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</si>
  <si>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</si>
  <si>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</si>
  <si>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</si>
  <si>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</si>
  <si>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</si>
  <si>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</si>
  <si>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</si>
  <si>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</si>
  <si>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</si>
  <si>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</si>
  <si>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</si>
  <si>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</si>
  <si>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</si>
  <si>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</si>
  <si>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</si>
  <si>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</si>
  <si>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</si>
  <si>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</si>
  <si>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</si>
  <si>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</si>
  <si>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</si>
  <si>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</si>
  <si>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</si>
  <si>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</si>
  <si>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</si>
  <si>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</si>
  <si>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</si>
  <si>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</si>
  <si>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</si>
  <si>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</si>
  <si>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</si>
  <si>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</si>
  <si>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</si>
  <si>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</si>
  <si>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</si>
  <si>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</si>
  <si>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</si>
  <si>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</si>
  <si>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</si>
  <si>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</si>
  <si>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</si>
  <si>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</si>
  <si>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</si>
  <si>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</si>
  <si>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</si>
  <si>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</si>
  <si>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</si>
  <si>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</si>
  <si>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</si>
  <si>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</si>
  <si>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</si>
  <si>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</si>
  <si>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</si>
  <si>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</si>
  <si>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</si>
  <si>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</si>
  <si>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</si>
  <si>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</si>
  <si>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</si>
  <si>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</si>
  <si>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</si>
  <si>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</si>
  <si>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</si>
  <si>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</si>
  <si>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</si>
  <si>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</si>
  <si>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</si>
  <si>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</si>
  <si>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</si>
  <si>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</si>
  <si>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</si>
  <si>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</si>
  <si>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</si>
  <si>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</si>
  <si>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</si>
  <si>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</si>
  <si>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</si>
  <si>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</si>
  <si>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</si>
  <si>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</si>
  <si>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</si>
  <si>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</si>
  <si>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</si>
  <si>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</si>
  <si>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</si>
  <si>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</si>
  <si>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</si>
  <si>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</si>
  <si>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</si>
  <si>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</si>
  <si>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</si>
  <si>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</si>
  <si>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</si>
  <si>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</si>
  <si>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</si>
  <si>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</si>
  <si>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</si>
  <si>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</si>
  <si>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</si>
  <si>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</si>
  <si>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</si>
  <si>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</si>
  <si>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</si>
  <si>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</si>
  <si>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</si>
  <si>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</si>
  <si>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</si>
  <si>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</si>
  <si>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</si>
  <si>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</si>
  <si>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</si>
  <si>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</si>
  <si>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</si>
  <si>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</si>
  <si>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</si>
  <si>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</si>
  <si>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</si>
  <si>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</si>
  <si>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</si>
  <si>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</si>
  <si>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</si>
  <si>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</si>
  <si>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</si>
  <si>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</si>
  <si>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</si>
  <si>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</si>
  <si>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</si>
  <si>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</si>
  <si>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</si>
  <si>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</si>
  <si>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</si>
  <si>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</si>
  <si>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</si>
  <si>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</si>
  <si>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</si>
  <si>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</si>
  <si>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</si>
  <si>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</si>
  <si>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</si>
  <si>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</si>
  <si>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</si>
  <si>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</si>
  <si>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</si>
  <si>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</si>
  <si>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</si>
  <si>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</si>
  <si>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</si>
  <si>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</si>
  <si>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</si>
  <si>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</si>
  <si>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</si>
  <si>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</si>
  <si>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</si>
  <si>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</si>
  <si>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</si>
  <si>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</si>
  <si>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</si>
  <si>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</si>
  <si>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</si>
  <si>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</si>
  <si>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</si>
  <si>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</si>
  <si>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</si>
  <si>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</si>
  <si>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</si>
  <si>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</si>
  <si>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</si>
  <si>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</si>
  <si>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</si>
  <si>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</si>
  <si>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</si>
  <si>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</si>
  <si>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</si>
  <si>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</si>
  <si>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</si>
  <si>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</si>
  <si>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</si>
  <si>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</si>
  <si>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</si>
  <si>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</si>
  <si>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</si>
  <si>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</si>
  <si>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</si>
  <si>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</si>
  <si>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</si>
  <si>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</si>
  <si>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</si>
  <si>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</si>
  <si>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</si>
  <si>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</si>
  <si>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</si>
  <si>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</si>
  <si>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</si>
  <si>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</si>
  <si>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</si>
  <si>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</si>
  <si>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</si>
  <si>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</si>
  <si>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</si>
  <si>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</si>
  <si>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</si>
  <si>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</si>
  <si>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</si>
  <si>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</si>
  <si>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</si>
  <si>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</si>
  <si>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</si>
  <si>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</si>
  <si>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</si>
  <si>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</si>
  <si>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</si>
  <si>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</si>
  <si>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</si>
  <si>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</si>
  <si>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</si>
  <si>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</si>
  <si>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</si>
  <si>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</si>
  <si>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</si>
  <si>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</si>
  <si>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</si>
  <si>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</si>
  <si>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</si>
  <si>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</si>
  <si>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</si>
  <si>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</si>
  <si>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</si>
  <si>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</si>
  <si>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</si>
  <si>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</si>
  <si>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</si>
  <si>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</si>
  <si>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</si>
  <si>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</si>
  <si>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</si>
  <si>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</si>
  <si>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</si>
  <si>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</si>
  <si>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</si>
  <si>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</si>
  <si>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</si>
  <si>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</si>
  <si>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</si>
  <si>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</si>
  <si>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</si>
  <si>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</si>
  <si>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</si>
  <si>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</si>
  <si>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</si>
  <si>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</si>
  <si>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</si>
  <si>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</si>
  <si>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</si>
  <si>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</si>
  <si>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</si>
  <si>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</si>
  <si>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</si>
  <si>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</si>
  <si>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</si>
  <si>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</si>
  <si>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</si>
  <si>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</si>
  <si>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</si>
  <si>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</si>
  <si>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</si>
  <si>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</si>
  <si>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</si>
  <si>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</si>
  <si>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</si>
  <si>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</si>
  <si>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</si>
  <si>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</si>
  <si>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</si>
  <si>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</si>
  <si>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</si>
  <si>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</si>
  <si>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</si>
  <si>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</si>
  <si>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</si>
  <si>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</si>
  <si>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</si>
  <si>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</si>
  <si>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</si>
  <si>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</si>
  <si>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</si>
  <si>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</si>
  <si>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</si>
  <si>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</si>
  <si>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</si>
  <si>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</si>
  <si>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</si>
  <si>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</si>
  <si>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</si>
  <si>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</si>
  <si>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</si>
  <si>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</si>
  <si>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</si>
  <si>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</si>
  <si>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</si>
  <si>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</si>
  <si>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</si>
  <si>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</si>
  <si>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</si>
  <si>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</si>
  <si>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</si>
  <si>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</si>
  <si>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</si>
  <si>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</si>
  <si>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</si>
  <si>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</si>
  <si>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</si>
  <si>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</si>
  <si>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</si>
  <si>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</si>
  <si>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</si>
  <si>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</si>
  <si>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</si>
  <si>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</si>
  <si>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</si>
  <si>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</si>
  <si>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</si>
  <si>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</si>
  <si>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</si>
  <si>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</si>
  <si>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</si>
  <si>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</si>
  <si>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</si>
  <si>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</si>
  <si>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</si>
  <si>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</si>
  <si>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</si>
  <si>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</si>
  <si>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</si>
  <si>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</si>
  <si>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</si>
  <si>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</si>
  <si>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</si>
  <si>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</si>
  <si>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</si>
  <si>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</si>
  <si>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</si>
  <si>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</si>
  <si>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</si>
  <si>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</si>
  <si>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</si>
  <si>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</si>
  <si>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</si>
  <si>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</si>
  <si>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</si>
  <si>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</si>
  <si>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</si>
  <si>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</si>
  <si>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</si>
  <si>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</si>
  <si>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</si>
  <si>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</si>
  <si>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</si>
  <si>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</si>
  <si>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</si>
  <si>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</si>
  <si>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</si>
  <si>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</si>
  <si>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</si>
  <si>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</si>
  <si>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</si>
  <si>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</si>
  <si>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</si>
  <si>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</si>
  <si>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</si>
  <si>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</si>
  <si>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</si>
  <si>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</si>
  <si>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</si>
  <si>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</si>
  <si>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</si>
  <si>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</si>
  <si>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</si>
  <si>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</si>
  <si>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</si>
  <si>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</si>
  <si>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</si>
  <si>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</si>
  <si>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</si>
  <si>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</si>
  <si>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</si>
  <si>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</si>
  <si>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</si>
  <si>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</si>
  <si>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</si>
  <si>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</si>
  <si>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</si>
  <si>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</si>
  <si>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</si>
  <si>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</si>
  <si>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</si>
  <si>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</si>
  <si>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</si>
  <si>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</si>
  <si>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</si>
  <si>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</si>
  <si>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</si>
  <si>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</si>
  <si>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</si>
  <si>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</si>
  <si>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</si>
  <si>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</si>
  <si>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</si>
  <si>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</si>
  <si>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</si>
  <si>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</si>
  <si>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</si>
  <si>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</si>
  <si>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</si>
  <si>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</si>
  <si>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</si>
  <si>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</si>
  <si>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</si>
  <si>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</si>
  <si>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</si>
  <si>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</si>
  <si>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</si>
  <si>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</si>
  <si>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</si>
  <si>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</si>
  <si>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</si>
  <si>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</si>
  <si>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</si>
  <si>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</si>
  <si>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</si>
  <si>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</si>
  <si>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</si>
  <si>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</si>
  <si>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</si>
  <si>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</si>
  <si>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</si>
  <si>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</si>
  <si>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</si>
  <si>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</si>
  <si>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</si>
  <si>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</si>
  <si>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</si>
  <si>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</si>
  <si>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</si>
  <si>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</si>
  <si>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</si>
  <si>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</si>
  <si>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</si>
  <si>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</si>
  <si>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</si>
  <si>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</si>
  <si>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</si>
  <si>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</si>
  <si>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</si>
  <si>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</si>
  <si>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</si>
  <si>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</si>
  <si>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</si>
  <si>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</si>
  <si>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</si>
  <si>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</si>
  <si>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</si>
  <si>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</si>
  <si>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</si>
  <si>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</si>
  <si>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</si>
  <si>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</si>
  <si>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</si>
  <si>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</si>
  <si>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</si>
  <si>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</si>
  <si>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</si>
  <si>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</si>
  <si>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</si>
  <si>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</si>
  <si>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</si>
  <si>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</si>
  <si>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</si>
  <si>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</si>
  <si>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</si>
  <si>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</si>
  <si>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</si>
  <si>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</si>
  <si>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</si>
  <si>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</si>
  <si>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</si>
  <si>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</si>
  <si>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</si>
  <si>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</si>
  <si>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</si>
  <si>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</si>
  <si>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</si>
  <si>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</si>
  <si>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</si>
  <si>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</si>
  <si>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</si>
  <si>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</si>
  <si>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</si>
  <si>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</si>
  <si>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</si>
  <si>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</si>
  <si>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</si>
  <si>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</si>
  <si>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</si>
  <si>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</si>
  <si>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</si>
  <si>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</si>
  <si>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</si>
  <si>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</si>
  <si>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</si>
  <si>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</si>
  <si>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</si>
  <si>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</si>
  <si>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</si>
  <si>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</si>
  <si>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</si>
  <si>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</si>
  <si>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</si>
  <si>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</si>
  <si>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</si>
  <si>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</si>
  <si>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</si>
  <si>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</si>
  <si>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</si>
  <si>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</si>
  <si>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</si>
  <si>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</si>
  <si>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</si>
  <si>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</si>
  <si>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</si>
  <si>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</si>
  <si>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</si>
  <si>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</si>
  <si>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</si>
  <si>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</si>
  <si>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</si>
  <si>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</si>
  <si>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</si>
  <si>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</si>
  <si>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</si>
  <si>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</si>
  <si>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</si>
  <si>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</si>
  <si>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</si>
  <si>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</si>
  <si>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</si>
  <si>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</si>
  <si>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</si>
  <si>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</si>
  <si>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</si>
  <si>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</si>
  <si>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</si>
  <si>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</si>
  <si>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</si>
  <si>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</si>
  <si>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</si>
  <si>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</si>
  <si>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</si>
  <si>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</si>
  <si>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</si>
  <si>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</si>
  <si>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</si>
  <si>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</si>
  <si>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</si>
  <si>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</si>
  <si>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</si>
  <si>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</si>
  <si>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</si>
  <si>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</si>
  <si>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</si>
  <si>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</si>
  <si>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</si>
  <si>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</si>
  <si>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</si>
  <si>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</si>
  <si>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</si>
  <si>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</si>
  <si>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</si>
  <si>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</si>
  <si>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</si>
  <si>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</si>
  <si>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</si>
  <si>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</si>
  <si>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</si>
  <si>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</si>
  <si>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</si>
  <si>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</si>
  <si>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</si>
  <si>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</si>
  <si>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</si>
  <si>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</si>
  <si>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</si>
  <si>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</si>
  <si>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</si>
  <si>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</si>
  <si>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</si>
  <si>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</si>
  <si>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</si>
  <si>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</si>
  <si>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</si>
  <si>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</si>
  <si>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</si>
  <si>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BocTD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</si>
  <si>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</si>
  <si>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</si>
  <si>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</si>
  <si>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</si>
  <si>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</si>
  <si>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</si>
  <si>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</si>
  <si>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</si>
  <si>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</si>
  <si>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&lt; 10k BOC</t>
  </si>
  <si>
    <t>MbRBFT P+I 30Mar</t>
  </si>
  <si>
    <t>mtg ppp-Cash#28Apr</t>
  </si>
  <si>
    <t>75.43 not yet</t>
  </si>
  <si>
    <t>mtg bx</t>
  </si>
  <si>
    <t>Atome#MB#final</t>
  </si>
  <si>
    <t>capped ADB</t>
  </si>
  <si>
    <t>polyclinic 9May</t>
  </si>
  <si>
    <t>15 not yet</t>
  </si>
  <si>
    <t>shopee ring/lub/condom/pillBox</t>
  </si>
  <si>
    <t>shopee cxl</t>
  </si>
  <si>
    <t>convert2CNY</t>
  </si>
  <si>
    <t>ATM till 10 May }</t>
  </si>
  <si>
    <t>fairprice div?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</si>
</sst>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39" fontId="88" fillId="0" borderId="0" xfId="0" applyNumberFormat="1" applyFont="1" applyFill="1" applyAlignment="1">
      <alignment horizontal="center"/>
    </xf>
    <xf numFmtId="0" fontId="73" fillId="0" borderId="0" xfId="3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3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2" t="s">
        <v>2811</v>
      </c>
      <c r="C2" s="742"/>
      <c r="D2" s="750" t="s">
        <v>2820</v>
      </c>
    </row>
    <row r="3" spans="2:6" x14ac:dyDescent="0.2">
      <c r="B3" s="357"/>
    </row>
    <row r="4" spans="2:6" x14ac:dyDescent="0.2">
      <c r="B4" s="582">
        <v>100000</v>
      </c>
      <c r="C4" s="744">
        <v>45017</v>
      </c>
      <c r="D4" s="745">
        <v>112230.08</v>
      </c>
      <c r="E4" s="746">
        <v>4.0000000000000001E-3</v>
      </c>
      <c r="F4" s="746"/>
    </row>
    <row r="5" spans="2:6" x14ac:dyDescent="0.2">
      <c r="B5" s="582">
        <v>100000</v>
      </c>
      <c r="C5" s="744">
        <v>45018</v>
      </c>
      <c r="D5" s="745">
        <v>112230.08</v>
      </c>
      <c r="E5" s="746">
        <v>4.0000000000000001E-3</v>
      </c>
      <c r="F5" s="746"/>
    </row>
    <row r="6" spans="2:6" x14ac:dyDescent="0.2">
      <c r="B6" s="582">
        <v>100000</v>
      </c>
      <c r="C6" s="744">
        <v>45019</v>
      </c>
      <c r="D6" s="747">
        <v>110275.28</v>
      </c>
      <c r="E6" s="746">
        <v>4.0000000000000001E-3</v>
      </c>
      <c r="F6" s="746"/>
    </row>
    <row r="7" spans="2:6" x14ac:dyDescent="0.2">
      <c r="B7" s="582">
        <v>100000</v>
      </c>
      <c r="C7" s="744">
        <v>45020</v>
      </c>
      <c r="D7" s="747">
        <v>110275.29</v>
      </c>
      <c r="E7" s="746">
        <v>4.0000000000000001E-3</v>
      </c>
      <c r="F7" s="746"/>
    </row>
    <row r="8" spans="2:6" x14ac:dyDescent="0.2">
      <c r="B8" s="582">
        <v>100000</v>
      </c>
      <c r="C8" s="744">
        <v>45021</v>
      </c>
      <c r="D8" s="747">
        <v>110275.3</v>
      </c>
      <c r="E8" s="746">
        <v>4.0000000000000001E-3</v>
      </c>
      <c r="F8" s="746"/>
    </row>
    <row r="9" spans="2:6" x14ac:dyDescent="0.2">
      <c r="B9" s="582">
        <v>100000</v>
      </c>
      <c r="C9" s="744">
        <v>45022</v>
      </c>
      <c r="D9" s="747">
        <v>110275.31</v>
      </c>
      <c r="E9" s="746">
        <v>4.0000000000000001E-3</v>
      </c>
      <c r="F9" s="746"/>
    </row>
    <row r="10" spans="2:6" x14ac:dyDescent="0.2">
      <c r="B10" s="582">
        <v>100000</v>
      </c>
      <c r="C10" s="744">
        <v>45023</v>
      </c>
      <c r="D10" s="747">
        <v>110275.32</v>
      </c>
      <c r="E10" s="746">
        <v>4.0000000000000001E-3</v>
      </c>
      <c r="F10" s="746"/>
    </row>
    <row r="11" spans="2:6" x14ac:dyDescent="0.2">
      <c r="B11" s="582">
        <v>100000</v>
      </c>
      <c r="C11" s="744">
        <v>45024</v>
      </c>
      <c r="D11" s="747">
        <v>110275.33</v>
      </c>
      <c r="E11" s="746">
        <v>4.0000000000000001E-3</v>
      </c>
      <c r="F11" s="746"/>
    </row>
    <row r="12" spans="2:6" x14ac:dyDescent="0.2">
      <c r="B12" s="582">
        <v>100000</v>
      </c>
      <c r="C12" s="744">
        <v>45025</v>
      </c>
      <c r="D12" s="747">
        <v>110275.34</v>
      </c>
      <c r="E12" s="746">
        <v>4.0000000000000001E-3</v>
      </c>
      <c r="F12" s="746"/>
    </row>
    <row r="13" spans="2:6" x14ac:dyDescent="0.2">
      <c r="B13" s="582">
        <v>100000</v>
      </c>
      <c r="C13" s="744">
        <v>45026</v>
      </c>
      <c r="D13" s="747">
        <v>110000</v>
      </c>
      <c r="E13" s="746">
        <v>4.0000000000000001E-3</v>
      </c>
      <c r="F13" s="746"/>
    </row>
    <row r="14" spans="2:6" x14ac:dyDescent="0.2">
      <c r="B14" s="582">
        <v>100000</v>
      </c>
      <c r="C14" s="744">
        <v>45027</v>
      </c>
      <c r="D14" s="748">
        <v>100000</v>
      </c>
      <c r="E14" s="746">
        <v>4.0000000000000001E-3</v>
      </c>
      <c r="F14" s="746"/>
    </row>
    <row r="15" spans="2:6" x14ac:dyDescent="0.2">
      <c r="B15" s="582">
        <v>100000</v>
      </c>
      <c r="C15" s="744">
        <v>45028</v>
      </c>
      <c r="D15" s="748">
        <v>100000</v>
      </c>
      <c r="E15" s="746">
        <v>4.0000000000000001E-3</v>
      </c>
      <c r="F15" s="746"/>
    </row>
    <row r="16" spans="2:6" x14ac:dyDescent="0.2">
      <c r="B16" s="582">
        <v>100000</v>
      </c>
      <c r="C16" s="744">
        <v>45029</v>
      </c>
      <c r="D16" s="748">
        <v>100000</v>
      </c>
      <c r="E16" s="746">
        <v>4.0000000000000001E-3</v>
      </c>
      <c r="F16" s="746"/>
    </row>
    <row r="17" spans="2:11" x14ac:dyDescent="0.2">
      <c r="B17" s="582">
        <v>100000</v>
      </c>
      <c r="C17" s="744">
        <v>45030</v>
      </c>
      <c r="D17" s="748">
        <v>100000</v>
      </c>
      <c r="E17" s="746">
        <v>4.0000000000000001E-3</v>
      </c>
      <c r="F17" s="746"/>
    </row>
    <row r="18" spans="2:11" x14ac:dyDescent="0.2">
      <c r="B18" s="749">
        <f t="shared" ref="B18:B33" si="0">D18</f>
        <v>99936</v>
      </c>
      <c r="C18" s="744">
        <v>45031</v>
      </c>
      <c r="D18" s="747">
        <v>99936</v>
      </c>
      <c r="E18" s="746">
        <v>3.0000000000000001E-3</v>
      </c>
      <c r="F18" s="746"/>
    </row>
    <row r="19" spans="2:11" x14ac:dyDescent="0.2">
      <c r="B19" s="749">
        <f t="shared" si="0"/>
        <v>99936.01</v>
      </c>
      <c r="C19" s="744">
        <v>45032</v>
      </c>
      <c r="D19" s="747">
        <v>99936.01</v>
      </c>
      <c r="E19" s="746">
        <v>3.0000000000000001E-3</v>
      </c>
      <c r="F19" s="746"/>
    </row>
    <row r="20" spans="2:11" x14ac:dyDescent="0.2">
      <c r="B20" s="749">
        <f t="shared" si="0"/>
        <v>99917.1</v>
      </c>
      <c r="C20" s="744">
        <v>45033</v>
      </c>
      <c r="D20" s="747">
        <v>99917.1</v>
      </c>
      <c r="E20" s="746">
        <v>3.0000000000000001E-3</v>
      </c>
      <c r="F20" s="746"/>
    </row>
    <row r="21" spans="2:11" x14ac:dyDescent="0.2">
      <c r="B21" s="749">
        <f t="shared" si="0"/>
        <v>99913.04</v>
      </c>
      <c r="C21" s="744">
        <v>45034</v>
      </c>
      <c r="D21" s="747">
        <v>99913.04</v>
      </c>
      <c r="E21" s="746">
        <v>3.0000000000000001E-3</v>
      </c>
      <c r="F21" s="746"/>
    </row>
    <row r="22" spans="2:11" x14ac:dyDescent="0.2">
      <c r="B22" s="749">
        <f t="shared" si="0"/>
        <v>99913.05</v>
      </c>
      <c r="C22" s="744">
        <v>45035</v>
      </c>
      <c r="D22" s="747">
        <v>99913.05</v>
      </c>
      <c r="E22" s="746">
        <v>3.0000000000000001E-3</v>
      </c>
      <c r="F22" s="746"/>
    </row>
    <row r="23" spans="2:11" x14ac:dyDescent="0.2">
      <c r="B23" s="749">
        <f t="shared" si="0"/>
        <v>99836.1</v>
      </c>
      <c r="C23" s="744">
        <v>45036</v>
      </c>
      <c r="D23" s="747">
        <v>99836.1</v>
      </c>
      <c r="E23" s="746">
        <v>3.0000000000000001E-3</v>
      </c>
      <c r="F23" s="746"/>
    </row>
    <row r="24" spans="2:11" x14ac:dyDescent="0.2">
      <c r="B24" s="749">
        <f t="shared" si="0"/>
        <v>99833.2</v>
      </c>
      <c r="C24" s="744">
        <v>45037</v>
      </c>
      <c r="D24" s="747">
        <v>99833.2</v>
      </c>
      <c r="E24" s="746">
        <v>3.0000000000000001E-3</v>
      </c>
      <c r="F24" s="746"/>
    </row>
    <row r="25" spans="2:11" x14ac:dyDescent="0.2">
      <c r="B25" s="749">
        <f t="shared" si="0"/>
        <v>99833.21</v>
      </c>
      <c r="C25" s="744">
        <v>45038</v>
      </c>
      <c r="D25" s="747">
        <v>99833.21</v>
      </c>
      <c r="E25" s="746">
        <v>3.0000000000000001E-3</v>
      </c>
      <c r="F25" s="746"/>
    </row>
    <row r="26" spans="2:11" x14ac:dyDescent="0.2">
      <c r="B26" s="749">
        <f t="shared" si="0"/>
        <v>99833.22</v>
      </c>
      <c r="C26" s="744">
        <v>45039</v>
      </c>
      <c r="D26" s="747">
        <v>99833.22</v>
      </c>
      <c r="E26" s="746">
        <v>3.0000000000000001E-3</v>
      </c>
      <c r="F26" s="746"/>
    </row>
    <row r="27" spans="2:11" x14ac:dyDescent="0.2">
      <c r="B27" s="749">
        <f t="shared" si="0"/>
        <v>99833.23</v>
      </c>
      <c r="C27" s="744">
        <v>45040</v>
      </c>
      <c r="D27" s="747">
        <v>99833.23</v>
      </c>
      <c r="E27" s="746">
        <v>3.0000000000000001E-3</v>
      </c>
      <c r="F27" s="746"/>
    </row>
    <row r="28" spans="2:11" x14ac:dyDescent="0.2">
      <c r="B28" s="749">
        <f t="shared" si="0"/>
        <v>99833.24</v>
      </c>
      <c r="C28" s="744">
        <v>45041</v>
      </c>
      <c r="D28" s="747">
        <v>99833.24</v>
      </c>
      <c r="E28" s="746">
        <v>3.0000000000000001E-3</v>
      </c>
      <c r="F28" s="746"/>
      <c r="H28" s="582" t="s">
        <v>2697</v>
      </c>
      <c r="I28" s="582" t="s">
        <v>2698</v>
      </c>
      <c r="J28" s="582" t="s">
        <v>2812</v>
      </c>
      <c r="K28" s="582" t="s">
        <v>2699</v>
      </c>
    </row>
    <row r="29" spans="2:11" x14ac:dyDescent="0.2">
      <c r="B29" s="749">
        <f t="shared" si="0"/>
        <v>825.53</v>
      </c>
      <c r="C29" s="744">
        <v>45042</v>
      </c>
      <c r="D29" s="747">
        <v>825.53</v>
      </c>
      <c r="E29" s="746">
        <v>1.5E-3</v>
      </c>
      <c r="F29" s="746"/>
      <c r="H29" s="746">
        <v>2.5000000000000001E-2</v>
      </c>
      <c r="I29" s="746">
        <v>8.9999999999999993E-3</v>
      </c>
      <c r="J29" s="746">
        <v>8.0000000000000002E-3</v>
      </c>
      <c r="K29" s="746"/>
    </row>
    <row r="30" spans="2:11" x14ac:dyDescent="0.2">
      <c r="B30" s="749">
        <f t="shared" si="0"/>
        <v>8096.84</v>
      </c>
      <c r="C30" s="744">
        <v>45043</v>
      </c>
      <c r="D30" s="747">
        <v>8096.84</v>
      </c>
      <c r="E30" s="746">
        <v>2E-3</v>
      </c>
      <c r="F30" s="746"/>
      <c r="H30" s="749">
        <f>$B$34</f>
        <v>84372.148000000016</v>
      </c>
      <c r="I30" s="749">
        <f>$B$34</f>
        <v>84372.148000000016</v>
      </c>
      <c r="J30" s="749">
        <f>$B$34</f>
        <v>84372.148000000016</v>
      </c>
    </row>
    <row r="31" spans="2:11" x14ac:dyDescent="0.2">
      <c r="B31" s="749">
        <f t="shared" si="0"/>
        <v>7868.23</v>
      </c>
      <c r="C31" s="744">
        <v>45044</v>
      </c>
      <c r="D31" s="747">
        <v>7868.23</v>
      </c>
      <c r="E31" s="746">
        <v>2E-3</v>
      </c>
      <c r="F31" s="746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49">
        <f t="shared" si="0"/>
        <v>7865.66</v>
      </c>
      <c r="C32" s="744">
        <v>45045</v>
      </c>
      <c r="D32" s="747">
        <v>7865.66</v>
      </c>
      <c r="E32" s="746">
        <v>2E-3</v>
      </c>
      <c r="F32" s="746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9">
        <f>D34</f>
        <v>25.715295438356168</v>
      </c>
    </row>
    <row r="33" spans="2:11" x14ac:dyDescent="0.2">
      <c r="B33" s="749">
        <f t="shared" si="0"/>
        <v>7890.78</v>
      </c>
      <c r="C33" s="744">
        <v>45046</v>
      </c>
      <c r="D33" s="747">
        <v>7890.78</v>
      </c>
      <c r="E33" s="746">
        <v>2E-3</v>
      </c>
      <c r="F33" s="746"/>
      <c r="G33" s="582" t="s">
        <v>2830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9">
        <f>AVERAGE(B4:B33)</f>
        <v>84372.148000000016</v>
      </c>
      <c r="D34" s="850">
        <f>SUMPRODUCT(D4:D33,E4:E33)/365</f>
        <v>25.715295438356168</v>
      </c>
      <c r="E34" s="850"/>
      <c r="F34" s="752"/>
    </row>
    <row r="35" spans="2:11" x14ac:dyDescent="0.2">
      <c r="B35" s="742" t="s">
        <v>2838</v>
      </c>
      <c r="D35" s="850" t="s">
        <v>2821</v>
      </c>
      <c r="E35" s="850"/>
      <c r="F35" s="75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8" bestFit="1" customWidth="1"/>
    <col min="6" max="6" width="5.5703125" style="708" bestFit="1" customWidth="1"/>
    <col min="7" max="8" width="9.7109375" bestFit="1" customWidth="1"/>
    <col min="9" max="9" width="21.140625" bestFit="1" customWidth="1"/>
  </cols>
  <sheetData>
    <row r="2" spans="2:9" s="678" customFormat="1" ht="25.5" x14ac:dyDescent="0.2">
      <c r="B2" s="680" t="s">
        <v>2729</v>
      </c>
      <c r="C2" s="680" t="s">
        <v>311</v>
      </c>
      <c r="D2" s="681" t="s">
        <v>2733</v>
      </c>
      <c r="E2" s="682" t="s">
        <v>2730</v>
      </c>
      <c r="F2" s="682" t="s">
        <v>2764</v>
      </c>
      <c r="G2" s="682" t="s">
        <v>2731</v>
      </c>
      <c r="H2" s="680" t="s">
        <v>460</v>
      </c>
      <c r="I2" s="679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0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1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2" t="s">
        <v>2763</v>
      </c>
      <c r="G5" s="227">
        <f>SUM(B5:E5)</f>
        <v>112574</v>
      </c>
      <c r="H5" s="81">
        <v>43891</v>
      </c>
      <c r="I5" s="63"/>
    </row>
    <row r="6" spans="2:9" s="678" customFormat="1" x14ac:dyDescent="0.2">
      <c r="B6" s="227"/>
      <c r="C6" s="227"/>
      <c r="D6" s="227"/>
      <c r="E6" s="227"/>
      <c r="F6" s="711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2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1"/>
      <c r="G8" s="227"/>
      <c r="H8" s="63"/>
      <c r="I8" s="63"/>
    </row>
    <row r="9" spans="2:9" ht="14.25" x14ac:dyDescent="0.2">
      <c r="B9" s="227">
        <f>$B$7</f>
        <v>13108.48</v>
      </c>
      <c r="C9" s="683">
        <v>5000</v>
      </c>
      <c r="D9" s="227">
        <v>84000</v>
      </c>
      <c r="E9" s="227">
        <v>8848</v>
      </c>
      <c r="F9" s="712" t="s">
        <v>2763</v>
      </c>
      <c r="G9" s="683">
        <f>SUM(B9:E9)</f>
        <v>110956.48</v>
      </c>
      <c r="H9" s="81">
        <v>44548</v>
      </c>
      <c r="I9" s="63"/>
    </row>
    <row r="10" spans="2:9" s="678" customFormat="1" x14ac:dyDescent="0.2">
      <c r="B10" s="227"/>
      <c r="C10" s="227" t="s">
        <v>2735</v>
      </c>
      <c r="D10" s="227"/>
      <c r="E10" s="227"/>
      <c r="F10" s="711"/>
      <c r="G10" s="227" t="s">
        <v>2736</v>
      </c>
      <c r="H10" s="81"/>
      <c r="I10" s="63"/>
    </row>
    <row r="11" spans="2:9" s="678" customFormat="1" x14ac:dyDescent="0.2">
      <c r="B11" s="227"/>
      <c r="C11" s="227"/>
      <c r="D11" s="227"/>
      <c r="E11" s="227"/>
      <c r="F11" s="711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2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2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2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2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2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2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78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2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78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2" t="s">
        <v>2763</v>
      </c>
      <c r="G19" s="227">
        <f t="shared" si="2"/>
        <v>100303.48</v>
      </c>
      <c r="H19" s="81">
        <v>44880</v>
      </c>
      <c r="I19" s="63"/>
    </row>
    <row r="20" spans="2:9" s="678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2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2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1" t="s">
        <v>1897</v>
      </c>
      <c r="D3" s="85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2" t="s">
        <v>2080</v>
      </c>
      <c r="C2" s="852"/>
      <c r="D2" s="853" t="s">
        <v>1875</v>
      </c>
      <c r="E2" s="853"/>
      <c r="F2" s="471"/>
      <c r="G2" s="471"/>
      <c r="H2" s="378"/>
      <c r="I2" s="856" t="s">
        <v>2257</v>
      </c>
      <c r="J2" s="857"/>
      <c r="K2" s="857"/>
      <c r="L2" s="857"/>
      <c r="M2" s="857"/>
      <c r="N2" s="857"/>
      <c r="O2" s="858"/>
      <c r="P2" s="438"/>
      <c r="Q2" s="85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4" t="s">
        <v>2283</v>
      </c>
      <c r="G3" s="865"/>
      <c r="H3" s="378"/>
      <c r="I3" s="433"/>
      <c r="J3" s="472"/>
      <c r="K3" s="861" t="s">
        <v>2425</v>
      </c>
      <c r="L3" s="862"/>
      <c r="M3" s="863"/>
      <c r="N3" s="476"/>
      <c r="O3" s="430"/>
      <c r="P3" s="470"/>
      <c r="Q3" s="86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6" t="s">
        <v>124</v>
      </c>
      <c r="C1" s="776"/>
      <c r="D1" s="779" t="s">
        <v>292</v>
      </c>
      <c r="E1" s="779"/>
      <c r="F1" s="779" t="s">
        <v>341</v>
      </c>
      <c r="G1" s="779"/>
      <c r="H1" s="777" t="s">
        <v>127</v>
      </c>
      <c r="I1" s="777"/>
      <c r="J1" s="773" t="s">
        <v>292</v>
      </c>
      <c r="K1" s="773"/>
      <c r="L1" s="778" t="s">
        <v>520</v>
      </c>
      <c r="M1" s="778"/>
      <c r="N1" s="777" t="s">
        <v>146</v>
      </c>
      <c r="O1" s="777"/>
      <c r="P1" s="773" t="s">
        <v>293</v>
      </c>
      <c r="Q1" s="773"/>
      <c r="R1" s="778" t="s">
        <v>522</v>
      </c>
      <c r="S1" s="778"/>
      <c r="T1" s="767" t="s">
        <v>193</v>
      </c>
      <c r="U1" s="767"/>
      <c r="V1" s="773" t="s">
        <v>292</v>
      </c>
      <c r="W1" s="773"/>
      <c r="X1" s="772" t="s">
        <v>524</v>
      </c>
      <c r="Y1" s="772"/>
      <c r="Z1" s="767" t="s">
        <v>241</v>
      </c>
      <c r="AA1" s="767"/>
      <c r="AB1" s="774" t="s">
        <v>292</v>
      </c>
      <c r="AC1" s="774"/>
      <c r="AD1" s="775" t="s">
        <v>524</v>
      </c>
      <c r="AE1" s="775"/>
      <c r="AF1" s="767" t="s">
        <v>367</v>
      </c>
      <c r="AG1" s="767"/>
      <c r="AH1" s="774" t="s">
        <v>292</v>
      </c>
      <c r="AI1" s="774"/>
      <c r="AJ1" s="772" t="s">
        <v>530</v>
      </c>
      <c r="AK1" s="772"/>
      <c r="AL1" s="767" t="s">
        <v>389</v>
      </c>
      <c r="AM1" s="767"/>
      <c r="AN1" s="784" t="s">
        <v>292</v>
      </c>
      <c r="AO1" s="784"/>
      <c r="AP1" s="782" t="s">
        <v>531</v>
      </c>
      <c r="AQ1" s="782"/>
      <c r="AR1" s="767" t="s">
        <v>416</v>
      </c>
      <c r="AS1" s="767"/>
      <c r="AV1" s="782" t="s">
        <v>285</v>
      </c>
      <c r="AW1" s="782"/>
      <c r="AX1" s="785" t="s">
        <v>998</v>
      </c>
      <c r="AY1" s="785"/>
      <c r="AZ1" s="785"/>
      <c r="BA1" s="208"/>
      <c r="BB1" s="780">
        <v>42942</v>
      </c>
      <c r="BC1" s="781"/>
      <c r="BD1" s="78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6" t="s">
        <v>261</v>
      </c>
      <c r="U4" s="766"/>
      <c r="X4" s="119" t="s">
        <v>233</v>
      </c>
      <c r="Y4" s="123">
        <f>Y3-Y6</f>
        <v>4.9669099999591708</v>
      </c>
      <c r="Z4" s="766" t="s">
        <v>262</v>
      </c>
      <c r="AA4" s="766"/>
      <c r="AD4" s="154" t="s">
        <v>233</v>
      </c>
      <c r="AE4" s="154">
        <f>AE3-AE5</f>
        <v>-52.526899999851594</v>
      </c>
      <c r="AF4" s="766" t="s">
        <v>262</v>
      </c>
      <c r="AG4" s="766"/>
      <c r="AH4" s="143"/>
      <c r="AI4" s="143"/>
      <c r="AJ4" s="154" t="s">
        <v>233</v>
      </c>
      <c r="AK4" s="154">
        <f>AK3-AK5</f>
        <v>94.988909999992757</v>
      </c>
      <c r="AL4" s="766" t="s">
        <v>262</v>
      </c>
      <c r="AM4" s="766"/>
      <c r="AP4" s="170" t="s">
        <v>233</v>
      </c>
      <c r="AQ4" s="174">
        <f>AQ3-AQ5</f>
        <v>33.841989999942598</v>
      </c>
      <c r="AR4" s="766" t="s">
        <v>262</v>
      </c>
      <c r="AS4" s="766"/>
      <c r="AX4" s="766" t="s">
        <v>564</v>
      </c>
      <c r="AY4" s="766"/>
      <c r="BB4" s="766" t="s">
        <v>567</v>
      </c>
      <c r="BC4" s="76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6"/>
      <c r="U5" s="766"/>
      <c r="V5" s="3" t="s">
        <v>258</v>
      </c>
      <c r="W5">
        <v>2050</v>
      </c>
      <c r="X5" s="82"/>
      <c r="Z5" s="766"/>
      <c r="AA5" s="76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6"/>
      <c r="AG5" s="766"/>
      <c r="AH5" s="143"/>
      <c r="AI5" s="143"/>
      <c r="AJ5" s="154" t="s">
        <v>352</v>
      </c>
      <c r="AK5" s="162">
        <f>SUM(AK11:AK59)</f>
        <v>30858.011000000002</v>
      </c>
      <c r="AL5" s="766"/>
      <c r="AM5" s="76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6"/>
      <c r="AS5" s="766"/>
      <c r="AX5" s="766"/>
      <c r="AY5" s="766"/>
      <c r="BB5" s="766"/>
      <c r="BC5" s="766"/>
      <c r="BD5" s="783" t="s">
        <v>999</v>
      </c>
      <c r="BE5" s="783"/>
      <c r="BF5" s="783"/>
      <c r="BG5" s="783"/>
      <c r="BH5" s="783"/>
      <c r="BI5" s="783"/>
      <c r="BJ5" s="783"/>
      <c r="BK5" s="78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8" t="s">
        <v>264</v>
      </c>
      <c r="W23" s="76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0"/>
      <c r="W24" s="77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6" t="s">
        <v>2674</v>
      </c>
      <c r="H3" s="787"/>
      <c r="I3" s="592"/>
      <c r="J3" s="786" t="s">
        <v>2675</v>
      </c>
      <c r="K3" s="787"/>
      <c r="L3" s="299"/>
      <c r="M3" s="786">
        <v>43739</v>
      </c>
      <c r="N3" s="787"/>
      <c r="O3" s="786">
        <v>42401</v>
      </c>
      <c r="P3" s="787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2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3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3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3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5">
        <v>5000</v>
      </c>
      <c r="P22" s="63"/>
    </row>
    <row r="23" spans="2:16" x14ac:dyDescent="0.2">
      <c r="B23" s="63" t="s">
        <v>315</v>
      </c>
      <c r="C23" s="793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3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5">
        <v>142000</v>
      </c>
      <c r="P24" s="63"/>
    </row>
    <row r="25" spans="2:16" x14ac:dyDescent="0.2">
      <c r="B25" s="63" t="s">
        <v>322</v>
      </c>
      <c r="C25" s="793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4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5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5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5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5">
        <v>20000</v>
      </c>
      <c r="P33" s="63"/>
    </row>
    <row r="34" spans="2:16" s="631" customFormat="1" x14ac:dyDescent="0.2">
      <c r="B34" s="63"/>
      <c r="C34" s="71"/>
      <c r="D34" s="796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91">
        <f>G40/F42+H40</f>
        <v>1932511.2781954887</v>
      </c>
      <c r="H43" s="79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90">
        <f>H40*F42+G40</f>
        <v>2570240</v>
      </c>
      <c r="H44" s="790"/>
      <c r="I44" s="2"/>
      <c r="J44" s="790">
        <f>K40*1.37+J40</f>
        <v>1877697.6600000001</v>
      </c>
      <c r="K44" s="790"/>
      <c r="L44" s="2"/>
      <c r="M44" s="790">
        <f>N40*1.37+M40</f>
        <v>1789659</v>
      </c>
      <c r="N44" s="790"/>
      <c r="O44" s="790">
        <f>P40*1.36+O40</f>
        <v>1320187.2</v>
      </c>
      <c r="P44" s="79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9" t="s">
        <v>1186</v>
      </c>
      <c r="C47" s="789"/>
      <c r="D47" s="789"/>
      <c r="E47" s="789"/>
      <c r="F47" s="789"/>
      <c r="G47" s="789"/>
      <c r="H47" s="789"/>
      <c r="I47" s="789"/>
      <c r="J47" s="789"/>
      <c r="K47" s="789"/>
      <c r="L47" s="789"/>
      <c r="M47" s="789"/>
      <c r="N47" s="789"/>
    </row>
    <row r="48" spans="2:16" x14ac:dyDescent="0.2">
      <c r="B48" s="789" t="s">
        <v>2565</v>
      </c>
      <c r="C48" s="789"/>
      <c r="D48" s="789"/>
      <c r="E48" s="789"/>
      <c r="F48" s="789"/>
      <c r="G48" s="789"/>
      <c r="H48" s="789"/>
      <c r="I48" s="789"/>
      <c r="J48" s="789"/>
      <c r="K48" s="789"/>
      <c r="L48" s="789"/>
      <c r="M48" s="789"/>
      <c r="N48" s="789"/>
    </row>
    <row r="49" spans="2:14" x14ac:dyDescent="0.2">
      <c r="B49" s="789" t="s">
        <v>2564</v>
      </c>
      <c r="C49" s="789"/>
      <c r="D49" s="789"/>
      <c r="E49" s="789"/>
      <c r="F49" s="789"/>
      <c r="G49" s="789"/>
      <c r="H49" s="789"/>
      <c r="I49" s="789"/>
      <c r="J49" s="789"/>
      <c r="K49" s="789"/>
      <c r="L49" s="789"/>
      <c r="M49" s="789"/>
      <c r="N49" s="789"/>
    </row>
    <row r="50" spans="2:14" x14ac:dyDescent="0.2">
      <c r="B50" s="788" t="s">
        <v>2563</v>
      </c>
      <c r="C50" s="788"/>
      <c r="D50" s="788"/>
      <c r="E50" s="788"/>
      <c r="F50" s="788"/>
      <c r="G50" s="788"/>
      <c r="H50" s="788"/>
      <c r="I50" s="788"/>
      <c r="J50" s="788"/>
      <c r="K50" s="788"/>
      <c r="L50" s="788"/>
      <c r="M50" s="788"/>
      <c r="N50" s="788"/>
    </row>
    <row r="51" spans="2:14" x14ac:dyDescent="0.2">
      <c r="B51" s="788"/>
      <c r="C51" s="788"/>
      <c r="D51" s="788"/>
      <c r="E51" s="788"/>
      <c r="F51" s="788"/>
      <c r="G51" s="788"/>
      <c r="H51" s="788"/>
      <c r="I51" s="788"/>
      <c r="J51" s="788"/>
      <c r="K51" s="788"/>
      <c r="L51" s="788"/>
      <c r="M51" s="788"/>
      <c r="N51" s="788"/>
    </row>
    <row r="52" spans="2:14" x14ac:dyDescent="0.2">
      <c r="B52" s="788"/>
      <c r="C52" s="788"/>
      <c r="D52" s="788"/>
      <c r="E52" s="788"/>
      <c r="F52" s="788"/>
      <c r="G52" s="788"/>
      <c r="H52" s="788"/>
      <c r="I52" s="788"/>
      <c r="J52" s="788"/>
      <c r="K52" s="788"/>
      <c r="L52" s="788"/>
      <c r="M52" s="788"/>
      <c r="N52" s="78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8" t="s">
        <v>2661</v>
      </c>
      <c r="F38" s="799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97" t="s">
        <v>989</v>
      </c>
      <c r="C41" s="797"/>
      <c r="D41" s="797"/>
      <c r="E41" s="797"/>
      <c r="F41" s="797"/>
      <c r="G41" s="797"/>
      <c r="H41" s="79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6" t="s">
        <v>909</v>
      </c>
      <c r="C1" s="776"/>
      <c r="D1" s="775" t="s">
        <v>515</v>
      </c>
      <c r="E1" s="775"/>
      <c r="F1" s="776" t="s">
        <v>513</v>
      </c>
      <c r="G1" s="776"/>
      <c r="H1" s="803" t="s">
        <v>549</v>
      </c>
      <c r="I1" s="803"/>
      <c r="J1" s="775" t="s">
        <v>515</v>
      </c>
      <c r="K1" s="775"/>
      <c r="L1" s="776" t="s">
        <v>908</v>
      </c>
      <c r="M1" s="776"/>
      <c r="N1" s="803" t="s">
        <v>549</v>
      </c>
      <c r="O1" s="803"/>
      <c r="P1" s="775" t="s">
        <v>515</v>
      </c>
      <c r="Q1" s="775"/>
      <c r="R1" s="776" t="s">
        <v>552</v>
      </c>
      <c r="S1" s="776"/>
      <c r="T1" s="803" t="s">
        <v>549</v>
      </c>
      <c r="U1" s="803"/>
      <c r="V1" s="775" t="s">
        <v>515</v>
      </c>
      <c r="W1" s="775"/>
      <c r="X1" s="776" t="s">
        <v>907</v>
      </c>
      <c r="Y1" s="776"/>
      <c r="Z1" s="803" t="s">
        <v>549</v>
      </c>
      <c r="AA1" s="803"/>
      <c r="AB1" s="775" t="s">
        <v>515</v>
      </c>
      <c r="AC1" s="775"/>
      <c r="AD1" s="776" t="s">
        <v>591</v>
      </c>
      <c r="AE1" s="776"/>
      <c r="AF1" s="803" t="s">
        <v>549</v>
      </c>
      <c r="AG1" s="803"/>
      <c r="AH1" s="775" t="s">
        <v>515</v>
      </c>
      <c r="AI1" s="775"/>
      <c r="AJ1" s="776" t="s">
        <v>906</v>
      </c>
      <c r="AK1" s="776"/>
      <c r="AL1" s="803" t="s">
        <v>626</v>
      </c>
      <c r="AM1" s="803"/>
      <c r="AN1" s="775" t="s">
        <v>627</v>
      </c>
      <c r="AO1" s="775"/>
      <c r="AP1" s="776" t="s">
        <v>621</v>
      </c>
      <c r="AQ1" s="776"/>
      <c r="AR1" s="803" t="s">
        <v>549</v>
      </c>
      <c r="AS1" s="803"/>
      <c r="AT1" s="775" t="s">
        <v>515</v>
      </c>
      <c r="AU1" s="775"/>
      <c r="AV1" s="776" t="s">
        <v>905</v>
      </c>
      <c r="AW1" s="776"/>
      <c r="AX1" s="803" t="s">
        <v>549</v>
      </c>
      <c r="AY1" s="803"/>
      <c r="AZ1" s="775" t="s">
        <v>515</v>
      </c>
      <c r="BA1" s="775"/>
      <c r="BB1" s="776" t="s">
        <v>653</v>
      </c>
      <c r="BC1" s="776"/>
      <c r="BD1" s="803" t="s">
        <v>549</v>
      </c>
      <c r="BE1" s="803"/>
      <c r="BF1" s="775" t="s">
        <v>515</v>
      </c>
      <c r="BG1" s="775"/>
      <c r="BH1" s="776" t="s">
        <v>904</v>
      </c>
      <c r="BI1" s="776"/>
      <c r="BJ1" s="803" t="s">
        <v>549</v>
      </c>
      <c r="BK1" s="803"/>
      <c r="BL1" s="775" t="s">
        <v>515</v>
      </c>
      <c r="BM1" s="775"/>
      <c r="BN1" s="776" t="s">
        <v>921</v>
      </c>
      <c r="BO1" s="776"/>
      <c r="BP1" s="803" t="s">
        <v>549</v>
      </c>
      <c r="BQ1" s="803"/>
      <c r="BR1" s="775" t="s">
        <v>515</v>
      </c>
      <c r="BS1" s="775"/>
      <c r="BT1" s="776" t="s">
        <v>903</v>
      </c>
      <c r="BU1" s="776"/>
      <c r="BV1" s="803" t="s">
        <v>704</v>
      </c>
      <c r="BW1" s="803"/>
      <c r="BX1" s="775" t="s">
        <v>705</v>
      </c>
      <c r="BY1" s="775"/>
      <c r="BZ1" s="776" t="s">
        <v>703</v>
      </c>
      <c r="CA1" s="776"/>
      <c r="CB1" s="803" t="s">
        <v>730</v>
      </c>
      <c r="CC1" s="803"/>
      <c r="CD1" s="775" t="s">
        <v>731</v>
      </c>
      <c r="CE1" s="775"/>
      <c r="CF1" s="776" t="s">
        <v>902</v>
      </c>
      <c r="CG1" s="776"/>
      <c r="CH1" s="803" t="s">
        <v>730</v>
      </c>
      <c r="CI1" s="803"/>
      <c r="CJ1" s="775" t="s">
        <v>731</v>
      </c>
      <c r="CK1" s="775"/>
      <c r="CL1" s="776" t="s">
        <v>748</v>
      </c>
      <c r="CM1" s="776"/>
      <c r="CN1" s="803" t="s">
        <v>730</v>
      </c>
      <c r="CO1" s="803"/>
      <c r="CP1" s="775" t="s">
        <v>731</v>
      </c>
      <c r="CQ1" s="775"/>
      <c r="CR1" s="776" t="s">
        <v>901</v>
      </c>
      <c r="CS1" s="776"/>
      <c r="CT1" s="803" t="s">
        <v>730</v>
      </c>
      <c r="CU1" s="803"/>
      <c r="CV1" s="801" t="s">
        <v>731</v>
      </c>
      <c r="CW1" s="801"/>
      <c r="CX1" s="776" t="s">
        <v>769</v>
      </c>
      <c r="CY1" s="776"/>
      <c r="CZ1" s="803" t="s">
        <v>730</v>
      </c>
      <c r="DA1" s="803"/>
      <c r="DB1" s="801" t="s">
        <v>731</v>
      </c>
      <c r="DC1" s="801"/>
      <c r="DD1" s="776" t="s">
        <v>900</v>
      </c>
      <c r="DE1" s="776"/>
      <c r="DF1" s="803" t="s">
        <v>816</v>
      </c>
      <c r="DG1" s="803"/>
      <c r="DH1" s="801" t="s">
        <v>817</v>
      </c>
      <c r="DI1" s="801"/>
      <c r="DJ1" s="776" t="s">
        <v>809</v>
      </c>
      <c r="DK1" s="776"/>
      <c r="DL1" s="803" t="s">
        <v>816</v>
      </c>
      <c r="DM1" s="803"/>
      <c r="DN1" s="801" t="s">
        <v>731</v>
      </c>
      <c r="DO1" s="801"/>
      <c r="DP1" s="776" t="s">
        <v>899</v>
      </c>
      <c r="DQ1" s="776"/>
      <c r="DR1" s="803" t="s">
        <v>816</v>
      </c>
      <c r="DS1" s="803"/>
      <c r="DT1" s="801" t="s">
        <v>731</v>
      </c>
      <c r="DU1" s="801"/>
      <c r="DV1" s="776" t="s">
        <v>898</v>
      </c>
      <c r="DW1" s="776"/>
      <c r="DX1" s="803" t="s">
        <v>816</v>
      </c>
      <c r="DY1" s="803"/>
      <c r="DZ1" s="801" t="s">
        <v>731</v>
      </c>
      <c r="EA1" s="801"/>
      <c r="EB1" s="776" t="s">
        <v>897</v>
      </c>
      <c r="EC1" s="776"/>
      <c r="ED1" s="803" t="s">
        <v>816</v>
      </c>
      <c r="EE1" s="803"/>
      <c r="EF1" s="801" t="s">
        <v>731</v>
      </c>
      <c r="EG1" s="801"/>
      <c r="EH1" s="776" t="s">
        <v>883</v>
      </c>
      <c r="EI1" s="776"/>
      <c r="EJ1" s="803" t="s">
        <v>816</v>
      </c>
      <c r="EK1" s="803"/>
      <c r="EL1" s="801" t="s">
        <v>936</v>
      </c>
      <c r="EM1" s="801"/>
      <c r="EN1" s="776" t="s">
        <v>922</v>
      </c>
      <c r="EO1" s="776"/>
      <c r="EP1" s="803" t="s">
        <v>816</v>
      </c>
      <c r="EQ1" s="803"/>
      <c r="ER1" s="801" t="s">
        <v>950</v>
      </c>
      <c r="ES1" s="801"/>
      <c r="ET1" s="776" t="s">
        <v>937</v>
      </c>
      <c r="EU1" s="776"/>
      <c r="EV1" s="803" t="s">
        <v>816</v>
      </c>
      <c r="EW1" s="803"/>
      <c r="EX1" s="801" t="s">
        <v>530</v>
      </c>
      <c r="EY1" s="801"/>
      <c r="EZ1" s="776" t="s">
        <v>952</v>
      </c>
      <c r="FA1" s="77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2" t="s">
        <v>779</v>
      </c>
      <c r="CU7" s="77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2" t="s">
        <v>778</v>
      </c>
      <c r="DA8" s="77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2" t="s">
        <v>778</v>
      </c>
      <c r="DG8" s="77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2" t="s">
        <v>778</v>
      </c>
      <c r="DM8" s="77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2" t="s">
        <v>778</v>
      </c>
      <c r="DS8" s="776"/>
      <c r="DT8" s="142" t="s">
        <v>783</v>
      </c>
      <c r="DU8" s="142">
        <f>SUM(DU13:DU17)</f>
        <v>32</v>
      </c>
      <c r="DV8" s="63"/>
      <c r="DW8" s="63"/>
      <c r="DX8" s="802" t="s">
        <v>778</v>
      </c>
      <c r="DY8" s="77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2" t="s">
        <v>928</v>
      </c>
      <c r="EK8" s="77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2" t="s">
        <v>928</v>
      </c>
      <c r="EQ9" s="77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2" t="s">
        <v>928</v>
      </c>
      <c r="EW9" s="77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2" t="s">
        <v>928</v>
      </c>
      <c r="EE11" s="77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2" t="s">
        <v>778</v>
      </c>
      <c r="CU12" s="77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7" t="s">
        <v>782</v>
      </c>
      <c r="CU19" s="76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9" t="s">
        <v>858</v>
      </c>
      <c r="FA21" s="789"/>
      <c r="FC21" s="238">
        <f>FC20-FC22</f>
        <v>113457.16899999997</v>
      </c>
      <c r="FD21" s="230"/>
      <c r="FE21" s="800" t="s">
        <v>1546</v>
      </c>
      <c r="FF21" s="800"/>
      <c r="FG21" s="80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9" t="s">
        <v>871</v>
      </c>
      <c r="FA22" s="78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9" t="s">
        <v>1000</v>
      </c>
      <c r="FA23" s="78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9" t="s">
        <v>1076</v>
      </c>
      <c r="FA24" s="78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8"/>
  <sheetViews>
    <sheetView tabSelected="1" topLeftCell="JL1" zoomScaleNormal="100" workbookViewId="0">
      <selection activeCell="JT26" sqref="JT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7" customWidth="1"/>
    <col min="273" max="273" width="10.140625" style="717" bestFit="1" customWidth="1"/>
    <col min="274" max="274" width="16.85546875" style="717" customWidth="1"/>
    <col min="275" max="275" width="11.85546875" style="717" bestFit="1" customWidth="1"/>
    <col min="276" max="276" width="17.7109375" style="717" customWidth="1"/>
    <col min="277" max="277" width="8.140625" style="717" bestFit="1" customWidth="1"/>
    <col min="278" max="278" width="7.140625" style="717" customWidth="1"/>
    <col min="279" max="279" width="5.5703125" style="582" bestFit="1" customWidth="1"/>
    <col min="280" max="280" width="21.140625" style="717" bestFit="1" customWidth="1"/>
  </cols>
  <sheetData>
    <row r="1" spans="1:280" s="142" customFormat="1" x14ac:dyDescent="0.2">
      <c r="A1" s="816" t="s">
        <v>1209</v>
      </c>
      <c r="B1" s="816"/>
      <c r="C1" s="784" t="s">
        <v>292</v>
      </c>
      <c r="D1" s="784"/>
      <c r="E1" s="782" t="s">
        <v>1010</v>
      </c>
      <c r="F1" s="782"/>
      <c r="G1" s="816" t="s">
        <v>1210</v>
      </c>
      <c r="H1" s="816"/>
      <c r="I1" s="784" t="s">
        <v>292</v>
      </c>
      <c r="J1" s="784"/>
      <c r="K1" s="782" t="s">
        <v>1011</v>
      </c>
      <c r="L1" s="782"/>
      <c r="M1" s="816" t="s">
        <v>1211</v>
      </c>
      <c r="N1" s="816"/>
      <c r="O1" s="784" t="s">
        <v>292</v>
      </c>
      <c r="P1" s="784"/>
      <c r="Q1" s="782" t="s">
        <v>1057</v>
      </c>
      <c r="R1" s="782"/>
      <c r="S1" s="816" t="s">
        <v>1212</v>
      </c>
      <c r="T1" s="816"/>
      <c r="U1" s="784" t="s">
        <v>292</v>
      </c>
      <c r="V1" s="784"/>
      <c r="W1" s="782" t="s">
        <v>627</v>
      </c>
      <c r="X1" s="782"/>
      <c r="Y1" s="816" t="s">
        <v>1213</v>
      </c>
      <c r="Z1" s="816"/>
      <c r="AA1" s="784" t="s">
        <v>292</v>
      </c>
      <c r="AB1" s="784"/>
      <c r="AC1" s="782" t="s">
        <v>1084</v>
      </c>
      <c r="AD1" s="782"/>
      <c r="AE1" s="816" t="s">
        <v>1214</v>
      </c>
      <c r="AF1" s="816"/>
      <c r="AG1" s="784" t="s">
        <v>292</v>
      </c>
      <c r="AH1" s="784"/>
      <c r="AI1" s="782" t="s">
        <v>1134</v>
      </c>
      <c r="AJ1" s="782"/>
      <c r="AK1" s="816" t="s">
        <v>1217</v>
      </c>
      <c r="AL1" s="816"/>
      <c r="AM1" s="784" t="s">
        <v>1132</v>
      </c>
      <c r="AN1" s="784"/>
      <c r="AO1" s="782" t="s">
        <v>1133</v>
      </c>
      <c r="AP1" s="782"/>
      <c r="AQ1" s="816" t="s">
        <v>1218</v>
      </c>
      <c r="AR1" s="816"/>
      <c r="AS1" s="784" t="s">
        <v>1132</v>
      </c>
      <c r="AT1" s="784"/>
      <c r="AU1" s="782" t="s">
        <v>1178</v>
      </c>
      <c r="AV1" s="782"/>
      <c r="AW1" s="816" t="s">
        <v>1215</v>
      </c>
      <c r="AX1" s="816"/>
      <c r="AY1" s="782" t="s">
        <v>1241</v>
      </c>
      <c r="AZ1" s="782"/>
      <c r="BA1" s="816" t="s">
        <v>1215</v>
      </c>
      <c r="BB1" s="816"/>
      <c r="BC1" s="784" t="s">
        <v>816</v>
      </c>
      <c r="BD1" s="784"/>
      <c r="BE1" s="782" t="s">
        <v>1208</v>
      </c>
      <c r="BF1" s="782"/>
      <c r="BG1" s="816" t="s">
        <v>1216</v>
      </c>
      <c r="BH1" s="816"/>
      <c r="BI1" s="784" t="s">
        <v>816</v>
      </c>
      <c r="BJ1" s="784"/>
      <c r="BK1" s="782" t="s">
        <v>1208</v>
      </c>
      <c r="BL1" s="782"/>
      <c r="BM1" s="816" t="s">
        <v>1226</v>
      </c>
      <c r="BN1" s="816"/>
      <c r="BO1" s="784" t="s">
        <v>816</v>
      </c>
      <c r="BP1" s="784"/>
      <c r="BQ1" s="782" t="s">
        <v>1244</v>
      </c>
      <c r="BR1" s="782"/>
      <c r="BS1" s="816" t="s">
        <v>1243</v>
      </c>
      <c r="BT1" s="816"/>
      <c r="BU1" s="784" t="s">
        <v>816</v>
      </c>
      <c r="BV1" s="784"/>
      <c r="BW1" s="782" t="s">
        <v>1248</v>
      </c>
      <c r="BX1" s="782"/>
      <c r="BY1" s="816" t="s">
        <v>1270</v>
      </c>
      <c r="BZ1" s="816"/>
      <c r="CA1" s="784" t="s">
        <v>816</v>
      </c>
      <c r="CB1" s="784"/>
      <c r="CC1" s="782" t="s">
        <v>1244</v>
      </c>
      <c r="CD1" s="782"/>
      <c r="CE1" s="816" t="s">
        <v>1291</v>
      </c>
      <c r="CF1" s="816"/>
      <c r="CG1" s="784" t="s">
        <v>816</v>
      </c>
      <c r="CH1" s="784"/>
      <c r="CI1" s="782" t="s">
        <v>1248</v>
      </c>
      <c r="CJ1" s="782"/>
      <c r="CK1" s="816" t="s">
        <v>1307</v>
      </c>
      <c r="CL1" s="816"/>
      <c r="CM1" s="784" t="s">
        <v>816</v>
      </c>
      <c r="CN1" s="784"/>
      <c r="CO1" s="782" t="s">
        <v>1244</v>
      </c>
      <c r="CP1" s="782"/>
      <c r="CQ1" s="816" t="s">
        <v>1335</v>
      </c>
      <c r="CR1" s="816"/>
      <c r="CS1" s="807" t="s">
        <v>816</v>
      </c>
      <c r="CT1" s="807"/>
      <c r="CU1" s="782" t="s">
        <v>1391</v>
      </c>
      <c r="CV1" s="782"/>
      <c r="CW1" s="816" t="s">
        <v>1374</v>
      </c>
      <c r="CX1" s="816"/>
      <c r="CY1" s="807" t="s">
        <v>816</v>
      </c>
      <c r="CZ1" s="807"/>
      <c r="DA1" s="782" t="s">
        <v>1597</v>
      </c>
      <c r="DB1" s="782"/>
      <c r="DC1" s="816" t="s">
        <v>1394</v>
      </c>
      <c r="DD1" s="816"/>
      <c r="DE1" s="807" t="s">
        <v>816</v>
      </c>
      <c r="DF1" s="807"/>
      <c r="DG1" s="782" t="s">
        <v>1491</v>
      </c>
      <c r="DH1" s="782"/>
      <c r="DI1" s="816" t="s">
        <v>1594</v>
      </c>
      <c r="DJ1" s="816"/>
      <c r="DK1" s="807" t="s">
        <v>816</v>
      </c>
      <c r="DL1" s="807"/>
      <c r="DM1" s="782" t="s">
        <v>1391</v>
      </c>
      <c r="DN1" s="782"/>
      <c r="DO1" s="816" t="s">
        <v>1595</v>
      </c>
      <c r="DP1" s="816"/>
      <c r="DQ1" s="807" t="s">
        <v>816</v>
      </c>
      <c r="DR1" s="807"/>
      <c r="DS1" s="782" t="s">
        <v>1590</v>
      </c>
      <c r="DT1" s="782"/>
      <c r="DU1" s="816" t="s">
        <v>1596</v>
      </c>
      <c r="DV1" s="816"/>
      <c r="DW1" s="807" t="s">
        <v>816</v>
      </c>
      <c r="DX1" s="807"/>
      <c r="DY1" s="782" t="s">
        <v>1616</v>
      </c>
      <c r="DZ1" s="782"/>
      <c r="EA1" s="806" t="s">
        <v>1611</v>
      </c>
      <c r="EB1" s="806"/>
      <c r="EC1" s="807" t="s">
        <v>816</v>
      </c>
      <c r="ED1" s="807"/>
      <c r="EE1" s="782" t="s">
        <v>1590</v>
      </c>
      <c r="EF1" s="782"/>
      <c r="EG1" s="361"/>
      <c r="EH1" s="806" t="s">
        <v>1641</v>
      </c>
      <c r="EI1" s="806"/>
      <c r="EJ1" s="807" t="s">
        <v>816</v>
      </c>
      <c r="EK1" s="807"/>
      <c r="EL1" s="782" t="s">
        <v>1675</v>
      </c>
      <c r="EM1" s="782"/>
      <c r="EN1" s="806" t="s">
        <v>1666</v>
      </c>
      <c r="EO1" s="806"/>
      <c r="EP1" s="807" t="s">
        <v>816</v>
      </c>
      <c r="EQ1" s="807"/>
      <c r="ER1" s="782" t="s">
        <v>1715</v>
      </c>
      <c r="ES1" s="782"/>
      <c r="ET1" s="806" t="s">
        <v>1708</v>
      </c>
      <c r="EU1" s="806"/>
      <c r="EV1" s="807" t="s">
        <v>816</v>
      </c>
      <c r="EW1" s="807"/>
      <c r="EX1" s="782" t="s">
        <v>1616</v>
      </c>
      <c r="EY1" s="782"/>
      <c r="EZ1" s="806" t="s">
        <v>1743</v>
      </c>
      <c r="FA1" s="806"/>
      <c r="FB1" s="807" t="s">
        <v>816</v>
      </c>
      <c r="FC1" s="807"/>
      <c r="FD1" s="782" t="s">
        <v>1597</v>
      </c>
      <c r="FE1" s="782"/>
      <c r="FF1" s="806" t="s">
        <v>1782</v>
      </c>
      <c r="FG1" s="806"/>
      <c r="FH1" s="807" t="s">
        <v>816</v>
      </c>
      <c r="FI1" s="807"/>
      <c r="FJ1" s="782" t="s">
        <v>1391</v>
      </c>
      <c r="FK1" s="782"/>
      <c r="FL1" s="806" t="s">
        <v>1817</v>
      </c>
      <c r="FM1" s="806"/>
      <c r="FN1" s="807" t="s">
        <v>816</v>
      </c>
      <c r="FO1" s="807"/>
      <c r="FP1" s="782" t="s">
        <v>1864</v>
      </c>
      <c r="FQ1" s="782"/>
      <c r="FR1" s="806" t="s">
        <v>1853</v>
      </c>
      <c r="FS1" s="806"/>
      <c r="FT1" s="807" t="s">
        <v>816</v>
      </c>
      <c r="FU1" s="807"/>
      <c r="FV1" s="782" t="s">
        <v>1864</v>
      </c>
      <c r="FW1" s="782"/>
      <c r="FX1" s="806" t="s">
        <v>1997</v>
      </c>
      <c r="FY1" s="806"/>
      <c r="FZ1" s="807" t="s">
        <v>816</v>
      </c>
      <c r="GA1" s="807"/>
      <c r="GB1" s="782" t="s">
        <v>1616</v>
      </c>
      <c r="GC1" s="782"/>
      <c r="GD1" s="806" t="s">
        <v>1998</v>
      </c>
      <c r="GE1" s="806"/>
      <c r="GF1" s="807" t="s">
        <v>816</v>
      </c>
      <c r="GG1" s="807"/>
      <c r="GH1" s="782" t="s">
        <v>1590</v>
      </c>
      <c r="GI1" s="782"/>
      <c r="GJ1" s="806" t="s">
        <v>2007</v>
      </c>
      <c r="GK1" s="806"/>
      <c r="GL1" s="807" t="s">
        <v>816</v>
      </c>
      <c r="GM1" s="807"/>
      <c r="GN1" s="782" t="s">
        <v>1590</v>
      </c>
      <c r="GO1" s="782"/>
      <c r="GP1" s="806" t="s">
        <v>2049</v>
      </c>
      <c r="GQ1" s="806"/>
      <c r="GR1" s="807" t="s">
        <v>816</v>
      </c>
      <c r="GS1" s="807"/>
      <c r="GT1" s="782" t="s">
        <v>1675</v>
      </c>
      <c r="GU1" s="782"/>
      <c r="GV1" s="806" t="s">
        <v>2083</v>
      </c>
      <c r="GW1" s="806"/>
      <c r="GX1" s="807" t="s">
        <v>816</v>
      </c>
      <c r="GY1" s="807"/>
      <c r="GZ1" s="782" t="s">
        <v>2122</v>
      </c>
      <c r="HA1" s="782"/>
      <c r="HB1" s="806" t="s">
        <v>2142</v>
      </c>
      <c r="HC1" s="806"/>
      <c r="HD1" s="807" t="s">
        <v>816</v>
      </c>
      <c r="HE1" s="807"/>
      <c r="HF1" s="782" t="s">
        <v>1715</v>
      </c>
      <c r="HG1" s="782"/>
      <c r="HH1" s="806" t="s">
        <v>2155</v>
      </c>
      <c r="HI1" s="806"/>
      <c r="HJ1" s="807" t="s">
        <v>816</v>
      </c>
      <c r="HK1" s="807"/>
      <c r="HL1" s="782" t="s">
        <v>1391</v>
      </c>
      <c r="HM1" s="782"/>
      <c r="HN1" s="806" t="s">
        <v>2201</v>
      </c>
      <c r="HO1" s="806"/>
      <c r="HP1" s="807" t="s">
        <v>816</v>
      </c>
      <c r="HQ1" s="807"/>
      <c r="HR1" s="782" t="s">
        <v>1391</v>
      </c>
      <c r="HS1" s="782"/>
      <c r="HT1" s="806" t="s">
        <v>2243</v>
      </c>
      <c r="HU1" s="806"/>
      <c r="HV1" s="807" t="s">
        <v>816</v>
      </c>
      <c r="HW1" s="807"/>
      <c r="HX1" s="782" t="s">
        <v>1616</v>
      </c>
      <c r="HY1" s="782"/>
      <c r="HZ1" s="806" t="s">
        <v>2300</v>
      </c>
      <c r="IA1" s="806"/>
      <c r="IB1" s="807" t="s">
        <v>816</v>
      </c>
      <c r="IC1" s="807"/>
      <c r="ID1" s="782" t="s">
        <v>1715</v>
      </c>
      <c r="IE1" s="782"/>
      <c r="IF1" s="806" t="s">
        <v>2367</v>
      </c>
      <c r="IG1" s="806"/>
      <c r="IH1" s="807" t="s">
        <v>816</v>
      </c>
      <c r="II1" s="807"/>
      <c r="IJ1" s="782" t="s">
        <v>1590</v>
      </c>
      <c r="IK1" s="782"/>
      <c r="IL1" s="806" t="s">
        <v>2443</v>
      </c>
      <c r="IM1" s="806"/>
      <c r="IN1" s="807" t="s">
        <v>816</v>
      </c>
      <c r="IO1" s="807"/>
      <c r="IP1" s="782" t="s">
        <v>1616</v>
      </c>
      <c r="IQ1" s="782"/>
      <c r="IR1" s="806" t="s">
        <v>2664</v>
      </c>
      <c r="IS1" s="806"/>
      <c r="IT1" s="807" t="s">
        <v>816</v>
      </c>
      <c r="IU1" s="807"/>
      <c r="IV1" s="782" t="s">
        <v>1748</v>
      </c>
      <c r="IW1" s="782"/>
      <c r="IX1" s="806" t="s">
        <v>2663</v>
      </c>
      <c r="IY1" s="806"/>
      <c r="IZ1" s="807" t="s">
        <v>816</v>
      </c>
      <c r="JA1" s="807"/>
      <c r="JB1" s="782" t="s">
        <v>1864</v>
      </c>
      <c r="JC1" s="782"/>
      <c r="JD1" s="806" t="s">
        <v>2713</v>
      </c>
      <c r="JE1" s="806"/>
      <c r="JF1" s="807" t="s">
        <v>816</v>
      </c>
      <c r="JG1" s="807"/>
      <c r="JH1" s="782" t="s">
        <v>1748</v>
      </c>
      <c r="JI1" s="782"/>
      <c r="JJ1" s="806" t="s">
        <v>2777</v>
      </c>
      <c r="JK1" s="806"/>
      <c r="JL1" s="719" t="s">
        <v>816</v>
      </c>
      <c r="JM1" s="719"/>
      <c r="JN1" s="716" t="s">
        <v>1748</v>
      </c>
      <c r="JO1" s="716"/>
      <c r="JP1" s="718" t="s">
        <v>2666</v>
      </c>
      <c r="JQ1" s="718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SUM(JA4:JA26)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7" t="s">
        <v>295</v>
      </c>
      <c r="JM2" s="492">
        <f>SUM(JM4:JM26)</f>
        <v>16908.811999999998</v>
      </c>
      <c r="JN2" s="334" t="s">
        <v>296</v>
      </c>
      <c r="JO2" s="273">
        <f>JM2+JK2-JQ2</f>
        <v>123189.11200000002</v>
      </c>
      <c r="JP2" s="717" t="s">
        <v>1911</v>
      </c>
      <c r="JQ2" s="363">
        <f>SUM(JQ3:JQ34)</f>
        <v>154603.79999999999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JC2-JA32-JA31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7" t="s">
        <v>2397</v>
      </c>
      <c r="JO3" s="273">
        <f>JO2-JM29-JM28</f>
        <v>6351.7160000000249</v>
      </c>
      <c r="JP3" s="717" t="s">
        <v>2345</v>
      </c>
      <c r="JQ3" s="268">
        <f>$IA$6</f>
        <v>-140000</v>
      </c>
      <c r="JR3" s="609"/>
    </row>
    <row r="4" spans="1:280" ht="12.75" customHeight="1" thickBot="1" x14ac:dyDescent="0.25">
      <c r="A4" s="766" t="s">
        <v>991</v>
      </c>
      <c r="B4" s="766"/>
      <c r="E4" s="170" t="s">
        <v>233</v>
      </c>
      <c r="F4" s="174">
        <f>F3-F5</f>
        <v>17</v>
      </c>
      <c r="G4" s="766" t="s">
        <v>991</v>
      </c>
      <c r="H4" s="76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JC3-JA33</f>
        <v>3741.5130000000418</v>
      </c>
      <c r="JD4" s="741" t="s">
        <v>2813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41" t="s">
        <v>2813</v>
      </c>
      <c r="JK4" s="268">
        <v>-71000</v>
      </c>
      <c r="JL4" s="717" t="s">
        <v>633</v>
      </c>
      <c r="JM4" s="541">
        <v>17271.3</v>
      </c>
      <c r="JN4" s="717" t="s">
        <v>1203</v>
      </c>
      <c r="JO4" s="286">
        <f>JO2-JO5</f>
        <v>2.7610000000131549</v>
      </c>
      <c r="JP4" s="717" t="s">
        <v>2813</v>
      </c>
      <c r="JQ4" s="268">
        <f>-71000-140000</f>
        <v>-211000</v>
      </c>
      <c r="JR4" s="609"/>
    </row>
    <row r="5" spans="1:280" x14ac:dyDescent="0.2">
      <c r="A5" s="766"/>
      <c r="B5" s="766"/>
      <c r="E5" s="170" t="s">
        <v>352</v>
      </c>
      <c r="F5" s="174">
        <f>SUM(F15:F57)</f>
        <v>12750</v>
      </c>
      <c r="G5" s="766"/>
      <c r="H5" s="766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6" t="s">
        <v>2668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2684</v>
      </c>
      <c r="JK5" s="272">
        <v>-75000</v>
      </c>
      <c r="JL5" s="717" t="s">
        <v>2668</v>
      </c>
      <c r="JM5" s="541"/>
      <c r="JN5" s="717" t="s">
        <v>352</v>
      </c>
      <c r="JO5" s="273">
        <f>SUM(JO6:JO53)</f>
        <v>123186.35100000001</v>
      </c>
      <c r="JP5" s="723" t="s">
        <v>2684</v>
      </c>
      <c r="JQ5" s="442">
        <f>-75000</f>
        <v>-75000</v>
      </c>
      <c r="JR5" s="609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2683</v>
      </c>
      <c r="JE6" s="268">
        <v>-4000</v>
      </c>
      <c r="JF6" s="666" t="s">
        <v>2607</v>
      </c>
      <c r="JG6" s="492">
        <v>-1401</v>
      </c>
      <c r="JH6" s="192" t="s">
        <v>2741</v>
      </c>
      <c r="JI6" s="582">
        <v>2000.06</v>
      </c>
      <c r="JJ6" s="670" t="s">
        <v>2683</v>
      </c>
      <c r="JK6" s="268">
        <v>-4000</v>
      </c>
      <c r="JL6" s="717" t="s">
        <v>2607</v>
      </c>
      <c r="JM6" s="492">
        <v>-1400</v>
      </c>
      <c r="JN6" s="192" t="s">
        <v>2800</v>
      </c>
      <c r="JO6" s="582">
        <v>1000.07</v>
      </c>
      <c r="JP6" s="724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8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2759</v>
      </c>
      <c r="JI8" s="61">
        <v>327.74</v>
      </c>
      <c r="JJ8" s="666" t="s">
        <v>2424</v>
      </c>
      <c r="JK8" s="268">
        <v>0</v>
      </c>
      <c r="JL8" s="717" t="s">
        <v>2530</v>
      </c>
      <c r="JM8" s="492"/>
      <c r="JN8" s="389" t="s">
        <v>2836</v>
      </c>
      <c r="JO8" s="61">
        <v>48.69</v>
      </c>
      <c r="JP8" s="717" t="s">
        <v>2831</v>
      </c>
      <c r="JQ8" s="268">
        <v>500007</v>
      </c>
      <c r="JR8" s="608">
        <v>45056</v>
      </c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2784</v>
      </c>
      <c r="JM9" s="717">
        <v>2.5</v>
      </c>
      <c r="JN9" s="389" t="s">
        <v>2788</v>
      </c>
      <c r="JO9" s="61">
        <v>127.14</v>
      </c>
      <c r="JP9" s="320" t="s">
        <v>2467</v>
      </c>
      <c r="JQ9" s="442">
        <v>31</v>
      </c>
      <c r="JR9" s="608">
        <v>45056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7" t="s">
        <v>2842</v>
      </c>
      <c r="JM10" s="717">
        <v>4.09</v>
      </c>
      <c r="JN10" s="346" t="s">
        <v>2824</v>
      </c>
      <c r="JO10" s="61">
        <f>259.2+410.4</f>
        <v>669.59999999999991</v>
      </c>
      <c r="JP10" s="723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2825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2824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2694</v>
      </c>
      <c r="JI11" s="61">
        <f>259.2+410.4</f>
        <v>669.59999999999991</v>
      </c>
      <c r="JJ11" s="667" t="s">
        <v>1838</v>
      </c>
      <c r="JK11" s="268">
        <v>2600</v>
      </c>
      <c r="JL11" s="717" t="s">
        <v>2412</v>
      </c>
      <c r="JM11" s="514"/>
      <c r="JN11" s="346" t="s">
        <v>2778</v>
      </c>
      <c r="JO11" s="61"/>
      <c r="JP11" s="721" t="s">
        <v>2814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2760</v>
      </c>
      <c r="JI12" s="726">
        <f>2.88%/365*(20*140000+21*140220)</f>
        <v>453.27412602739724</v>
      </c>
      <c r="JJ12" s="670" t="s">
        <v>1505</v>
      </c>
      <c r="JK12" s="268">
        <v>966</v>
      </c>
      <c r="JL12" s="717" t="s">
        <v>2164</v>
      </c>
      <c r="JM12" s="731">
        <v>52.000999999999998</v>
      </c>
      <c r="JN12" s="245" t="s">
        <v>2783</v>
      </c>
      <c r="JO12" s="492">
        <v>1396.9</v>
      </c>
      <c r="JP12" s="724" t="s">
        <v>2815</v>
      </c>
      <c r="JQ12" s="268">
        <v>682</v>
      </c>
      <c r="JR12" s="608">
        <v>45056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2703</v>
      </c>
      <c r="JC13" s="533">
        <f>80-40</f>
        <v>40</v>
      </c>
      <c r="JD13" s="623" t="s">
        <v>1506</v>
      </c>
      <c r="JE13" s="268">
        <v>1778</v>
      </c>
      <c r="JF13" s="666" t="s">
        <v>2805</v>
      </c>
      <c r="JG13" s="492">
        <v>22.41</v>
      </c>
      <c r="JH13" s="245" t="s">
        <v>2782</v>
      </c>
      <c r="JI13" s="726"/>
      <c r="JJ13" s="670" t="s">
        <v>1506</v>
      </c>
      <c r="JK13" s="268">
        <v>1556</v>
      </c>
      <c r="JL13" s="9" t="s">
        <v>2689</v>
      </c>
      <c r="JM13" s="732"/>
      <c r="JN13" s="245" t="s">
        <v>2834</v>
      </c>
      <c r="JO13" s="648">
        <v>110000</v>
      </c>
      <c r="JP13" s="724" t="s">
        <v>2816</v>
      </c>
      <c r="JQ13" s="268">
        <v>892</v>
      </c>
      <c r="JR13" s="608">
        <v>45056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6" t="s">
        <v>2186</v>
      </c>
      <c r="HK14" s="77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7" t="s">
        <v>2765</v>
      </c>
      <c r="JG14" s="492">
        <v>118.15</v>
      </c>
      <c r="JH14" s="245" t="s">
        <v>2833</v>
      </c>
      <c r="JI14" s="492">
        <v>1422.53</v>
      </c>
      <c r="JJ14" s="670" t="s">
        <v>2700</v>
      </c>
      <c r="JK14" s="268">
        <v>4000</v>
      </c>
      <c r="JL14" s="717" t="s">
        <v>1799</v>
      </c>
      <c r="JM14" s="61"/>
      <c r="JN14" s="245" t="s">
        <v>2623</v>
      </c>
      <c r="JO14" s="52">
        <f>JO15*4</f>
        <v>2540.3759999999997</v>
      </c>
      <c r="JP14" s="724" t="s">
        <v>2817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0" t="s">
        <v>1504</v>
      </c>
      <c r="DP15" s="81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2710</v>
      </c>
      <c r="JG15" s="666">
        <f>6.24+2.24</f>
        <v>8.48</v>
      </c>
      <c r="JH15" s="245" t="s">
        <v>2761</v>
      </c>
      <c r="JI15" s="648">
        <v>155000</v>
      </c>
      <c r="JJ15" s="684" t="s">
        <v>2742</v>
      </c>
      <c r="JK15" s="268">
        <f>25000.29+90000.29+140000.29+10000</f>
        <v>265000.87</v>
      </c>
      <c r="JL15" s="717" t="s">
        <v>2599</v>
      </c>
      <c r="JM15" s="732"/>
      <c r="JN15" s="345" t="s">
        <v>2773</v>
      </c>
      <c r="JO15" s="52">
        <f>3175.47/5</f>
        <v>635.09399999999994</v>
      </c>
      <c r="JP15" s="724" t="s">
        <v>2822</v>
      </c>
      <c r="JQ15" s="268">
        <v>10000</v>
      </c>
      <c r="JR15" s="608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9" t="s">
        <v>2689</v>
      </c>
      <c r="JA16" s="674" t="s">
        <v>686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0" t="s">
        <v>2701</v>
      </c>
      <c r="JK16" s="268">
        <v>99936</v>
      </c>
      <c r="JL16" s="717" t="s">
        <v>2808</v>
      </c>
      <c r="JM16" s="732">
        <v>7.0010000000000003</v>
      </c>
      <c r="JN16" s="345" t="s">
        <v>2555</v>
      </c>
      <c r="JO16" s="61">
        <v>53.91</v>
      </c>
      <c r="JP16" s="724" t="s">
        <v>2823</v>
      </c>
      <c r="JQ16" s="607">
        <v>2424</v>
      </c>
      <c r="JR16" s="608">
        <v>45056</v>
      </c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59" t="s">
        <v>1799</v>
      </c>
      <c r="JA17" s="202" t="s">
        <v>686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6">
        <v>442.61</v>
      </c>
      <c r="JH17" s="345" t="s">
        <v>2696</v>
      </c>
      <c r="JI17" s="61">
        <v>59.36</v>
      </c>
      <c r="JJ17" s="670" t="s">
        <v>2680</v>
      </c>
      <c r="JK17" s="268">
        <v>0</v>
      </c>
      <c r="JL17" s="717" t="s">
        <v>2710</v>
      </c>
      <c r="JM17" s="61">
        <f>25.72+1.96+180.39+64.94+57.72</f>
        <v>330.73</v>
      </c>
      <c r="JN17" s="345" t="s">
        <v>2555</v>
      </c>
      <c r="JO17" s="61" t="s">
        <v>2835</v>
      </c>
      <c r="JP17" s="254" t="s">
        <v>2818</v>
      </c>
      <c r="JQ17" s="607"/>
      <c r="JR17" s="608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9" t="s">
        <v>2805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739" t="s">
        <v>2805</v>
      </c>
      <c r="JA18" s="492">
        <v>16.05</v>
      </c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4" t="s">
        <v>2781</v>
      </c>
      <c r="JK18" s="583">
        <v>44.23</v>
      </c>
      <c r="JL18" s="401" t="s">
        <v>2810</v>
      </c>
      <c r="JM18" s="510">
        <f>228.82+344.82+65.55</f>
        <v>639.18999999999994</v>
      </c>
      <c r="JN18" s="345" t="s">
        <v>2716</v>
      </c>
      <c r="JO18" s="61">
        <v>23.96</v>
      </c>
      <c r="JP18" s="724" t="s">
        <v>2819</v>
      </c>
      <c r="JQ18" s="268">
        <v>0</v>
      </c>
      <c r="JR18" s="608">
        <v>45053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0" t="s">
        <v>1474</v>
      </c>
      <c r="DJ19" s="81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9" t="s">
        <v>2805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7" t="s">
        <v>2710</v>
      </c>
      <c r="JA19" s="647">
        <f>5.9+2.12</f>
        <v>8.02</v>
      </c>
      <c r="JB19" s="345" t="s">
        <v>2716</v>
      </c>
      <c r="JC19" s="61">
        <v>109.57</v>
      </c>
      <c r="JD19" s="662" t="s">
        <v>2691</v>
      </c>
      <c r="JE19" s="619">
        <v>130</v>
      </c>
      <c r="JF19" s="686"/>
      <c r="JG19" s="686"/>
      <c r="JH19" s="345" t="s">
        <v>2626</v>
      </c>
      <c r="JI19" s="534">
        <v>115.37</v>
      </c>
      <c r="JJ19" s="670" t="s">
        <v>2695</v>
      </c>
      <c r="JK19" s="607">
        <v>10</v>
      </c>
      <c r="JL19" s="727" t="s">
        <v>2845</v>
      </c>
      <c r="JM19" s="727">
        <v>2</v>
      </c>
      <c r="JN19" s="345" t="s">
        <v>2717</v>
      </c>
      <c r="JO19" s="61">
        <v>30</v>
      </c>
      <c r="JP19" s="724" t="s">
        <v>2695</v>
      </c>
      <c r="JQ19" s="268">
        <v>14</v>
      </c>
      <c r="JR19" s="608">
        <v>45051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4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69" t="s">
        <v>2691</v>
      </c>
      <c r="JK20" s="666">
        <v>230</v>
      </c>
      <c r="JL20" s="401"/>
      <c r="JM20" s="510"/>
      <c r="JN20" s="345" t="s">
        <v>2789</v>
      </c>
      <c r="JO20" s="534">
        <v>157.54</v>
      </c>
      <c r="JP20" s="723" t="s">
        <v>2691</v>
      </c>
      <c r="JQ20" s="2">
        <v>230</v>
      </c>
      <c r="JR20" s="608">
        <v>45054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3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661"/>
      <c r="JA21" s="661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69" t="s">
        <v>2690</v>
      </c>
      <c r="JL21" s="401"/>
      <c r="JM21" s="510"/>
      <c r="JN21" s="345" t="s">
        <v>1195</v>
      </c>
      <c r="JO21" s="61">
        <f>15+6.5+30</f>
        <v>51.5</v>
      </c>
      <c r="JP21" s="723" t="s">
        <v>2690</v>
      </c>
      <c r="JQ21" s="2"/>
      <c r="JR21" s="608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6" t="s">
        <v>507</v>
      </c>
      <c r="N22" s="826"/>
      <c r="Q22" s="166" t="s">
        <v>365</v>
      </c>
      <c r="S22" s="826" t="s">
        <v>507</v>
      </c>
      <c r="T22" s="82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7" t="s">
        <v>2171</v>
      </c>
      <c r="IU22" s="767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2828</v>
      </c>
      <c r="JO22" s="61">
        <f>9+14.32</f>
        <v>23.32</v>
      </c>
      <c r="JP22" s="725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1" t="s">
        <v>990</v>
      </c>
      <c r="N23" s="821"/>
      <c r="Q23" s="166" t="s">
        <v>369</v>
      </c>
      <c r="S23" s="821" t="s">
        <v>990</v>
      </c>
      <c r="T23" s="821"/>
      <c r="W23" s="244" t="s">
        <v>1019</v>
      </c>
      <c r="X23" s="142">
        <v>0</v>
      </c>
      <c r="Y23" s="826" t="s">
        <v>507</v>
      </c>
      <c r="Z23" s="82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7" t="s">
        <v>2171</v>
      </c>
      <c r="HK23" s="76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7" t="s">
        <v>2171</v>
      </c>
      <c r="HW23" s="76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1"/>
      <c r="JA23" s="510"/>
      <c r="JB23" s="345" t="s">
        <v>2188</v>
      </c>
      <c r="JC23" s="61">
        <f>9+14.32</f>
        <v>23.32</v>
      </c>
      <c r="JD23" s="621"/>
      <c r="JF23" s="401"/>
      <c r="JG23" s="510"/>
      <c r="JH23" s="706" t="s">
        <v>2752</v>
      </c>
      <c r="JI23" s="533">
        <v>4.05</v>
      </c>
      <c r="JJ23" s="668" t="s">
        <v>2472</v>
      </c>
      <c r="JL23" s="401"/>
      <c r="JM23" s="510"/>
      <c r="JN23" s="345" t="s">
        <v>2795</v>
      </c>
      <c r="JO23" s="61" t="s">
        <v>2025</v>
      </c>
      <c r="JP23" s="734" t="s">
        <v>2480</v>
      </c>
      <c r="JQ23" s="2"/>
      <c r="JR23" s="733"/>
    </row>
    <row r="24" spans="1:280" x14ac:dyDescent="0.2">
      <c r="A24" s="826" t="s">
        <v>507</v>
      </c>
      <c r="B24" s="826"/>
      <c r="E24" s="164" t="s">
        <v>237</v>
      </c>
      <c r="F24" s="166"/>
      <c r="G24" s="826" t="s">
        <v>507</v>
      </c>
      <c r="H24" s="826"/>
      <c r="K24" s="244" t="s">
        <v>1019</v>
      </c>
      <c r="L24" s="142">
        <v>0</v>
      </c>
      <c r="M24" s="789"/>
      <c r="N24" s="789"/>
      <c r="Q24" s="166" t="s">
        <v>1056</v>
      </c>
      <c r="S24" s="789"/>
      <c r="T24" s="789"/>
      <c r="W24" s="244" t="s">
        <v>1027</v>
      </c>
      <c r="X24" s="205">
        <v>0</v>
      </c>
      <c r="Y24" s="821" t="s">
        <v>990</v>
      </c>
      <c r="Z24" s="821"/>
      <c r="AC24"/>
      <c r="AE24" s="826" t="s">
        <v>507</v>
      </c>
      <c r="AF24" s="826"/>
      <c r="AI24"/>
      <c r="AK24" s="826" t="s">
        <v>507</v>
      </c>
      <c r="AL24" s="82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2" t="s">
        <v>1536</v>
      </c>
      <c r="EF24" s="81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11.94+10+20.54+17.31+14.45+15.78+10</f>
        <v>100.02</v>
      </c>
      <c r="JP24" s="757" t="s">
        <v>2839</v>
      </c>
      <c r="JQ24" s="2" t="s">
        <v>2840</v>
      </c>
      <c r="JR24" s="756"/>
    </row>
    <row r="25" spans="1:280" x14ac:dyDescent="0.2">
      <c r="A25" s="821" t="s">
        <v>990</v>
      </c>
      <c r="B25" s="821"/>
      <c r="E25" s="164" t="s">
        <v>139</v>
      </c>
      <c r="F25" s="166"/>
      <c r="G25" s="821" t="s">
        <v>990</v>
      </c>
      <c r="H25" s="821"/>
      <c r="K25" s="244" t="s">
        <v>1027</v>
      </c>
      <c r="L25" s="205">
        <v>0</v>
      </c>
      <c r="M25" s="789"/>
      <c r="N25" s="789"/>
      <c r="Q25" s="244" t="s">
        <v>1029</v>
      </c>
      <c r="R25" s="142">
        <v>0</v>
      </c>
      <c r="S25" s="789"/>
      <c r="T25" s="789"/>
      <c r="W25" s="244" t="s">
        <v>1050</v>
      </c>
      <c r="X25" s="142">
        <v>910.17</v>
      </c>
      <c r="Y25" s="789"/>
      <c r="Z25" s="789"/>
      <c r="AC25" s="248" t="s">
        <v>1083</v>
      </c>
      <c r="AD25" s="142">
        <v>90</v>
      </c>
      <c r="AE25" s="821" t="s">
        <v>990</v>
      </c>
      <c r="AF25" s="821"/>
      <c r="AI25" s="245" t="s">
        <v>1101</v>
      </c>
      <c r="AJ25" s="142">
        <v>30</v>
      </c>
      <c r="AK25" s="821" t="s">
        <v>990</v>
      </c>
      <c r="AL25" s="82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1"/>
      <c r="BH25" s="821"/>
      <c r="BK25" s="266" t="s">
        <v>1222</v>
      </c>
      <c r="BL25" s="205">
        <v>48.54</v>
      </c>
      <c r="BM25" s="821"/>
      <c r="BN25" s="821"/>
      <c r="BQ25" s="266" t="s">
        <v>1051</v>
      </c>
      <c r="BR25" s="205">
        <v>50.15</v>
      </c>
      <c r="BS25" s="821" t="s">
        <v>1245</v>
      </c>
      <c r="BT25" s="821"/>
      <c r="BW25" s="266" t="s">
        <v>1051</v>
      </c>
      <c r="BX25" s="205">
        <v>48.54</v>
      </c>
      <c r="BY25" s="821"/>
      <c r="BZ25" s="821"/>
      <c r="CC25" s="266" t="s">
        <v>1051</v>
      </c>
      <c r="CD25" s="205">
        <v>142.91</v>
      </c>
      <c r="CE25" s="821"/>
      <c r="CF25" s="821"/>
      <c r="CI25" s="266" t="s">
        <v>1312</v>
      </c>
      <c r="CJ25" s="205">
        <v>35.049999999999997</v>
      </c>
      <c r="CK25" s="789"/>
      <c r="CL25" s="789"/>
      <c r="CO25" s="266" t="s">
        <v>1286</v>
      </c>
      <c r="CP25" s="205">
        <v>153.41</v>
      </c>
      <c r="CQ25" s="789" t="s">
        <v>1327</v>
      </c>
      <c r="CR25" s="78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7" t="s">
        <v>2171</v>
      </c>
      <c r="IC25" s="76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2"/>
      <c r="JA25" s="647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2771</v>
      </c>
      <c r="JI25" s="61">
        <v>20</v>
      </c>
      <c r="JJ25" s="687" t="s">
        <v>2753</v>
      </c>
      <c r="JK25" s="686">
        <v>59.4</v>
      </c>
      <c r="JL25" s="402"/>
      <c r="JN25" s="337" t="s">
        <v>2827</v>
      </c>
      <c r="JO25" s="61">
        <v>2953</v>
      </c>
      <c r="JP25" s="722" t="s">
        <v>2472</v>
      </c>
      <c r="JQ25" s="2"/>
      <c r="JR25" s="733"/>
    </row>
    <row r="26" spans="1:280" x14ac:dyDescent="0.2">
      <c r="A26" s="789"/>
      <c r="B26" s="789"/>
      <c r="E26" s="198" t="s">
        <v>362</v>
      </c>
      <c r="F26" s="170"/>
      <c r="G26" s="789"/>
      <c r="H26" s="789"/>
      <c r="K26" s="244" t="s">
        <v>1018</v>
      </c>
      <c r="L26" s="142">
        <f>910+40</f>
        <v>950</v>
      </c>
      <c r="M26" s="789"/>
      <c r="N26" s="789"/>
      <c r="Q26" s="244" t="s">
        <v>1026</v>
      </c>
      <c r="R26" s="142">
        <v>0</v>
      </c>
      <c r="S26" s="789"/>
      <c r="T26" s="789"/>
      <c r="W26" s="143" t="s">
        <v>1085</v>
      </c>
      <c r="X26" s="142">
        <v>110.58</v>
      </c>
      <c r="Y26" s="789"/>
      <c r="Z26" s="789"/>
      <c r="AE26" s="789"/>
      <c r="AF26" s="789"/>
      <c r="AK26" s="789"/>
      <c r="AL26" s="78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9"/>
      <c r="AX26" s="789"/>
      <c r="AY26" s="143"/>
      <c r="AZ26" s="205"/>
      <c r="BA26" s="789"/>
      <c r="BB26" s="789"/>
      <c r="BE26" s="143" t="s">
        <v>1195</v>
      </c>
      <c r="BF26" s="205">
        <f>6.5*2</f>
        <v>13</v>
      </c>
      <c r="BG26" s="789"/>
      <c r="BH26" s="789"/>
      <c r="BK26" s="266" t="s">
        <v>1195</v>
      </c>
      <c r="BL26" s="205">
        <f>6.5*2</f>
        <v>13</v>
      </c>
      <c r="BM26" s="789"/>
      <c r="BN26" s="789"/>
      <c r="BQ26" s="266" t="s">
        <v>1195</v>
      </c>
      <c r="BR26" s="205">
        <v>13</v>
      </c>
      <c r="BS26" s="789"/>
      <c r="BT26" s="789"/>
      <c r="BW26" s="266" t="s">
        <v>1195</v>
      </c>
      <c r="BX26" s="205">
        <v>13</v>
      </c>
      <c r="BY26" s="789"/>
      <c r="BZ26" s="789"/>
      <c r="CC26" s="266" t="s">
        <v>1195</v>
      </c>
      <c r="CD26" s="205">
        <v>13</v>
      </c>
      <c r="CE26" s="789"/>
      <c r="CF26" s="78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7" t="s">
        <v>1536</v>
      </c>
      <c r="DZ26" s="81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2" t="s">
        <v>1536</v>
      </c>
      <c r="ES26" s="812"/>
      <c r="ET26" s="1" t="s">
        <v>1703</v>
      </c>
      <c r="EU26" s="272">
        <v>20000</v>
      </c>
      <c r="EW26" s="81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JB26" s="337" t="s">
        <v>2706</v>
      </c>
      <c r="JC26" s="61">
        <v>10</v>
      </c>
      <c r="JH26" s="337" t="s">
        <v>2748</v>
      </c>
      <c r="JI26" s="61">
        <v>30</v>
      </c>
      <c r="JJ26" s="705" t="s">
        <v>2754</v>
      </c>
      <c r="JK26" s="666">
        <v>75.599999999999994</v>
      </c>
      <c r="JN26" s="337" t="s">
        <v>2793</v>
      </c>
      <c r="JO26" s="61">
        <v>50.23</v>
      </c>
      <c r="JP26" s="734" t="s">
        <v>2809</v>
      </c>
      <c r="JQ26" s="2">
        <v>14.8</v>
      </c>
      <c r="JS26" s="268"/>
    </row>
    <row r="27" spans="1:280" x14ac:dyDescent="0.2">
      <c r="A27" s="789"/>
      <c r="B27" s="789"/>
      <c r="F27" s="194"/>
      <c r="G27" s="789"/>
      <c r="H27" s="789"/>
      <c r="K27"/>
      <c r="M27" s="822" t="s">
        <v>506</v>
      </c>
      <c r="N27" s="822"/>
      <c r="Q27" s="244" t="s">
        <v>1019</v>
      </c>
      <c r="R27" s="142">
        <v>0</v>
      </c>
      <c r="S27" s="822" t="s">
        <v>506</v>
      </c>
      <c r="T27" s="822"/>
      <c r="W27" s="143" t="s">
        <v>1051</v>
      </c>
      <c r="X27" s="142">
        <v>60.75</v>
      </c>
      <c r="Y27" s="789"/>
      <c r="Z27" s="789"/>
      <c r="AC27" s="219" t="s">
        <v>1092</v>
      </c>
      <c r="AD27" s="219"/>
      <c r="AE27" s="822" t="s">
        <v>506</v>
      </c>
      <c r="AF27" s="82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2" t="s">
        <v>1536</v>
      </c>
      <c r="EY27" s="81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7" t="s">
        <v>2171</v>
      </c>
      <c r="HQ27" s="76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2712</v>
      </c>
      <c r="JC27" s="61">
        <v>7</v>
      </c>
      <c r="JD27" s="619" t="s">
        <v>506</v>
      </c>
      <c r="JF27" s="676" t="s">
        <v>2722</v>
      </c>
      <c r="JG27" s="676"/>
      <c r="JH27" s="337" t="s">
        <v>2774</v>
      </c>
      <c r="JI27" s="61">
        <f>55.72+65.82</f>
        <v>121.53999999999999</v>
      </c>
      <c r="JJ27" s="685"/>
      <c r="JL27" s="729" t="s">
        <v>2799</v>
      </c>
      <c r="JM27" s="729"/>
      <c r="JN27" s="337" t="s">
        <v>2801</v>
      </c>
      <c r="JO27" s="61">
        <f>9+2</f>
        <v>11</v>
      </c>
      <c r="JP27" s="722" t="s">
        <v>2423</v>
      </c>
      <c r="JQ27" s="2"/>
    </row>
    <row r="28" spans="1:280" x14ac:dyDescent="0.2">
      <c r="A28" s="789"/>
      <c r="B28" s="789"/>
      <c r="E28" s="193" t="s">
        <v>360</v>
      </c>
      <c r="F28" s="194"/>
      <c r="G28" s="789"/>
      <c r="H28" s="789"/>
      <c r="K28" s="143" t="s">
        <v>1017</v>
      </c>
      <c r="L28" s="142">
        <f>60</f>
        <v>60</v>
      </c>
      <c r="M28" s="822" t="s">
        <v>992</v>
      </c>
      <c r="N28" s="822"/>
      <c r="Q28" s="244" t="s">
        <v>1073</v>
      </c>
      <c r="R28" s="205">
        <v>200</v>
      </c>
      <c r="S28" s="822" t="s">
        <v>992</v>
      </c>
      <c r="T28" s="822"/>
      <c r="W28" s="143" t="s">
        <v>1016</v>
      </c>
      <c r="X28" s="142">
        <v>61.35</v>
      </c>
      <c r="Y28" s="822" t="s">
        <v>506</v>
      </c>
      <c r="Z28" s="822"/>
      <c r="AC28" s="219" t="s">
        <v>1088</v>
      </c>
      <c r="AD28" s="219">
        <f>53+207+63</f>
        <v>323</v>
      </c>
      <c r="AE28" s="822" t="s">
        <v>992</v>
      </c>
      <c r="AF28" s="82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2" t="s">
        <v>1747</v>
      </c>
      <c r="FE28" s="81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09"/>
      <c r="JL28" s="192" t="s">
        <v>1959</v>
      </c>
      <c r="JM28" s="286">
        <f>SUM(JO6:JO7)</f>
        <v>2900.12</v>
      </c>
      <c r="JN28" s="337" t="s">
        <v>2807</v>
      </c>
      <c r="JO28" s="61">
        <v>16.100000000000001</v>
      </c>
      <c r="JP28" s="740"/>
      <c r="JQ28" s="2"/>
    </row>
    <row r="29" spans="1:280" x14ac:dyDescent="0.2">
      <c r="A29" s="822" t="s">
        <v>506</v>
      </c>
      <c r="B29" s="822"/>
      <c r="E29" s="193" t="s">
        <v>282</v>
      </c>
      <c r="F29" s="194"/>
      <c r="G29" s="822" t="s">
        <v>506</v>
      </c>
      <c r="H29" s="822"/>
      <c r="K29" s="143" t="s">
        <v>1016</v>
      </c>
      <c r="L29" s="142">
        <v>0</v>
      </c>
      <c r="M29" s="824" t="s">
        <v>93</v>
      </c>
      <c r="N29" s="824"/>
      <c r="Q29" s="244" t="s">
        <v>1050</v>
      </c>
      <c r="R29" s="142">
        <v>0</v>
      </c>
      <c r="S29" s="824" t="s">
        <v>93</v>
      </c>
      <c r="T29" s="824"/>
      <c r="W29" s="143" t="s">
        <v>1015</v>
      </c>
      <c r="X29" s="142">
        <v>64</v>
      </c>
      <c r="Y29" s="822" t="s">
        <v>992</v>
      </c>
      <c r="Z29" s="822"/>
      <c r="AC29" s="219" t="s">
        <v>1089</v>
      </c>
      <c r="AD29" s="219">
        <f>63+46</f>
        <v>109</v>
      </c>
      <c r="AE29" s="824" t="s">
        <v>93</v>
      </c>
      <c r="AF29" s="82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2" t="s">
        <v>1536</v>
      </c>
      <c r="EM29" s="81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SUM(JO12:JO14)</f>
        <v>113937.276</v>
      </c>
      <c r="JN29" s="337" t="s">
        <v>2826</v>
      </c>
      <c r="JO29" s="533">
        <v>42.9</v>
      </c>
      <c r="JP29" s="751"/>
      <c r="JQ29" s="2"/>
    </row>
    <row r="30" spans="1:280" x14ac:dyDescent="0.2">
      <c r="A30" s="822" t="s">
        <v>992</v>
      </c>
      <c r="B30" s="822"/>
      <c r="E30" s="193" t="s">
        <v>372</v>
      </c>
      <c r="F30" s="194"/>
      <c r="G30" s="822" t="s">
        <v>992</v>
      </c>
      <c r="H30" s="822"/>
      <c r="K30" s="143" t="s">
        <v>1015</v>
      </c>
      <c r="L30" s="142">
        <v>64</v>
      </c>
      <c r="M30" s="789" t="s">
        <v>385</v>
      </c>
      <c r="N30" s="789"/>
      <c r="Q30"/>
      <c r="S30" s="789" t="s">
        <v>385</v>
      </c>
      <c r="T30" s="789"/>
      <c r="W30" s="143" t="s">
        <v>1014</v>
      </c>
      <c r="X30" s="142">
        <v>100.01</v>
      </c>
      <c r="Y30" s="824" t="s">
        <v>93</v>
      </c>
      <c r="Z30" s="824"/>
      <c r="AC30" s="142" t="s">
        <v>1087</v>
      </c>
      <c r="AD30" s="142">
        <v>65</v>
      </c>
      <c r="AE30" s="789" t="s">
        <v>385</v>
      </c>
      <c r="AF30" s="78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2" t="s">
        <v>1747</v>
      </c>
      <c r="FK30" s="81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767" t="s">
        <v>2171</v>
      </c>
      <c r="JA30" s="767"/>
      <c r="JB30" s="660" t="s">
        <v>2687</v>
      </c>
      <c r="JC30" s="533">
        <f>3.3+7.001</f>
        <v>10.301</v>
      </c>
      <c r="JF30" s="350" t="s">
        <v>1392</v>
      </c>
      <c r="JG30" s="677">
        <f>SUM(JI8:JI8)</f>
        <v>327.74</v>
      </c>
      <c r="JH30" s="337" t="s">
        <v>2747</v>
      </c>
      <c r="JI30" s="533">
        <f>8.65*2</f>
        <v>17.3</v>
      </c>
      <c r="JJ30" s="666" t="s">
        <v>506</v>
      </c>
      <c r="JL30" s="350" t="s">
        <v>1392</v>
      </c>
      <c r="JM30" s="717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24" t="s">
        <v>93</v>
      </c>
      <c r="B31" s="824"/>
      <c r="E31" s="193" t="s">
        <v>1007</v>
      </c>
      <c r="F31" s="170"/>
      <c r="G31" s="824" t="s">
        <v>93</v>
      </c>
      <c r="H31" s="824"/>
      <c r="K31" s="143" t="s">
        <v>1014</v>
      </c>
      <c r="L31" s="142">
        <v>50.01</v>
      </c>
      <c r="M31" s="825" t="s">
        <v>1001</v>
      </c>
      <c r="N31" s="825"/>
      <c r="Q31" s="143" t="s">
        <v>1052</v>
      </c>
      <c r="R31" s="142">
        <v>26</v>
      </c>
      <c r="S31" s="825" t="s">
        <v>1001</v>
      </c>
      <c r="T31" s="825"/>
      <c r="W31"/>
      <c r="Y31" s="789" t="s">
        <v>385</v>
      </c>
      <c r="Z31" s="789"/>
      <c r="AC31" s="142" t="s">
        <v>1090</v>
      </c>
      <c r="AD31" s="142">
        <v>10</v>
      </c>
      <c r="AE31" s="825" t="s">
        <v>1001</v>
      </c>
      <c r="AF31" s="82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192" t="s">
        <v>1959</v>
      </c>
      <c r="JA31" s="273">
        <f>SUM(JC7:JC7)</f>
        <v>1900.03</v>
      </c>
      <c r="JB31" s="660" t="s">
        <v>2688</v>
      </c>
      <c r="JC31" s="533">
        <v>74.959999999999994</v>
      </c>
      <c r="JF31" s="346" t="s">
        <v>2166</v>
      </c>
      <c r="JG31" s="677">
        <f>SUM(JI9:JI11)</f>
        <v>2683.17</v>
      </c>
      <c r="JH31" s="337" t="s">
        <v>2758</v>
      </c>
      <c r="JI31" s="533">
        <f>6.2+29.5</f>
        <v>35.700000000000003</v>
      </c>
      <c r="JJ31" s="666" t="s">
        <v>93</v>
      </c>
      <c r="JL31" s="346" t="s">
        <v>2166</v>
      </c>
      <c r="JM31" s="717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89" t="s">
        <v>385</v>
      </c>
      <c r="B32" s="789"/>
      <c r="E32" s="170"/>
      <c r="F32" s="170"/>
      <c r="G32" s="789" t="s">
        <v>385</v>
      </c>
      <c r="H32" s="789"/>
      <c r="K32"/>
      <c r="M32" s="821" t="s">
        <v>243</v>
      </c>
      <c r="N32" s="821"/>
      <c r="Q32" s="143" t="s">
        <v>1051</v>
      </c>
      <c r="R32" s="142">
        <v>55</v>
      </c>
      <c r="S32" s="821" t="s">
        <v>243</v>
      </c>
      <c r="T32" s="821"/>
      <c r="W32" s="243" t="s">
        <v>1072</v>
      </c>
      <c r="X32" s="243">
        <v>0</v>
      </c>
      <c r="Y32" s="825" t="s">
        <v>1001</v>
      </c>
      <c r="Z32" s="825"/>
      <c r="AE32" s="821" t="s">
        <v>243</v>
      </c>
      <c r="AF32" s="82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9" t="s">
        <v>1438</v>
      </c>
      <c r="DP32" s="80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7" t="s">
        <v>2171</v>
      </c>
      <c r="IO32" s="767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245" t="s">
        <v>1960</v>
      </c>
      <c r="JA32" s="273">
        <f>SUM(JC14:JC16)</f>
        <v>4142.9809999999998</v>
      </c>
      <c r="JB32" s="660" t="s">
        <v>2711</v>
      </c>
      <c r="JC32" s="533">
        <v>74.13</v>
      </c>
      <c r="JF32" s="348" t="s">
        <v>2167</v>
      </c>
      <c r="JG32" s="411">
        <f>SUM(JI16:JI24)</f>
        <v>412.16</v>
      </c>
      <c r="JH32" s="666" t="s">
        <v>2723</v>
      </c>
      <c r="JI32" s="78">
        <v>78</v>
      </c>
      <c r="JJ32" s="666" t="s">
        <v>1034</v>
      </c>
      <c r="JL32" s="348" t="s">
        <v>2167</v>
      </c>
      <c r="JM32" s="411">
        <f>SUM(JO15:JO24)</f>
        <v>1075.3440000000001</v>
      </c>
      <c r="JN32" s="717" t="s">
        <v>2723</v>
      </c>
      <c r="JO32" s="78">
        <v>20</v>
      </c>
      <c r="JQ32" s="2"/>
    </row>
    <row r="33" spans="1:279" x14ac:dyDescent="0.2">
      <c r="A33" s="825" t="s">
        <v>1001</v>
      </c>
      <c r="B33" s="825"/>
      <c r="C33" s="3"/>
      <c r="D33" s="3"/>
      <c r="E33" s="246"/>
      <c r="F33" s="246"/>
      <c r="G33" s="825" t="s">
        <v>1001</v>
      </c>
      <c r="H33" s="825"/>
      <c r="K33" s="243" t="s">
        <v>1021</v>
      </c>
      <c r="L33" s="243"/>
      <c r="M33" s="823" t="s">
        <v>1034</v>
      </c>
      <c r="N33" s="823"/>
      <c r="Q33" s="143" t="s">
        <v>1016</v>
      </c>
      <c r="R33" s="142">
        <v>77.239999999999995</v>
      </c>
      <c r="S33" s="823" t="s">
        <v>1034</v>
      </c>
      <c r="T33" s="823"/>
      <c r="Y33" s="821" t="s">
        <v>243</v>
      </c>
      <c r="Z33" s="821"/>
      <c r="AC33" s="197" t="s">
        <v>1012</v>
      </c>
      <c r="AD33" s="142">
        <v>350</v>
      </c>
      <c r="AE33" s="823" t="s">
        <v>1034</v>
      </c>
      <c r="AF33" s="82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9" t="s">
        <v>1411</v>
      </c>
      <c r="DB33" s="82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350" t="s">
        <v>1392</v>
      </c>
      <c r="JA33" s="2">
        <f>SUM(JC8:JC10)</f>
        <v>1354.32</v>
      </c>
      <c r="JB33" s="660" t="s">
        <v>2714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7">
        <f>SUM(JO25:JO31)</f>
        <v>3073.23</v>
      </c>
      <c r="JN33" s="9" t="s">
        <v>2197</v>
      </c>
      <c r="JO33" s="534">
        <f>250+254</f>
        <v>504</v>
      </c>
      <c r="JQ33" s="2"/>
    </row>
    <row r="34" spans="1:279" x14ac:dyDescent="0.2">
      <c r="A34" s="821" t="s">
        <v>243</v>
      </c>
      <c r="B34" s="821"/>
      <c r="E34" s="170"/>
      <c r="F34" s="170"/>
      <c r="G34" s="821" t="s">
        <v>243</v>
      </c>
      <c r="H34" s="82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3" t="s">
        <v>1034</v>
      </c>
      <c r="Z34" s="82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46" t="s">
        <v>2166</v>
      </c>
      <c r="JA34" s="2">
        <f>SUM(JC11:JC13)</f>
        <v>762.4899999999999</v>
      </c>
      <c r="JB34" s="337" t="s">
        <v>2709</v>
      </c>
      <c r="JC34" s="61">
        <v>55</v>
      </c>
      <c r="JF34" s="337" t="s">
        <v>2770</v>
      </c>
      <c r="JG34" s="666">
        <f>SUM(JI27:JI31)</f>
        <v>303.64</v>
      </c>
      <c r="JH34" s="412">
        <v>23.04</v>
      </c>
      <c r="JI34" s="534"/>
      <c r="JL34" s="337" t="s">
        <v>2770</v>
      </c>
      <c r="JM34" s="717">
        <f>SUM(JO26:JO31)</f>
        <v>120.22999999999999</v>
      </c>
      <c r="JN34" s="412">
        <v>42.34</v>
      </c>
      <c r="JO34" s="534"/>
    </row>
    <row r="35" spans="1:279" ht="14.25" customHeight="1" x14ac:dyDescent="0.25">
      <c r="A35" s="827" t="s">
        <v>342</v>
      </c>
      <c r="B35" s="827"/>
      <c r="E35" s="187" t="s">
        <v>368</v>
      </c>
      <c r="F35" s="170"/>
      <c r="G35" s="827" t="s">
        <v>342</v>
      </c>
      <c r="H35" s="82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48" t="s">
        <v>2167</v>
      </c>
      <c r="JA35" s="2">
        <f>SUM(JC17:JC25)</f>
        <v>1699.2099999999998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750</v>
      </c>
      <c r="JP35" s="717" t="s">
        <v>506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IZ36" s="337" t="s">
        <v>2165</v>
      </c>
      <c r="JA36" s="2">
        <f>SUM(JC26:JC34)</f>
        <v>354.85099999999994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20" t="s">
        <v>2844</v>
      </c>
      <c r="JM36" s="353">
        <f>50+400+200+100</f>
        <v>750</v>
      </c>
      <c r="JN36" s="409">
        <v>40</v>
      </c>
      <c r="JO36" s="543" t="s">
        <v>1828</v>
      </c>
      <c r="JP36" s="717" t="s">
        <v>93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4" t="s">
        <v>1536</v>
      </c>
      <c r="DT37" s="81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IZ37" s="337" t="s">
        <v>2770</v>
      </c>
      <c r="JA37" s="619">
        <f>SUM(JC28:JC34)</f>
        <v>337.85099999999994</v>
      </c>
      <c r="JB37" s="412">
        <v>23.85</v>
      </c>
      <c r="JC37" s="534"/>
      <c r="JF37" s="675" t="s">
        <v>2749</v>
      </c>
      <c r="JG37" s="353">
        <v>200</v>
      </c>
      <c r="JH37" s="409">
        <v>8</v>
      </c>
      <c r="JI37" s="543" t="s">
        <v>2727</v>
      </c>
      <c r="JN37" s="409">
        <v>40</v>
      </c>
      <c r="JO37" s="543" t="s">
        <v>2802</v>
      </c>
      <c r="JP37" s="717" t="s">
        <v>1034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JB38" s="386" t="s">
        <v>1411</v>
      </c>
      <c r="JC38" s="408">
        <f>IY18+JA40-JE19</f>
        <v>260</v>
      </c>
      <c r="JH38" s="409">
        <v>70</v>
      </c>
      <c r="JI38" s="543" t="s">
        <v>1828</v>
      </c>
      <c r="JN38" s="409">
        <v>50</v>
      </c>
      <c r="JO38" s="543" t="s">
        <v>2792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2791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9" t="s">
        <v>1438</v>
      </c>
      <c r="DJ40" s="80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7" t="s">
        <v>2171</v>
      </c>
      <c r="II40" s="767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643" t="s">
        <v>2662</v>
      </c>
      <c r="JA40" s="353">
        <v>200</v>
      </c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2804</v>
      </c>
      <c r="JP40" s="717" t="s">
        <v>2772</v>
      </c>
    </row>
    <row r="41" spans="1:279" s="759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5"/>
      <c r="DJ41" s="765"/>
      <c r="DK41" s="9"/>
      <c r="DL41" s="9"/>
      <c r="DM41" s="217"/>
      <c r="DN41" s="304"/>
      <c r="DO41" s="764"/>
      <c r="DP41" s="61"/>
      <c r="DQ41" s="9"/>
      <c r="DR41" s="9"/>
      <c r="DS41" s="217"/>
      <c r="DT41" s="304"/>
      <c r="DU41" s="764"/>
      <c r="DV41" s="61"/>
      <c r="EL41" s="763"/>
      <c r="EM41" s="763"/>
      <c r="EN41" s="288"/>
      <c r="ER41" s="762"/>
      <c r="ES41" s="205"/>
      <c r="EX41" s="762"/>
      <c r="EY41" s="762"/>
      <c r="FD41" s="762"/>
      <c r="FF41" s="762"/>
      <c r="FG41" s="762"/>
      <c r="FJ41" s="760"/>
      <c r="FK41" s="763"/>
      <c r="FL41" s="764"/>
      <c r="FM41" s="278"/>
      <c r="FP41" s="341"/>
      <c r="FQ41" s="341"/>
      <c r="FV41" s="760"/>
      <c r="FW41" s="762"/>
      <c r="GB41" s="342"/>
      <c r="GC41" s="344"/>
      <c r="GH41" s="760"/>
      <c r="GI41" s="762"/>
      <c r="GN41" s="337"/>
      <c r="GP41" s="764"/>
      <c r="GQ41" s="278"/>
      <c r="GT41" s="393"/>
      <c r="GU41" s="761"/>
      <c r="GZ41" s="337"/>
      <c r="HF41" s="398"/>
      <c r="HG41" s="344"/>
      <c r="HR41" s="398"/>
      <c r="HS41" s="344"/>
      <c r="HX41" s="409"/>
      <c r="HY41" s="761"/>
      <c r="ID41" s="409"/>
      <c r="IE41" s="761"/>
      <c r="IH41" s="758"/>
      <c r="II41" s="758"/>
      <c r="IJ41" s="409"/>
      <c r="IK41" s="761"/>
      <c r="IN41" s="342"/>
      <c r="IO41" s="866"/>
      <c r="IP41" s="409"/>
      <c r="IQ41" s="543"/>
      <c r="IV41" s="400"/>
      <c r="IW41" s="533"/>
      <c r="IZ41" s="342"/>
      <c r="JA41" s="866"/>
      <c r="JB41" s="409"/>
      <c r="JC41" s="543"/>
      <c r="JH41" s="867"/>
      <c r="JI41" s="401"/>
      <c r="JM41" s="494"/>
      <c r="JN41" s="409">
        <v>192.7</v>
      </c>
      <c r="JO41" s="543" t="s">
        <v>2843</v>
      </c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4"/>
      <c r="JB42" s="409">
        <v>30</v>
      </c>
      <c r="JC42" s="543" t="s">
        <v>2648</v>
      </c>
      <c r="JG42" s="494"/>
      <c r="JH42" s="504" t="s">
        <v>2726</v>
      </c>
      <c r="JI42" s="533">
        <v>751</v>
      </c>
      <c r="JM42" s="494"/>
      <c r="JN42" s="409">
        <v>18</v>
      </c>
      <c r="JO42" s="543" t="s">
        <v>2796</v>
      </c>
      <c r="JP42" s="730"/>
      <c r="JQ42" s="730"/>
      <c r="JR42" s="730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A43" s="494"/>
      <c r="JB43" s="409">
        <v>13</v>
      </c>
      <c r="JC43" s="543" t="s">
        <v>2682</v>
      </c>
      <c r="JG43" s="494"/>
      <c r="JH43" s="504" t="s">
        <v>1618</v>
      </c>
      <c r="JI43" s="533">
        <v>12.34</v>
      </c>
      <c r="JM43" s="495"/>
      <c r="JN43" s="409">
        <v>10</v>
      </c>
      <c r="JO43" s="63" t="s">
        <v>2797</v>
      </c>
      <c r="JP43" s="730"/>
      <c r="JQ43" s="730"/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A44" s="495"/>
      <c r="JB44" s="611" t="s">
        <v>2649</v>
      </c>
      <c r="JC44" s="532">
        <v>18</v>
      </c>
      <c r="JG44" s="495"/>
      <c r="JH44" s="400" t="s">
        <v>2779</v>
      </c>
      <c r="JI44" s="533">
        <v>65</v>
      </c>
      <c r="JN44" s="409">
        <f>86*3+96</f>
        <v>354</v>
      </c>
      <c r="JO44" s="63" t="s">
        <v>2798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2715</v>
      </c>
      <c r="JI45" s="533">
        <v>13.3</v>
      </c>
      <c r="JN45" s="400" t="s">
        <v>2787</v>
      </c>
      <c r="JO45" s="533">
        <v>7.5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2686</v>
      </c>
      <c r="JC46" s="533">
        <v>36.9</v>
      </c>
      <c r="JH46" s="202" t="s">
        <v>2776</v>
      </c>
      <c r="JI46" s="357">
        <v>3</v>
      </c>
      <c r="JN46" s="400" t="s">
        <v>1386</v>
      </c>
      <c r="JO46" s="533">
        <v>15.79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2715</v>
      </c>
      <c r="JC47" s="533">
        <v>13.3</v>
      </c>
      <c r="JH47" s="202"/>
      <c r="JI47" s="202"/>
      <c r="JN47" s="504" t="s">
        <v>2837</v>
      </c>
      <c r="JO47" s="533">
        <v>13.3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08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2770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400" t="s">
        <v>2829</v>
      </c>
      <c r="JO48" s="533">
        <v>2.79</v>
      </c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08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2786</v>
      </c>
      <c r="JO49" s="533">
        <v>8.5500000000000007</v>
      </c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08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504" t="s">
        <v>2785</v>
      </c>
      <c r="JO50" s="533">
        <v>10.35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08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504" t="s">
        <v>2841</v>
      </c>
      <c r="JO51" s="533">
        <v>12.000999999999999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202" t="s">
        <v>2794</v>
      </c>
      <c r="JO52" s="357">
        <v>7.67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400" t="s">
        <v>2806</v>
      </c>
      <c r="JO53" s="357">
        <v>3</v>
      </c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  <c r="JN54" s="400"/>
      <c r="JO54" s="202"/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  <c r="JN55" s="400"/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  <c r="JN56" s="40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  <c r="JN57" s="400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</row>
    <row r="64" spans="41:277" x14ac:dyDescent="0.2">
      <c r="DG64" s="218" t="s">
        <v>1167</v>
      </c>
      <c r="DH64" s="302">
        <v>1500</v>
      </c>
      <c r="IP64" s="400"/>
      <c r="JQ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0:JA30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4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9" t="s">
        <v>1875</v>
      </c>
      <c r="C2" s="849"/>
      <c r="D2" s="849"/>
      <c r="E2" s="829" t="s">
        <v>2500</v>
      </c>
      <c r="F2" s="829" t="s">
        <v>2524</v>
      </c>
      <c r="G2" s="695"/>
      <c r="H2" s="840"/>
      <c r="I2" s="828" t="s">
        <v>2632</v>
      </c>
      <c r="J2" s="828"/>
      <c r="K2" s="831" t="s">
        <v>2629</v>
      </c>
      <c r="L2" s="831" t="s">
        <v>2548</v>
      </c>
      <c r="M2" s="829" t="s">
        <v>2505</v>
      </c>
      <c r="N2" s="834" t="s">
        <v>2513</v>
      </c>
    </row>
    <row r="3" spans="2:16" s="702" customFormat="1" ht="7.5" customHeight="1" x14ac:dyDescent="0.2">
      <c r="B3" s="696" t="s">
        <v>1874</v>
      </c>
      <c r="C3" s="697" t="s">
        <v>1873</v>
      </c>
      <c r="D3" s="698" t="s">
        <v>2415</v>
      </c>
      <c r="E3" s="830"/>
      <c r="F3" s="830"/>
      <c r="G3" s="699"/>
      <c r="H3" s="841"/>
      <c r="I3" s="700" t="s">
        <v>2591</v>
      </c>
      <c r="J3" s="701" t="s">
        <v>2212</v>
      </c>
      <c r="K3" s="832"/>
      <c r="L3" s="832"/>
      <c r="M3" s="830"/>
      <c r="N3" s="834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8"/>
      <c r="E6" s="689">
        <v>155</v>
      </c>
      <c r="G6" s="690">
        <v>44985</v>
      </c>
      <c r="H6" s="655" t="s">
        <v>2556</v>
      </c>
      <c r="P6" s="655"/>
    </row>
    <row r="7" spans="2:16" s="625" customFormat="1" ht="7.5" customHeight="1" x14ac:dyDescent="0.2">
      <c r="B7" s="688"/>
      <c r="G7" s="690">
        <v>44987</v>
      </c>
      <c r="H7" s="691" t="s">
        <v>2705</v>
      </c>
      <c r="P7" s="655"/>
    </row>
    <row r="8" spans="2:16" s="736" customFormat="1" x14ac:dyDescent="0.2">
      <c r="B8" s="735"/>
      <c r="G8" s="737">
        <v>45013</v>
      </c>
      <c r="H8" s="738"/>
      <c r="I8" s="738"/>
      <c r="J8" s="738"/>
      <c r="K8" s="738"/>
      <c r="L8" s="738"/>
      <c r="M8" s="738"/>
      <c r="O8" s="738" t="s">
        <v>2738</v>
      </c>
      <c r="P8" s="738"/>
    </row>
    <row r="9" spans="2:16" s="625" customFormat="1" ht="7.5" customHeight="1" x14ac:dyDescent="0.2">
      <c r="B9" s="692"/>
      <c r="E9" s="625" t="s">
        <v>2523</v>
      </c>
      <c r="F9" s="625" t="s">
        <v>2594</v>
      </c>
      <c r="G9" s="654">
        <v>45016</v>
      </c>
      <c r="H9" s="655"/>
      <c r="I9" s="693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44" t="s">
        <v>2503</v>
      </c>
      <c r="D10" s="844"/>
      <c r="E10" s="844"/>
      <c r="F10" s="844"/>
      <c r="G10" s="844"/>
      <c r="H10" s="844"/>
      <c r="I10" s="844"/>
      <c r="J10" s="844"/>
      <c r="K10" s="844"/>
      <c r="L10" s="844"/>
      <c r="M10" s="844"/>
      <c r="N10" s="844"/>
      <c r="O10" s="844"/>
      <c r="P10" s="844"/>
    </row>
    <row r="11" spans="2:16" ht="12.75" customHeight="1" x14ac:dyDescent="0.2">
      <c r="B11" s="566"/>
      <c r="C11" s="558" t="s">
        <v>2520</v>
      </c>
      <c r="D11" s="556"/>
      <c r="E11" s="835" t="s">
        <v>2500</v>
      </c>
      <c r="F11" s="835" t="s">
        <v>2524</v>
      </c>
      <c r="G11" s="560"/>
      <c r="H11" s="838" t="s">
        <v>2512</v>
      </c>
      <c r="I11" s="842" t="s">
        <v>2755</v>
      </c>
      <c r="J11" s="845" t="s">
        <v>2630</v>
      </c>
      <c r="K11" s="845"/>
      <c r="L11" s="846"/>
      <c r="M11" s="835" t="s">
        <v>2756</v>
      </c>
      <c r="N11" s="837" t="s">
        <v>2513</v>
      </c>
    </row>
    <row r="12" spans="2:16" x14ac:dyDescent="0.2">
      <c r="B12" s="566"/>
      <c r="C12" s="550" t="s">
        <v>1873</v>
      </c>
      <c r="D12" s="551" t="s">
        <v>2415</v>
      </c>
      <c r="E12" s="836"/>
      <c r="F12" s="836"/>
      <c r="G12" s="562"/>
      <c r="H12" s="839"/>
      <c r="I12" s="843"/>
      <c r="J12" s="703" t="s">
        <v>2522</v>
      </c>
      <c r="K12" s="563" t="s">
        <v>1874</v>
      </c>
      <c r="L12" s="847"/>
      <c r="M12" s="836"/>
      <c r="N12" s="837"/>
    </row>
    <row r="13" spans="2:16" s="625" customFormat="1" x14ac:dyDescent="0.2">
      <c r="B13" s="848">
        <v>8</v>
      </c>
      <c r="C13" s="848"/>
      <c r="G13" s="694">
        <v>45017</v>
      </c>
      <c r="H13" s="655">
        <v>0</v>
      </c>
      <c r="J13" s="704"/>
      <c r="O13" s="625" t="s">
        <v>2521</v>
      </c>
    </row>
    <row r="14" spans="2:16" s="625" customFormat="1" x14ac:dyDescent="0.2">
      <c r="B14" s="692"/>
      <c r="C14" s="625" t="s">
        <v>2501</v>
      </c>
      <c r="E14" s="691" t="s">
        <v>2633</v>
      </c>
      <c r="F14" s="691" t="s">
        <v>2621</v>
      </c>
      <c r="G14" s="654">
        <v>45020</v>
      </c>
      <c r="H14" s="655"/>
      <c r="I14" s="625">
        <v>110</v>
      </c>
      <c r="J14" s="728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2"/>
      <c r="E15" s="691"/>
      <c r="F15" s="691"/>
      <c r="G15" s="654">
        <v>45034</v>
      </c>
      <c r="H15" s="655" t="s">
        <v>2766</v>
      </c>
      <c r="N15" s="655"/>
    </row>
    <row r="16" spans="2:16" s="736" customFormat="1" x14ac:dyDescent="0.2">
      <c r="B16" s="754"/>
      <c r="C16" s="736">
        <v>3</v>
      </c>
      <c r="E16" s="738" t="s">
        <v>2681</v>
      </c>
      <c r="F16" s="738" t="s">
        <v>2594</v>
      </c>
      <c r="G16" s="755">
        <v>45044</v>
      </c>
      <c r="H16" s="738">
        <v>0</v>
      </c>
      <c r="I16" s="736">
        <v>7</v>
      </c>
      <c r="J16" s="736">
        <v>120</v>
      </c>
      <c r="K16" s="736">
        <f>J5</f>
        <v>75</v>
      </c>
      <c r="M16" s="736">
        <v>138</v>
      </c>
      <c r="N16" s="736" t="s">
        <v>2514</v>
      </c>
      <c r="O16" s="736" t="s">
        <v>2790</v>
      </c>
    </row>
    <row r="17" spans="2:18" x14ac:dyDescent="0.2">
      <c r="B17" s="566"/>
      <c r="E17" s="626"/>
      <c r="F17" s="626"/>
      <c r="H17" s="555"/>
      <c r="N17" s="555"/>
      <c r="O17" s="554" t="s">
        <v>2737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2803</v>
      </c>
    </row>
    <row r="19" spans="2:18" x14ac:dyDescent="0.2">
      <c r="B19" s="567"/>
      <c r="C19" s="844" t="s">
        <v>2504</v>
      </c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</row>
    <row r="20" spans="2:18" s="555" customFormat="1" x14ac:dyDescent="0.2">
      <c r="B20" s="753"/>
      <c r="C20" s="753"/>
      <c r="D20" s="753"/>
      <c r="E20" s="753"/>
      <c r="F20" s="753"/>
      <c r="G20" s="561">
        <v>45057</v>
      </c>
      <c r="H20" s="555" t="s">
        <v>2832</v>
      </c>
      <c r="I20" s="548"/>
      <c r="J20" s="753"/>
      <c r="K20" s="753"/>
      <c r="L20" s="753"/>
      <c r="M20" s="753"/>
      <c r="N20" s="753"/>
      <c r="O20" s="753"/>
      <c r="P20" s="753"/>
    </row>
    <row r="21" spans="2:18" x14ac:dyDescent="0.2">
      <c r="B21" s="566"/>
      <c r="E21" s="557"/>
      <c r="F21" s="616"/>
      <c r="G21" s="561">
        <v>45062</v>
      </c>
      <c r="H21" s="555" t="s">
        <v>2677</v>
      </c>
      <c r="K21" s="555"/>
      <c r="L21" s="555"/>
    </row>
    <row r="22" spans="2:18" x14ac:dyDescent="0.2">
      <c r="B22" s="566"/>
      <c r="E22" s="552"/>
      <c r="F22" s="552"/>
      <c r="G22" s="833">
        <v>45076</v>
      </c>
      <c r="H22" s="555" t="s">
        <v>2678</v>
      </c>
      <c r="K22" s="555"/>
      <c r="L22" s="555"/>
      <c r="O22" s="553"/>
    </row>
    <row r="23" spans="2:18" ht="12.75" customHeight="1" x14ac:dyDescent="0.2">
      <c r="B23" s="566"/>
      <c r="C23" s="548">
        <f>C16+1+20</f>
        <v>24</v>
      </c>
      <c r="D23" s="548" t="s">
        <v>2502</v>
      </c>
      <c r="E23" s="552"/>
      <c r="F23" s="552"/>
      <c r="G23" s="833"/>
      <c r="K23" s="555"/>
      <c r="L23" s="555"/>
      <c r="O23" s="548" t="s">
        <v>2541</v>
      </c>
      <c r="R23" s="553"/>
    </row>
    <row r="24" spans="2:18" ht="12.75" customHeight="1" x14ac:dyDescent="0.2">
      <c r="B24" s="566"/>
      <c r="E24" s="552"/>
      <c r="F24" s="552"/>
      <c r="G24" s="833"/>
      <c r="H24" s="555"/>
      <c r="K24" s="555"/>
      <c r="L24" s="555"/>
      <c r="O24" s="548" t="s">
        <v>2757</v>
      </c>
      <c r="R24" s="553"/>
    </row>
    <row r="25" spans="2:18" x14ac:dyDescent="0.2">
      <c r="B25" s="566"/>
      <c r="C25" s="548">
        <v>0</v>
      </c>
      <c r="E25" s="557" t="s">
        <v>2525</v>
      </c>
      <c r="F25" s="554" t="s">
        <v>1866</v>
      </c>
      <c r="G25" s="587">
        <v>45083</v>
      </c>
      <c r="H25" s="555"/>
      <c r="K25" s="555"/>
      <c r="L25" s="555"/>
      <c r="M25" s="548">
        <f>M16-C23</f>
        <v>114</v>
      </c>
      <c r="N25" s="548" t="s">
        <v>2515</v>
      </c>
    </row>
    <row r="26" spans="2:18" x14ac:dyDescent="0.2">
      <c r="B26" s="566"/>
      <c r="E26" s="557"/>
      <c r="F26" s="554"/>
      <c r="G26" s="587"/>
      <c r="H26" s="555"/>
      <c r="K26" s="555"/>
      <c r="L26" s="555"/>
    </row>
    <row r="27" spans="2:18" x14ac:dyDescent="0.2">
      <c r="B27" s="566"/>
      <c r="E27" s="554"/>
      <c r="G27" s="561">
        <v>45104</v>
      </c>
      <c r="H27" s="555"/>
      <c r="K27" s="555"/>
      <c r="L27" s="555"/>
      <c r="O27" s="548" t="s">
        <v>2725</v>
      </c>
    </row>
    <row r="28" spans="2:18" x14ac:dyDescent="0.2">
      <c r="B28" s="566"/>
      <c r="C28" s="548">
        <f>113+1</f>
        <v>114</v>
      </c>
      <c r="D28" s="548" t="s">
        <v>2502</v>
      </c>
      <c r="G28" s="561">
        <v>45105</v>
      </c>
      <c r="H28" s="555"/>
      <c r="K28" s="555"/>
      <c r="L28" s="555"/>
      <c r="O28" s="548" t="s">
        <v>2511</v>
      </c>
    </row>
    <row r="29" spans="2:18" x14ac:dyDescent="0.2">
      <c r="B29" s="566"/>
      <c r="G29" s="561">
        <v>45106</v>
      </c>
      <c r="H29" s="555"/>
      <c r="K29" s="555"/>
      <c r="L29" s="555"/>
      <c r="O29" s="548" t="s">
        <v>2519</v>
      </c>
    </row>
    <row r="30" spans="2:18" x14ac:dyDescent="0.2">
      <c r="B30" s="566"/>
      <c r="E30" s="588" t="s">
        <v>2508</v>
      </c>
      <c r="F30" s="588" t="s">
        <v>2509</v>
      </c>
      <c r="G30" s="561">
        <v>45107</v>
      </c>
      <c r="H30" s="555"/>
      <c r="K30" s="555"/>
      <c r="L30" s="555"/>
    </row>
    <row r="31" spans="2:18" x14ac:dyDescent="0.2">
      <c r="H31" s="555"/>
      <c r="K31" s="555"/>
      <c r="L31" s="555"/>
    </row>
    <row r="32" spans="2:18" x14ac:dyDescent="0.2">
      <c r="H32" s="555"/>
      <c r="K32" s="555"/>
      <c r="L32" s="555"/>
      <c r="N32" s="569">
        <v>10000</v>
      </c>
      <c r="O32" s="568" t="s">
        <v>2510</v>
      </c>
    </row>
    <row r="33" spans="14:15" x14ac:dyDescent="0.2">
      <c r="N33" s="570">
        <f>3.78%-2.5%</f>
        <v>1.2799999999999999E-2</v>
      </c>
      <c r="O33" s="568" t="s">
        <v>2507</v>
      </c>
    </row>
    <row r="34" spans="14:15" x14ac:dyDescent="0.2">
      <c r="N34" s="571">
        <f>N32*N33/12</f>
        <v>10.666666666666666</v>
      </c>
      <c r="O34" s="568" t="s">
        <v>2506</v>
      </c>
    </row>
  </sheetData>
  <mergeCells count="21">
    <mergeCell ref="G22:G24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2023-05-10T17:02:24Z</dcterms:modified>
</cp:coreProperties>
</file>