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20886BA-E014-48D1-AE14-C12368D6D3A3}" xr6:coauthVersionLast="41" xr6:coauthVersionMax="47" xr10:uidLastSave="{00000000-0000-0000-0000-000000000000}"/>
  <bookViews>
    <workbookView xWindow="810" yWindow="-120" windowWidth="28110" windowHeight="1644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50" i="32" l="1"/>
  <c r="MG7" i="32" l="1"/>
  <c r="MI47" i="32"/>
  <c r="MI58" i="32"/>
  <c r="MI19" i="32"/>
  <c r="MI49" i="32" l="1"/>
  <c r="MG47" i="32" l="1"/>
  <c r="MI16" i="32"/>
  <c r="MI20" i="32"/>
  <c r="MI21" i="32"/>
  <c r="MI24" i="32"/>
  <c r="MG49" i="32" s="1"/>
  <c r="MG15" i="32"/>
  <c r="MI52" i="32"/>
  <c r="MI18" i="32" l="1"/>
  <c r="MI41" i="32"/>
  <c r="MI5" i="32" l="1"/>
  <c r="MK3" i="32" l="1"/>
  <c r="MG2" i="32"/>
  <c r="MG45" i="32"/>
  <c r="MG48" i="32"/>
  <c r="MK22" i="32"/>
  <c r="MG42" i="32"/>
  <c r="MG44" i="32"/>
  <c r="MG46" i="32"/>
  <c r="MK2" i="32" l="1"/>
  <c r="MG43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<sst xmlns="http://schemas.openxmlformats.org/spreadsheetml/2006/main" count="8404" uniqueCount="3495">
  <si>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</si>
  <si>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</si>
  <si>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</si>
  <si>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</si>
  <si>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</si>
  <si>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</si>
  <si>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</si>
  <si>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</si>
  <si>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</si>
  <si>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</si>
  <si>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</si>
  <si>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</si>
  <si>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</si>
  <si>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</si>
  <si>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</si>
  <si>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</si>
  <si>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</si>
  <si>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</si>
  <si>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</si>
  <si>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</si>
  <si>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</si>
  <si>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</si>
  <si>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</si>
  <si>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</si>
  <si>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</si>
  <si>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</si>
  <si>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</si>
  <si>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</si>
  <si>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</si>
  <si>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</si>
  <si>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</si>
  <si>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</si>
  <si>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</si>
  <si>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</si>
  <si>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</si>
  <si>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</si>
  <si>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</si>
  <si>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</si>
  <si>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</si>
  <si>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</si>
  <si>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</si>
  <si>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</si>
  <si>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</si>
  <si>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</si>
  <si>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</si>
  <si>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</si>
  <si>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</si>
  <si>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</si>
  <si>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</si>
  <si>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</si>
  <si>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</si>
  <si>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</si>
  <si>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</si>
  <si>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</si>
  <si>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</si>
  <si>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</si>
  <si>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</si>
  <si>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</si>
  <si>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</si>
  <si>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</si>
  <si>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</si>
  <si>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</si>
  <si>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</si>
  <si>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</si>
  <si>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</si>
  <si>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</si>
  <si>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</si>
  <si>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</si>
  <si>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</si>
  <si>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</si>
  <si>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</si>
  <si>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</si>
  <si>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</si>
  <si>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</si>
  <si>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</si>
  <si>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</si>
  <si>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</si>
  <si>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</si>
  <si>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</si>
  <si>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</si>
  <si>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</si>
  <si>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</si>
  <si>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</si>
  <si>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</si>
  <si>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</si>
  <si>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</si>
  <si>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</si>
  <si>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</si>
  <si>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</si>
  <si>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</si>
  <si>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</si>
  <si>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</si>
  <si>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</si>
  <si>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</si>
  <si>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</si>
  <si>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</si>
  <si>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</si>
  <si>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</si>
  <si>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</si>
  <si>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</si>
  <si>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</si>
  <si>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</si>
  <si>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</si>
  <si>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</si>
  <si>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</si>
  <si>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</si>
  <si>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</si>
  <si>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</si>
  <si>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</si>
  <si>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</si>
  <si>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</si>
  <si>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</si>
  <si>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</si>
  <si>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</si>
  <si>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</si>
  <si>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</si>
  <si>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</si>
  <si>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</si>
  <si>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</si>
  <si>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</si>
  <si>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</si>
  <si>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</si>
  <si>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</si>
  <si>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</si>
  <si>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</si>
  <si>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</si>
  <si>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</si>
  <si>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</si>
  <si>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</si>
  <si>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</si>
  <si>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</si>
  <si>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</si>
  <si>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</si>
  <si>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</si>
  <si>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</si>
  <si>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</si>
  <si>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</si>
  <si>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</si>
  <si>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</si>
  <si>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</si>
  <si>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</si>
  <si>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</si>
  <si>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</si>
  <si>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</si>
  <si>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</si>
  <si>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</si>
  <si>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</si>
  <si>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</si>
  <si>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</si>
  <si>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</si>
  <si>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</si>
  <si>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</si>
  <si>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</si>
  <si>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</si>
  <si>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</si>
  <si>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</si>
  <si>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</si>
  <si>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</si>
  <si>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</si>
  <si>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</si>
  <si>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</si>
  <si>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</si>
  <si>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</si>
  <si>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</si>
  <si>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</si>
  <si>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</si>
  <si>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</si>
  <si>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</si>
  <si>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</si>
  <si>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</si>
  <si>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</si>
  <si>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</si>
  <si>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</si>
  <si>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</si>
  <si>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</si>
  <si>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</si>
  <si>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</si>
  <si>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</si>
  <si>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</si>
  <si>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</si>
  <si>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</si>
  <si>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</si>
  <si>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</si>
  <si>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</si>
  <si>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</si>
  <si>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</si>
  <si>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</si>
  <si>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</si>
  <si>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</si>
  <si>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</si>
  <si>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</si>
  <si>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</si>
  <si>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</si>
  <si>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</si>
  <si>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</si>
  <si>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</si>
  <si>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</si>
  <si>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</si>
  <si>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</si>
  <si>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</si>
  <si>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</si>
  <si>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</si>
  <si>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</si>
  <si>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</si>
  <si>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</si>
  <si>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</si>
  <si>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</si>
  <si>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</si>
  <si>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</si>
  <si>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</si>
  <si>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</si>
  <si>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</si>
  <si>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</si>
  <si>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</si>
  <si>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</si>
  <si>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</si>
  <si>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</si>
  <si>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</si>
  <si>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</si>
  <si>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</si>
  <si>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</si>
  <si>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</si>
  <si>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</si>
  <si>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</si>
  <si>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</si>
  <si>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</si>
  <si>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</si>
  <si>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</si>
  <si>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</si>
  <si>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</si>
  <si>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</si>
  <si>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</si>
  <si>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</si>
  <si>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</si>
  <si>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</si>
  <si>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</si>
  <si>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</si>
  <si>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</si>
  <si>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</si>
  <si>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</si>
  <si>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</si>
  <si>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</si>
  <si>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</si>
  <si>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</si>
  <si>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</si>
  <si>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</si>
  <si>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</si>
  <si>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</si>
  <si>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</si>
  <si>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</si>
  <si>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</si>
  <si>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</si>
  <si>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</si>
  <si>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</si>
  <si>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</si>
  <si>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</si>
  <si>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</si>
  <si>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</si>
  <si>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</si>
  <si>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</si>
  <si>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</si>
  <si>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</si>
  <si>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</si>
  <si>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</si>
  <si>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</si>
  <si>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</si>
  <si>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</si>
  <si>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</si>
  <si>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</si>
  <si>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</si>
  <si>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</si>
  <si>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</si>
  <si>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</si>
  <si>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</si>
  <si>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</si>
  <si>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</si>
  <si>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</si>
  <si>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</si>
  <si>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</si>
  <si>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</si>
  <si>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</si>
  <si>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</si>
  <si>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</si>
  <si>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</si>
  <si>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</si>
  <si>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</si>
  <si>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</si>
  <si>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</si>
  <si>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</si>
  <si>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</si>
  <si>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</si>
  <si>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</si>
  <si>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</si>
  <si>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</si>
  <si>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</si>
  <si>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</si>
  <si>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</si>
  <si>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</si>
  <si>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</si>
  <si>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</si>
  <si>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</si>
  <si>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</si>
  <si>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</si>
  <si>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</si>
  <si>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</si>
  <si>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</si>
  <si>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</si>
  <si>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</si>
  <si>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</si>
  <si>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</si>
  <si>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</si>
  <si>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</si>
  <si>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</si>
  <si>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</si>
  <si>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</si>
  <si>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</si>
  <si>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</si>
  <si>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</si>
  <si>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</si>
  <si>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</si>
  <si>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</si>
  <si>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</si>
  <si>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</si>
  <si>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</si>
  <si>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</si>
  <si>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</si>
  <si>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</si>
  <si>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</si>
  <si>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</si>
  <si>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</si>
  <si>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</si>
  <si>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</si>
  <si>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</si>
  <si>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</si>
  <si>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</si>
  <si>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</si>
  <si>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</si>
  <si>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</si>
  <si>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</si>
  <si>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</si>
  <si>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</si>
  <si>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</si>
  <si>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</si>
  <si>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</si>
  <si>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</si>
  <si>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</si>
  <si>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</si>
  <si>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</si>
  <si>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</si>
  <si>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</si>
  <si>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</si>
  <si>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</si>
  <si>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</si>
  <si>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</si>
  <si>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</si>
  <si>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</si>
  <si>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</si>
  <si>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</si>
  <si>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</si>
  <si>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</si>
  <si>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</si>
  <si>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</si>
  <si>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</si>
  <si>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</si>
  <si>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</si>
  <si>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</si>
  <si>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</si>
  <si>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</si>
  <si>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</si>
  <si>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</si>
  <si>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</si>
  <si>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</si>
  <si>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</si>
  <si>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</si>
  <si>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</si>
  <si>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</si>
  <si>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</si>
  <si>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</si>
  <si>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</si>
  <si>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</si>
  <si>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</si>
  <si>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</si>
  <si>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</si>
  <si>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</si>
  <si>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</si>
  <si>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</si>
  <si>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</si>
  <si>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</si>
  <si>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</si>
  <si>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</si>
  <si>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</si>
  <si>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</si>
  <si>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</si>
  <si>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</si>
  <si>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</si>
  <si>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</si>
  <si>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</si>
  <si>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</si>
  <si>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</si>
  <si>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</si>
  <si>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</si>
  <si>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</si>
  <si>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</si>
  <si>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</si>
  <si>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</si>
  <si>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</si>
  <si>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</si>
  <si>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</si>
  <si>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</si>
  <si>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</si>
  <si>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</si>
  <si>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</si>
  <si>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</si>
  <si>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</si>
  <si>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</si>
  <si>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</si>
  <si>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</si>
  <si>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</si>
  <si>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</si>
  <si>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</si>
  <si>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</si>
  <si>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</si>
  <si>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</si>
  <si>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</si>
  <si>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</si>
  <si>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</si>
  <si>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</si>
  <si>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</si>
  <si>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</si>
  <si>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</si>
  <si>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</si>
  <si>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</si>
  <si>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</si>
  <si>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</si>
  <si>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</si>
  <si>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</si>
  <si>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</si>
  <si>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</si>
  <si>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</si>
  <si>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</si>
  <si>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</si>
  <si>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</si>
  <si>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</si>
  <si>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</si>
  <si>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</si>
  <si>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</si>
  <si>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</si>
  <si>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</si>
  <si>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</si>
  <si>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</si>
  <si>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</si>
  <si>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</si>
  <si>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</si>
  <si>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</si>
  <si>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</si>
  <si>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</si>
  <si>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</si>
  <si>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</si>
  <si>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</si>
  <si>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</si>
  <si>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</si>
  <si>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</si>
  <si>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</si>
  <si>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</si>
  <si>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</si>
  <si>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</si>
  <si>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</si>
  <si>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</si>
  <si>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</si>
  <si>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</si>
  <si>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</si>
  <si>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</si>
  <si>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</si>
  <si>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</si>
  <si>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</si>
  <si>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</si>
  <si>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</si>
  <si>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</si>
  <si>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</si>
  <si>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</si>
  <si>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</si>
  <si>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</si>
  <si>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</si>
  <si>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</si>
  <si>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</si>
  <si>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</si>
  <si>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</si>
  <si>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</si>
  <si>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</si>
  <si>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</si>
  <si>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</si>
  <si>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</si>
  <si>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</si>
  <si>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</si>
  <si>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</si>
  <si>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</si>
  <si>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</si>
  <si>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</si>
  <si>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</si>
  <si>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</si>
  <si>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</si>
  <si>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</si>
  <si>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</si>
  <si>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</si>
  <si>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</si>
  <si>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</si>
  <si>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</si>
  <si>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</si>
  <si>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</si>
  <si>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</si>
  <si>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</si>
  <si>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</si>
  <si>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</si>
  <si>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</si>
  <si>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</si>
  <si>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</si>
  <si>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</si>
  <si>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</si>
  <si>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</si>
  <si>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</si>
  <si>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</si>
  <si>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</si>
  <si>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</si>
  <si>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</si>
  <si>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</si>
  <si>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</si>
  <si>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</si>
  <si>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</si>
  <si>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</si>
  <si>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</si>
  <si>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</si>
  <si>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</si>
  <si>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</si>
  <si>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</si>
  <si>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</si>
  <si>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</si>
  <si>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</si>
  <si>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</si>
  <si>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</si>
  <si>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</si>
  <si>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</si>
  <si>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</si>
  <si>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</si>
  <si>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</si>
  <si>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</si>
  <si>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</si>
  <si>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</si>
  <si>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</si>
  <si>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</si>
  <si>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</si>
  <si>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</si>
  <si>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</si>
  <si>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</si>
  <si>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</si>
  <si>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</si>
  <si>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</si>
  <si>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</si>
  <si>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</si>
  <si>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</si>
  <si>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</si>
  <si>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</si>
  <si>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</si>
  <si>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</si>
  <si>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</si>
  <si>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</si>
  <si>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</si>
  <si>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</si>
  <si>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</si>
  <si>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</si>
  <si>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</si>
  <si>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</si>
  <si>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</si>
  <si>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</si>
  <si>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</si>
  <si>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</si>
  <si>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</si>
  <si>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</si>
  <si>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</si>
  <si>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</si>
  <si>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</si>
  <si>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</si>
  <si>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</si>
  <si>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</si>
  <si>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</si>
  <si>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</si>
  <si>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</si>
  <si>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</si>
  <si>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</si>
  <si>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</si>
  <si>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</si>
  <si>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</si>
  <si>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</si>
  <si>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</si>
  <si>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</si>
  <si>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</si>
  <si>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</si>
  <si>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</si>
  <si>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</si>
  <si>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</si>
  <si>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</si>
  <si>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</si>
  <si>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</si>
  <si>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</si>
  <si>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</si>
  <si>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</si>
  <si>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</si>
  <si>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</si>
  <si>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</si>
  <si>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</si>
  <si>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</si>
  <si>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</si>
  <si>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</si>
  <si>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</si>
  <si>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</si>
  <si>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</si>
  <si>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</si>
  <si>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</si>
  <si>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</si>
  <si>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</si>
  <si>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</si>
  <si>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</si>
  <si>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</si>
  <si>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</si>
  <si>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</si>
  <si>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</si>
  <si>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</si>
  <si>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</si>
  <si>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</si>
  <si>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</si>
  <si>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</si>
  <si>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</si>
  <si>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</si>
  <si>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</si>
  <si>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</si>
  <si>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</si>
  <si>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</si>
  <si>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</si>
  <si>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</si>
  <si>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</si>
  <si>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</si>
  <si>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</si>
  <si>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</si>
  <si>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</si>
  <si>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</si>
  <si>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</si>
  <si>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</si>
  <si>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</si>
  <si>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</si>
  <si>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</si>
  <si>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</si>
  <si>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</si>
  <si>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</si>
  <si>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</si>
  <si>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</si>
  <si>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</si>
  <si>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</si>
  <si>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</si>
  <si>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</si>
  <si>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</si>
  <si>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</si>
  <si>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</si>
  <si>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</si>
  <si>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</si>
  <si>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</si>
  <si>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</si>
  <si>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</si>
  <si>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</si>
  <si>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</si>
  <si>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</si>
  <si>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</si>
  <si>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</si>
  <si>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</si>
  <si>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</si>
  <si>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</si>
  <si>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</si>
  <si>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</si>
  <si>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</si>
  <si>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</si>
  <si>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</si>
  <si>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</si>
  <si>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</si>
  <si>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</si>
  <si>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</si>
  <si>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</si>
  <si>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</si>
  <si>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</si>
  <si>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</si>
  <si>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</si>
  <si>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</si>
  <si>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</si>
  <si>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</si>
  <si>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</si>
  <si>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</si>
  <si>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</si>
  <si>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</si>
  <si>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</si>
  <si>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</si>
  <si>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</si>
  <si>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</si>
  <si>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</si>
  <si>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</si>
  <si>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</si>
  <si>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</si>
  <si>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</si>
  <si>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</si>
  <si>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</si>
  <si>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</si>
  <si>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</si>
  <si>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</si>
  <si>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</si>
  <si>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</si>
  <si>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</si>
  <si>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</si>
  <si>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</si>
  <si>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</si>
  <si>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</si>
  <si>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</si>
  <si>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</si>
  <si>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</si>
  <si>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</si>
  <si>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</si>
  <si>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</si>
  <si>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</si>
  <si>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</si>
  <si>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</si>
  <si>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</si>
  <si>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</si>
  <si>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</si>
  <si>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</si>
  <si>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</si>
  <si>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</si>
  <si>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</si>
  <si>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</si>
  <si>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</si>
  <si>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</si>
  <si>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</si>
  <si>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</si>
  <si>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</si>
  <si>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</si>
  <si>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</si>
  <si>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</si>
  <si>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</si>
  <si>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</si>
  <si>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</si>
  <si>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</si>
  <si>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</si>
  <si>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</si>
  <si>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</si>
  <si>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</si>
  <si>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</si>
  <si>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</si>
  <si>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</si>
  <si>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</si>
  <si>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</si>
  <si>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</si>
  <si>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</si>
  <si>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</si>
  <si>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</si>
  <si>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</si>
  <si>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</si>
  <si>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</si>
  <si>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</si>
  <si>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</si>
  <si>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</si>
  <si>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</si>
  <si>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</si>
  <si>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</si>
  <si>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</si>
  <si>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</si>
  <si>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</si>
  <si>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</si>
  <si>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</si>
  <si>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</si>
  <si>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</si>
  <si>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</si>
  <si>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</si>
  <si>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</si>
  <si>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</si>
  <si>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</si>
  <si>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</si>
  <si>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</si>
  <si>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</si>
  <si>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</si>
  <si>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</si>
  <si>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</si>
  <si>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</si>
  <si>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</si>
  <si>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</si>
  <si>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</si>
  <si>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</si>
  <si>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</si>
  <si>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</si>
  <si>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</si>
  <si>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</si>
  <si>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</si>
  <si>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</si>
  <si>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</si>
  <si>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</si>
  <si>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</si>
  <si>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</si>
  <si>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</si>
  <si>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</si>
  <si>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</si>
  <si>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</si>
  <si>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</si>
  <si>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</si>
  <si>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</si>
  <si>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</si>
  <si>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</si>
  <si>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</si>
  <si>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</si>
  <si>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</si>
  <si>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</si>
  <si>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</si>
  <si>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</si>
  <si>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</si>
  <si>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</si>
  <si>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</si>
  <si>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</si>
  <si>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</si>
  <si>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</si>
  <si>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</si>
  <si>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</si>
  <si>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</si>
  <si>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</si>
  <si>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</si>
  <si>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</si>
  <si>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</si>
  <si>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</si>
  <si>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</si>
  <si>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</si>
  <si>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</si>
  <si>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</si>
  <si>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</si>
  <si>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</si>
  <si>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</si>
  <si>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</si>
  <si>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</si>
  <si>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</si>
  <si>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</si>
  <si>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</si>
  <si>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</si>
  <si>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</si>
  <si>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</si>
  <si>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</si>
  <si>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</si>
  <si>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</si>
  <si>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</si>
  <si>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</si>
  <si>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</si>
  <si>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</si>
  <si>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</si>
  <si>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</si>
  <si>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</si>
  <si>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</si>
  <si>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</si>
  <si>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</si>
  <si>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</si>
  <si>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</si>
  <si>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</si>
  <si>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</si>
  <si>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</si>
  <si>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</si>
  <si>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</si>
  <si>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</si>
  <si>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</si>
  <si>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</si>
  <si>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</si>
  <si>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</si>
  <si>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</si>
  <si>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</si>
  <si>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</si>
  <si>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</si>
  <si>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</si>
  <si>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</si>
  <si>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</si>
  <si>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</si>
  <si>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</si>
  <si>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</si>
  <si>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</si>
  <si>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</si>
  <si>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</si>
  <si>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</si>
  <si>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</si>
  <si>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</si>
  <si>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</si>
  <si>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</si>
  <si>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</si>
  <si>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</si>
  <si>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</si>
  <si>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</si>
  <si>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</si>
  <si>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</si>
  <si>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</si>
  <si>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</si>
  <si>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</si>
  <si>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</si>
  <si>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</si>
  <si>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</si>
  <si>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</si>
  <si>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</si>
  <si>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</si>
  <si>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</si>
  <si>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</si>
  <si>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</si>
  <si>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</si>
  <si>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</si>
  <si>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</si>
  <si>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</si>
  <si>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</si>
  <si>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</si>
  <si>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</si>
  <si>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</si>
  <si>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</si>
  <si>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</si>
  <si>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</si>
  <si>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</si>
  <si>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</si>
  <si>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</si>
  <si>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</si>
  <si>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</si>
  <si>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</si>
  <si>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</si>
  <si>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</si>
  <si>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</si>
  <si>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</si>
  <si>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</si>
  <si>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</si>
  <si>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</si>
  <si>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</si>
  <si>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</si>
  <si>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</si>
  <si>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</si>
  <si>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</si>
  <si>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</si>
  <si>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</si>
  <si>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</si>
  <si>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</si>
  <si>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</si>
  <si>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</si>
  <si>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</si>
  <si>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</si>
  <si>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</si>
  <si>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</si>
  <si>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</si>
  <si>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</si>
  <si>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</si>
  <si>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</si>
  <si>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</si>
  <si>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</si>
  <si>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</si>
  <si>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</si>
  <si>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</si>
  <si>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</si>
  <si>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</si>
  <si>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</si>
  <si>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</si>
  <si>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</si>
  <si>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</si>
  <si>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</si>
  <si>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</si>
  <si>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</si>
  <si>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</si>
  <si>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</si>
  <si>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</si>
  <si>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</si>
  <si>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</si>
  <si>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</si>
  <si>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</si>
  <si>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</si>
  <si>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</si>
  <si>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</si>
  <si>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</si>
  <si>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</si>
  <si>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</si>
  <si>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</si>
  <si>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</si>
  <si>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</si>
  <si>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</si>
  <si>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</si>
  <si>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</si>
  <si>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</si>
  <si>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</si>
  <si>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</si>
  <si>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</si>
  <si>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</si>
  <si>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</si>
  <si>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</si>
  <si>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</si>
  <si>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</si>
  <si>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</si>
  <si>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</si>
  <si>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</si>
  <si>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</si>
  <si>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</si>
  <si>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</si>
  <si>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</si>
  <si>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</si>
  <si>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</si>
  <si>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</si>
  <si>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</si>
  <si>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</si>
  <si>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</si>
  <si>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</si>
  <si>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</si>
  <si>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</si>
  <si>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</si>
  <si>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</si>
  <si>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</si>
  <si>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</si>
  <si>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</si>
  <si>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</si>
  <si>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</si>
  <si>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</si>
  <si>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</si>
  <si>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</si>
  <si>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</si>
  <si>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</si>
  <si>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</si>
  <si>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</si>
  <si>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</si>
  <si>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</si>
  <si>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</si>
  <si>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</si>
  <si>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</si>
  <si>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</si>
  <si>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</si>
  <si>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</si>
  <si>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</si>
  <si>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</si>
  <si>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</si>
  <si>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</si>
  <si>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</si>
  <si>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</si>
  <si>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</si>
  <si>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</si>
  <si>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</si>
  <si>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</si>
  <si>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</si>
  <si>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</si>
  <si>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</si>
  <si>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</si>
  <si>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</si>
  <si>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</si>
  <si>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</si>
  <si>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</si>
  <si>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</si>
  <si>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</si>
  <si>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</si>
  <si>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</si>
  <si>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</si>
  <si>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</si>
  <si>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</si>
  <si>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</si>
  <si>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</si>
  <si>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</si>
  <si>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</si>
  <si>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</si>
  <si>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</si>
  <si>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</si>
  <si>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</si>
  <si>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</si>
  <si>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</si>
  <si>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</si>
  <si>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</si>
  <si>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</si>
  <si>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</si>
  <si>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</si>
  <si>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</si>
  <si>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</si>
  <si>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</si>
  <si>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</si>
  <si>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</si>
  <si>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</si>
  <si>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</si>
  <si>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</si>
  <si>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</si>
  <si>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</si>
  <si>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</si>
  <si>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</si>
  <si>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</si>
  <si>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</si>
  <si>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</si>
  <si>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</si>
  <si>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</si>
  <si>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</si>
  <si>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</si>
  <si>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</si>
  <si>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</si>
  <si>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</si>
  <si>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</si>
  <si>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</si>
  <si>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</si>
  <si>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</si>
  <si>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</si>
  <si>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</si>
  <si>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</si>
  <si>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</si>
  <si>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</si>
  <si>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</si>
  <si>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</si>
  <si>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</si>
  <si>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</si>
  <si>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</si>
  <si>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</si>
  <si>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</si>
  <si>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</si>
  <si>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</si>
  <si>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</si>
  <si>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</si>
  <si>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</si>
  <si>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</si>
  <si>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</si>
  <si>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</si>
  <si>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</si>
  <si>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</si>
  <si>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</si>
  <si>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</si>
  <si>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</si>
  <si>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</si>
  <si>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</si>
  <si>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</si>
  <si>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</si>
  <si>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</si>
  <si>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</si>
  <si>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</si>
  <si>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</si>
  <si>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</si>
  <si>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</si>
  <si>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</si>
  <si>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</si>
  <si>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</si>
  <si>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</si>
  <si>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</si>
  <si>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</si>
  <si>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</si>
  <si>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</si>
  <si>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</si>
  <si>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</si>
  <si>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</si>
  <si>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</si>
  <si>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</si>
  <si>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</si>
  <si>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</si>
  <si>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</si>
  <si>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</si>
  <si>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</si>
  <si>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</si>
  <si>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</si>
  <si>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</si>
  <si>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</si>
  <si>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</si>
  <si>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</si>
  <si>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</si>
  <si>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</si>
  <si>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</si>
  <si>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</si>
  <si>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</si>
  <si>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</si>
  <si>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</si>
  <si>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</si>
  <si>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</si>
  <si>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</si>
  <si>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</si>
  <si>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</si>
  <si>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</si>
  <si>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</si>
  <si>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</si>
  <si>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</si>
  <si>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</si>
  <si>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</si>
  <si>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</si>
  <si>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</si>
  <si>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</si>
  <si>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</si>
  <si>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</si>
  <si>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</si>
  <si>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</si>
  <si>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</si>
  <si>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</si>
  <si>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</si>
  <si>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</si>
  <si>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</si>
  <si>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</si>
  <si>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</si>
  <si>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</si>
  <si>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</si>
  <si>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</si>
  <si>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</si>
  <si>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</si>
  <si>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</si>
  <si>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</si>
  <si>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</si>
  <si>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</si>
  <si>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</si>
  <si>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</si>
  <si>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</si>
  <si>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</si>
  <si>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</si>
  <si>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</si>
  <si>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</si>
  <si>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</si>
  <si>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</si>
  <si>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</si>
  <si>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</si>
  <si>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</si>
  <si>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</si>
  <si>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</si>
  <si>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</si>
  <si>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</si>
  <si>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</si>
  <si>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</si>
  <si>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</si>
  <si>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</si>
  <si>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</si>
  <si>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</si>
  <si>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</si>
  <si>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</si>
  <si>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</si>
  <si>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</si>
  <si>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</si>
  <si>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</si>
  <si>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</si>
  <si>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</si>
  <si>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</si>
  <si>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</si>
  <si>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</si>
  <si>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</si>
  <si>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</si>
  <si>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</si>
  <si>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</si>
  <si>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</si>
  <si>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</si>
  <si>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</si>
  <si>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</si>
  <si>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</si>
  <si>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</si>
  <si>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</si>
  <si>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</si>
  <si>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</si>
  <si>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</si>
  <si>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</si>
  <si>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</si>
  <si>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</si>
  <si>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</si>
  <si>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</si>
  <si>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</si>
  <si>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</si>
  <si>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</si>
  <si>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</si>
  <si>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</si>
  <si>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</si>
  <si>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</si>
  <si>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</si>
  <si>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</si>
  <si>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</si>
  <si>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</si>
  <si>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</si>
  <si>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</si>
  <si>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</si>
  <si>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</si>
  <si>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</si>
  <si>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</si>
  <si>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</si>
  <si>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</si>
  <si>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</si>
  <si>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</si>
  <si>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</si>
  <si>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</si>
  <si>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</si>
  <si>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</si>
  <si>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</si>
  <si>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</si>
  <si>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</si>
  <si>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</si>
  <si>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</si>
  <si>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</si>
  <si>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</si>
  <si>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</si>
  <si>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</si>
  <si>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</si>
  <si>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</si>
  <si>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</si>
  <si>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</si>
  <si>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</si>
  <si>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</si>
  <si>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</si>
  <si>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</si>
  <si>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</si>
  <si>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</si>
  <si>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</si>
  <si>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</si>
  <si>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</si>
  <si>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</si>
  <si>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</si>
  <si>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</si>
  <si>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</si>
  <si>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</si>
  <si>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</si>
  <si>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</si>
  <si>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</si>
  <si>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</si>
  <si>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</si>
  <si>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</si>
  <si>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</si>
  <si>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</si>
  <si>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</si>
  <si>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</si>
  <si>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</si>
  <si>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</si>
  <si>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</si>
  <si>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</si>
  <si>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</si>
  <si>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</si>
  <si>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</si>
  <si>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</si>
  <si>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</si>
  <si>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</si>
  <si>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</si>
  <si>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</si>
  <si>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</si>
  <si>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</si>
  <si>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</si>
  <si>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</si>
  <si>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</si>
  <si>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</si>
  <si>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</si>
  <si>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</si>
  <si>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</si>
  <si>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</si>
  <si>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</si>
  <si>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</si>
  <si>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</si>
  <si>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</si>
  <si>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</si>
  <si>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</si>
  <si>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</si>
  <si>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</si>
  <si>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</si>
  <si>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</si>
  <si>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</si>
  <si>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</si>
  <si>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</si>
  <si>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</si>
  <si>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</si>
  <si>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</si>
  <si>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</si>
  <si>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</si>
  <si>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</si>
  <si>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</si>
  <si>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</si>
  <si>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</si>
  <si>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</si>
  <si>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</si>
  <si>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</si>
  <si>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</si>
  <si>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</si>
  <si>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</si>
  <si>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</si>
  <si>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</si>
  <si>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</si>
  <si>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</si>
  <si>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</si>
  <si>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</si>
  <si>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</si>
  <si>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</si>
  <si>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</si>
  <si>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</si>
  <si>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</si>
  <si>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</si>
  <si>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</si>
  <si>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</si>
  <si>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</si>
  <si>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</si>
  <si>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</si>
  <si>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</si>
  <si>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</si>
  <si>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</si>
  <si>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</si>
  <si>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</si>
  <si>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</si>
  <si>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</si>
  <si>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</si>
  <si>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</si>
  <si>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</si>
  <si>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</si>
  <si>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</si>
  <si>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</si>
  <si>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</si>
  <si>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</si>
  <si>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</si>
  <si>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</si>
  <si>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</si>
  <si>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</si>
  <si>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</si>
  <si>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</si>
  <si>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</si>
  <si>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</si>
  <si>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</si>
  <si>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</si>
  <si>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</si>
  <si>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</si>
  <si>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</si>
  <si>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</si>
  <si>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</si>
  <si>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</si>
  <si>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</si>
  <si>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</si>
  <si>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</si>
  <si>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</si>
  <si>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</si>
  <si>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</si>
  <si>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</si>
  <si>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</si>
  <si>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</si>
  <si>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</si>
  <si>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</si>
  <si>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</si>
  <si>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</si>
  <si>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</si>
  <si>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</si>
  <si>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</si>
  <si>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</si>
  <si>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</si>
  <si>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</si>
  <si>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</si>
  <si>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</si>
  <si>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</si>
  <si>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</si>
  <si>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</si>
  <si>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</si>
  <si>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</si>
  <si>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</si>
  <si>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</si>
  <si>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</si>
  <si>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</si>
  <si>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</si>
  <si>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</si>
  <si>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</si>
  <si>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</si>
  <si>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</si>
  <si>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</si>
  <si>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</si>
  <si>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</si>
  <si>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</si>
  <si>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</si>
  <si>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</si>
  <si>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</si>
  <si>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</si>
  <si>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</si>
  <si>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</si>
  <si>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</si>
  <si>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</si>
  <si>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</si>
  <si>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</si>
  <si>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</si>
  <si>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</si>
  <si>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</si>
  <si>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</si>
  <si>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</si>
  <si>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</si>
  <si>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</si>
  <si>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</si>
  <si>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</si>
  <si>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</si>
  <si>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</si>
  <si>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</si>
  <si>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</si>
  <si>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</si>
  <si>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</si>
  <si>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</si>
  <si>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</si>
  <si>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</si>
  <si>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</si>
  <si>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</si>
  <si>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</si>
  <si>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</si>
  <si>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</si>
  <si>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</si>
  <si>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</si>
  <si>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</si>
  <si>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</si>
  <si>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</si>
  <si>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</si>
  <si>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</si>
  <si>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</si>
  <si>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</si>
  <si>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</si>
  <si>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</si>
  <si>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</si>
  <si>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</si>
  <si>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</si>
  <si>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</si>
  <si>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</si>
  <si>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</si>
  <si>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</si>
  <si>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</si>
  <si>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</si>
  <si>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</si>
  <si>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</si>
  <si>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</si>
  <si>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</si>
  <si>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</si>
  <si>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</si>
  <si>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</si>
  <si>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</si>
  <si>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</si>
  <si>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</si>
  <si>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</si>
  <si>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</si>
  <si>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</si>
  <si>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</si>
  <si>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</si>
  <si>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</si>
  <si>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</si>
  <si>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</si>
  <si>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</si>
  <si>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</si>
  <si>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</si>
  <si>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</si>
  <si>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</si>
  <si>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</si>
  <si>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</si>
  <si>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</si>
  <si>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</si>
  <si>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</si>
  <si>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</si>
  <si>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</si>
  <si>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</si>
  <si>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</si>
  <si>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</si>
  <si>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</si>
  <si>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</si>
  <si>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</si>
  <si>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</si>
  <si>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</si>
  <si>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</si>
  <si>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</si>
  <si>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</si>
  <si>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</si>
  <si>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</si>
  <si>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</si>
  <si>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</si>
  <si>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</si>
  <si>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</si>
  <si>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</si>
  <si>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</si>
  <si>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</si>
  <si>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</si>
  <si>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</si>
  <si>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</si>
  <si>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</si>
  <si>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</si>
  <si>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</si>
  <si>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</si>
  <si>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</si>
  <si>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</si>
  <si>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</si>
  <si>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</si>
  <si>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</si>
  <si>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</si>
  <si>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</si>
  <si>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</si>
  <si>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</si>
  <si>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</si>
  <si>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</si>
  <si>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</si>
  <si>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</si>
  <si>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</si>
  <si>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</si>
  <si>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</si>
  <si>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</si>
  <si>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</si>
  <si>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</si>
  <si>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</si>
  <si>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</si>
  <si>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</si>
  <si>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</si>
  <si>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</si>
  <si>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</si>
  <si>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</si>
  <si>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</si>
  <si>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</si>
  <si>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</si>
  <si>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</si>
  <si>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</si>
  <si>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</si>
  <si>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</si>
  <si>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</si>
  <si>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</si>
  <si>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</si>
  <si>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</si>
  <si>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</si>
  <si>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</si>
  <si>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</si>
  <si>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</si>
  <si>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</si>
  <si>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</si>
  <si>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</si>
  <si>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</si>
  <si>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</si>
  <si>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</si>
  <si>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</si>
  <si>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</si>
  <si>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</si>
  <si>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</si>
  <si>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</si>
  <si>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</si>
  <si>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</si>
  <si>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</si>
  <si>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</si>
  <si>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</si>
  <si>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</si>
  <si>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</si>
  <si>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</si>
  <si>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</si>
  <si>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</si>
  <si>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</si>
  <si>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</si>
  <si>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</si>
  <si>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</si>
  <si>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</si>
  <si>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</si>
  <si>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</si>
  <si>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</si>
  <si>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</si>
  <si>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</si>
  <si>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</si>
  <si>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</si>
  <si>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</si>
  <si>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</si>
  <si>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</si>
  <si>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</si>
  <si>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</si>
  <si>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</si>
  <si>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</si>
  <si>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</si>
  <si>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</si>
  <si>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</si>
  <si>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</si>
  <si>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</si>
  <si>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</si>
  <si>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</si>
  <si>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</si>
  <si>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</si>
  <si>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</si>
  <si>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</si>
  <si>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</si>
  <si>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</si>
  <si>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</si>
  <si>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</si>
  <si>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</si>
  <si>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</si>
  <si>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</si>
  <si>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</si>
  <si>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</si>
  <si>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</si>
  <si>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</si>
  <si>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</si>
  <si>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</si>
  <si>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</si>
  <si>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</si>
  <si>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</si>
  <si>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</si>
  <si>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</si>
  <si>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</si>
  <si>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</si>
  <si>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</si>
  <si>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</si>
  <si>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</si>
  <si>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</si>
  <si>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</si>
  <si>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</si>
  <si>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</si>
  <si>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</si>
  <si>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</si>
  <si>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</si>
  <si>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</si>
  <si>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</si>
  <si>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</si>
  <si>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</si>
  <si>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</si>
  <si>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</si>
  <si>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</si>
  <si>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</si>
  <si>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</si>
  <si>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</si>
  <si>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</si>
  <si>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</si>
  <si>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</si>
  <si>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</si>
  <si>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</si>
  <si>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</si>
  <si>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</si>
  <si>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</si>
  <si>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</si>
  <si>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</si>
  <si>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</si>
  <si>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</si>
  <si>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</si>
  <si>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</si>
  <si>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</si>
  <si>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</si>
  <si>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</si>
  <si>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</si>
  <si>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</si>
  <si>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</si>
  <si>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</si>
  <si>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</si>
  <si>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</si>
  <si>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</si>
  <si>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</si>
  <si>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</si>
  <si>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</si>
  <si>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</si>
  <si>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</si>
  <si>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</si>
  <si>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</si>
  <si>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</si>
  <si>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</si>
  <si>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</si>
  <si>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</si>
  <si>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</si>
  <si>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</si>
  <si>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</si>
  <si>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</si>
  <si>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</si>
  <si>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</si>
  <si>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</si>
  <si>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</si>
  <si>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</si>
  <si>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</si>
  <si>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</si>
  <si>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</si>
  <si>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</si>
  <si>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</si>
  <si>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</si>
  <si>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</si>
  <si>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</si>
  <si>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</si>
  <si>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</si>
  <si>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</si>
  <si>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</si>
  <si>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</si>
  <si>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</si>
  <si>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</si>
  <si>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</si>
  <si>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</si>
  <si>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</si>
  <si>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</si>
  <si>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</si>
  <si>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</si>
  <si>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</si>
  <si>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</si>
  <si>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</si>
  <si>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</si>
  <si>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</si>
  <si>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</si>
  <si>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</si>
  <si>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</si>
  <si>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</si>
  <si>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</si>
  <si>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</si>
  <si>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</si>
  <si>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</si>
  <si>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</si>
  <si>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</si>
  <si>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</si>
  <si>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</si>
  <si>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</si>
  <si>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</si>
  <si>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</si>
  <si>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</si>
  <si>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</si>
  <si>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</si>
  <si>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</si>
  <si>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</si>
  <si>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</si>
  <si>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</si>
  <si>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</si>
  <si>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</si>
  <si>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</si>
  <si>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</si>
  <si>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</si>
  <si>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</si>
  <si>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</si>
  <si>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</si>
  <si>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</si>
  <si>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</si>
  <si>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</si>
  <si>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</si>
  <si>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</si>
  <si>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</si>
  <si>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</si>
  <si>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</si>
  <si>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</si>
  <si>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</si>
  <si>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</si>
  <si>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</si>
  <si>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</si>
  <si>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</si>
  <si>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</si>
  <si>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</si>
  <si>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</si>
  <si>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</si>
  <si>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</si>
  <si>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</si>
  <si>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</si>
  <si>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</si>
  <si>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</si>
  <si>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</si>
  <si>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</si>
  <si>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</si>
  <si>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</si>
  <si>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</si>
  <si>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</si>
  <si>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</si>
  <si>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</si>
  <si>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</si>
  <si>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</si>
  <si>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</si>
  <si>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</si>
  <si>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</si>
  <si>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</si>
  <si>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</si>
  <si>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</si>
  <si>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</si>
  <si>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</si>
  <si>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</si>
  <si>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</si>
  <si>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</si>
  <si>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</si>
  <si>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</si>
  <si>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</si>
  <si>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</si>
  <si>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</si>
  <si>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</si>
  <si>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</si>
  <si>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</si>
  <si>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</si>
  <si>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</si>
  <si>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</si>
  <si>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</si>
  <si>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</si>
  <si>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</si>
  <si>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</si>
  <si>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</si>
  <si>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</si>
  <si>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</si>
  <si>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</si>
  <si>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</si>
  <si>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</si>
  <si>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</si>
  <si>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</si>
  <si>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</si>
  <si>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</si>
  <si>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</si>
  <si>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</si>
  <si>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</si>
  <si>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</si>
  <si>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</si>
  <si>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</si>
  <si>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</si>
  <si>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</si>
  <si>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</si>
  <si>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</si>
  <si>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</si>
  <si>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</si>
  <si>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</si>
  <si>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</si>
  <si>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</si>
  <si>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</si>
  <si>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</si>
  <si>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</si>
  <si>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</si>
  <si>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</si>
  <si>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</si>
  <si>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</si>
  <si>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</si>
  <si>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</si>
  <si>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</si>
  <si>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</si>
  <si>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</si>
  <si>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</si>
  <si>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</si>
  <si>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</si>
  <si>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</si>
  <si>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</si>
  <si>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</si>
  <si>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</si>
  <si>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</si>
  <si>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</si>
  <si>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</si>
  <si>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</si>
  <si>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</si>
  <si>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</si>
  <si>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</si>
  <si>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</si>
  <si>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</si>
  <si>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</si>
  <si>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</si>
  <si>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</si>
  <si>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</si>
  <si>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</si>
  <si>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</si>
  <si>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</si>
  <si>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</si>
  <si>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</si>
  <si>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</si>
  <si>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</si>
  <si>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</si>
  <si>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</si>
  <si>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</si>
  <si>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</si>
  <si>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</si>
  <si>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</si>
  <si>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</si>
  <si>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</si>
  <si>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</si>
  <si>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</si>
  <si>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</si>
  <si>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</si>
  <si>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</si>
  <si>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</si>
  <si>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</si>
  <si>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</si>
  <si>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</si>
  <si>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</si>
  <si>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</si>
  <si>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</si>
  <si>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</si>
  <si>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</si>
  <si>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</si>
  <si>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</si>
  <si>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</si>
  <si>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</si>
  <si>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</si>
  <si>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</si>
  <si>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</si>
  <si>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</si>
  <si>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</si>
  <si>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</si>
  <si>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</si>
  <si>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</si>
  <si>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</si>
  <si>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</si>
  <si>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</si>
  <si>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</si>
  <si>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</si>
  <si>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</si>
  <si>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</si>
  <si>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</si>
  <si>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</si>
  <si>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</si>
  <si>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</si>
  <si>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</si>
  <si>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</si>
  <si>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</si>
  <si>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</si>
  <si>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</si>
  <si>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</si>
  <si>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</si>
  <si>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</si>
  <si>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</si>
  <si>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</si>
  <si>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</si>
  <si>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</si>
  <si>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</si>
  <si>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</si>
  <si>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</si>
  <si>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</si>
  <si>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</si>
  <si>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</si>
  <si>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</si>
  <si>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</si>
  <si>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</si>
  <si>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</si>
  <si>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</si>
  <si>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</si>
  <si>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</si>
  <si>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</si>
  <si>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</si>
  <si>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</si>
  <si>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</si>
  <si>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</si>
  <si>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</si>
  <si>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</si>
  <si>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</si>
  <si>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</si>
  <si>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</si>
  <si>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</si>
  <si>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</si>
  <si>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</si>
  <si>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</si>
  <si>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</si>
  <si>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</si>
  <si>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</si>
  <si>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</si>
  <si>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</si>
  <si>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</si>
  <si>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</si>
  <si>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</si>
  <si>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</si>
  <si>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</si>
  <si>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</si>
  <si>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</si>
  <si>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</si>
  <si>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</si>
  <si>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</si>
  <si>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</si>
  <si>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</si>
  <si>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</si>
  <si>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</si>
  <si>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</si>
  <si>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</si>
  <si>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</si>
  <si>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</si>
  <si>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</si>
  <si>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</si>
  <si>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</si>
  <si>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</si>
  <si>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</si>
  <si>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</si>
  <si>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</si>
  <si>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</si>
  <si>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</si>
  <si>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</si>
  <si>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</si>
  <si>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</si>
  <si>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</si>
  <si>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</si>
  <si>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</si>
  <si>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</si>
  <si>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</si>
  <si>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</si>
  <si>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</si>
  <si>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</si>
  <si>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</si>
  <si>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</si>
  <si>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</si>
  <si>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</si>
  <si>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</si>
  <si>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</si>
  <si>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</si>
  <si>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</si>
  <si>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</si>
  <si>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</si>
  <si>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</si>
  <si>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</si>
  <si>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</si>
  <si>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</si>
  <si>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</si>
  <si>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</si>
  <si>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</si>
  <si>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</si>
  <si>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</si>
  <si>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</si>
  <si>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</si>
  <si>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</si>
  <si>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</si>
  <si>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</si>
  <si>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</si>
  <si>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</si>
  <si>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</si>
  <si>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</si>
  <si>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</si>
  <si>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</si>
  <si>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</si>
  <si>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</si>
  <si>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</si>
  <si>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</si>
  <si>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</si>
  <si>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</si>
  <si>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</si>
  <si>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</si>
  <si>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</si>
  <si>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</si>
  <si>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</si>
  <si>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</si>
  <si>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</si>
  <si>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</si>
  <si>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</si>
  <si>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</si>
  <si>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</si>
  <si>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</si>
  <si>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</si>
  <si>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</si>
  <si>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</si>
  <si>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</si>
  <si>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</si>
  <si>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</si>
  <si>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</si>
  <si>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</si>
  <si>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</si>
  <si>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</si>
  <si>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</si>
  <si>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</si>
  <si>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</si>
  <si>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</si>
  <si>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</si>
  <si>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</si>
  <si>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</si>
  <si>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</si>
  <si>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</si>
  <si>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</si>
  <si>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</si>
  <si>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</si>
  <si>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</si>
  <si>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</si>
  <si>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</si>
  <si>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</si>
  <si>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</si>
  <si>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</si>
  <si>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</si>
  <si>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</si>
  <si>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</si>
  <si>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</si>
  <si>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</si>
  <si>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</si>
  <si>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</si>
  <si>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</si>
  <si>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</si>
  <si>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</si>
  <si>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</si>
  <si>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</si>
  <si>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</si>
  <si>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</si>
  <si>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</si>
  <si>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</si>
  <si>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</si>
  <si>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</si>
  <si>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</si>
  <si>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</si>
  <si>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</si>
  <si>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</si>
  <si>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</si>
  <si>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</si>
  <si>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</si>
  <si>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</si>
  <si>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</si>
  <si>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</si>
  <si>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</si>
  <si>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</si>
  <si>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</si>
  <si>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</si>
  <si>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</si>
  <si>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</si>
  <si>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</si>
  <si>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</si>
  <si>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</si>
  <si>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</si>
  <si>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</si>
  <si>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</si>
  <si>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</si>
  <si>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</si>
  <si>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</si>
  <si>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</si>
  <si>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</si>
  <si>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</si>
  <si>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</si>
  <si>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</si>
  <si>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</si>
  <si>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</si>
  <si>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</si>
  <si>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</si>
  <si>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</si>
  <si>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</si>
  <si>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</si>
  <si>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</si>
  <si>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</si>
  <si>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</si>
  <si>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</si>
  <si>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</si>
  <si>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</si>
  <si>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</si>
  <si>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</si>
  <si>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</si>
  <si>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</si>
  <si>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</si>
  <si>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</si>
  <si>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</si>
  <si>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</si>
  <si>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</si>
  <si>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</si>
  <si>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</si>
  <si>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</si>
  <si>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</si>
  <si>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</si>
  <si>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</si>
  <si>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</si>
  <si>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</si>
  <si>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</si>
  <si>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</si>
  <si>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</si>
  <si>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</si>
  <si>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</si>
  <si>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</si>
  <si>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</si>
  <si>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</si>
  <si>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</si>
  <si>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</si>
  <si>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</si>
  <si>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</si>
  <si>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</si>
  <si>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</si>
  <si>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</si>
  <si>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</si>
  <si>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</si>
  <si>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</si>
  <si>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</si>
  <si>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</si>
  <si>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</si>
  <si>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</si>
  <si>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</si>
  <si>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</si>
  <si>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</si>
  <si>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</si>
  <si>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</si>
  <si>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</si>
  <si>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</si>
  <si>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</si>
  <si>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</si>
  <si>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</si>
  <si>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</si>
  <si>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</si>
  <si>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</si>
  <si>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</si>
  <si>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</si>
  <si>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</si>
  <si>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</si>
  <si>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</si>
  <si>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</si>
  <si>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</si>
  <si>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</si>
  <si>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</si>
  <si>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</si>
  <si>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</si>
  <si>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</si>
  <si>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</si>
  <si>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</si>
  <si>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</si>
  <si>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</si>
  <si>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</si>
  <si>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</si>
  <si>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</si>
  <si>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</si>
  <si>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</si>
  <si>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</si>
  <si>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</si>
  <si>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</si>
  <si>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</si>
  <si>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</si>
  <si>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</si>
  <si>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</si>
  <si>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</si>
  <si>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</si>
  <si>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</si>
  <si>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</si>
  <si>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</si>
  <si>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</si>
  <si>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</si>
  <si>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</si>
  <si>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</si>
  <si>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</si>
  <si>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</si>
  <si>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</si>
  <si>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</si>
  <si>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</si>
  <si>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</si>
  <si>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</si>
  <si>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</si>
  <si>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</si>
  <si>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</si>
  <si>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</si>
  <si>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</si>
  <si>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</si>
  <si>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</si>
  <si>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</si>
  <si>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</si>
  <si>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</si>
  <si>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</si>
  <si>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</si>
  <si>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</si>
  <si>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</si>
  <si>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</si>
  <si>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</si>
  <si>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</si>
  <si>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</si>
  <si>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</si>
  <si>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</si>
  <si>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</si>
  <si>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</si>
  <si>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</si>
  <si>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</si>
  <si>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</si>
  <si>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</si>
  <si>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</si>
  <si>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</si>
  <si>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</si>
  <si>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</si>
  <si>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</si>
  <si>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</si>
  <si>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</si>
  <si>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</si>
  <si>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</si>
  <si>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</si>
  <si>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</si>
  <si>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</si>
  <si>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</si>
  <si>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</si>
  <si>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</si>
  <si>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</si>
  <si>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</si>
  <si>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</si>
  <si>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</si>
  <si>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</si>
  <si>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</si>
  <si>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</si>
  <si>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</si>
  <si>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</si>
  <si>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</si>
  <si>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</si>
  <si>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</si>
  <si>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</si>
  <si>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</si>
  <si>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</si>
  <si>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</si>
  <si>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</si>
  <si>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</si>
  <si>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</si>
  <si>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</si>
  <si>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</si>
  <si>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</si>
  <si>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</si>
  <si>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</si>
  <si>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</si>
  <si>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</si>
  <si>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</si>
  <si>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</si>
  <si>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</si>
  <si>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</si>
  <si>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</si>
  <si>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</si>
  <si>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</si>
  <si>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</si>
  <si>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</si>
  <si>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</si>
  <si>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</si>
  <si>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</si>
  <si>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</si>
  <si>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</si>
  <si>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</si>
  <si>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</si>
  <si>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</si>
  <si>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</si>
  <si>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</si>
  <si>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</si>
  <si>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</si>
  <si>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</si>
  <si>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</si>
  <si>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</si>
  <si>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</si>
  <si>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</si>
  <si>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</si>
  <si>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</si>
  <si>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</si>
  <si>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</si>
  <si>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</si>
  <si>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</si>
  <si>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</si>
  <si>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</si>
  <si>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</si>
  <si>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</si>
  <si>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</si>
  <si>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</si>
  <si>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</si>
  <si>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</si>
  <si>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</si>
  <si>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</si>
  <si>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</si>
  <si>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</si>
  <si>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</si>
  <si>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</si>
  <si>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</si>
  <si>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</si>
  <si>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</si>
  <si>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</si>
  <si>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</si>
  <si>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</si>
  <si>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</si>
  <si>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</si>
  <si>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</si>
  <si>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</si>
  <si>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</si>
  <si>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</si>
  <si>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</si>
  <si>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</si>
  <si>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</si>
  <si>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</si>
  <si>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</si>
  <si>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</si>
  <si>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</si>
  <si>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</si>
  <si>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</si>
  <si>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</si>
  <si>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</si>
  <si>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</si>
  <si>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</si>
  <si>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</si>
  <si>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</si>
  <si>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</si>
  <si>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</si>
  <si>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</si>
  <si>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</si>
  <si>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</si>
  <si>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</si>
  <si>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</si>
  <si>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</si>
  <si>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</si>
  <si>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</si>
  <si>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</si>
  <si>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</si>
  <si>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</si>
  <si>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</si>
  <si>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</si>
  <si>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</si>
  <si>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</si>
  <si>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</si>
  <si>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</si>
  <si>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</si>
  <si>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</si>
  <si>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</si>
  <si>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</si>
  <si>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</si>
  <si>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</si>
  <si>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</si>
  <si>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</si>
  <si>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</si>
  <si>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</si>
  <si>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</si>
  <si>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</si>
  <si>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</si>
  <si>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</si>
  <si>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</si>
  <si>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</si>
  <si>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</si>
  <si>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</si>
  <si>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</si>
  <si>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</si>
  <si>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</si>
  <si>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</si>
  <si>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</si>
  <si>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</si>
  <si>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</si>
  <si>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</si>
  <si>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</si>
  <si>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</si>
  <si>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</si>
  <si>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</si>
  <si>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</si>
  <si>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</si>
  <si>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</si>
  <si>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</si>
  <si>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</si>
  <si>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</si>
  <si>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</si>
  <si>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</si>
  <si>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</si>
  <si>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</si>
  <si>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</si>
  <si>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</si>
  <si>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</si>
  <si>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</si>
  <si>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</si>
  <si>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</si>
  <si>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</si>
  <si>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</si>
  <si>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</si>
  <si>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</si>
  <si>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</si>
  <si>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</si>
  <si>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</si>
  <si>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</si>
  <si>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</si>
  <si>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</si>
  <si>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</si>
  <si>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</si>
  <si>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</si>
  <si>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</si>
  <si>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</si>
  <si>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</si>
  <si>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</si>
  <si>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</si>
  <si>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</si>
  <si>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</si>
  <si>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</si>
  <si>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</si>
  <si>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</si>
  <si>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</si>
  <si>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</si>
  <si>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</si>
  <si>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</si>
  <si>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</si>
  <si>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</si>
  <si>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</si>
  <si>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</si>
  <si>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</si>
  <si>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</si>
  <si>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</si>
  <si>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</si>
  <si>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</si>
  <si>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</si>
  <si>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</si>
  <si>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</si>
  <si>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</si>
  <si>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</si>
  <si>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</si>
  <si>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</si>
  <si>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</si>
  <si>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</si>
  <si>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</si>
  <si>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</si>
  <si>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</si>
  <si>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</si>
  <si>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</si>
  <si>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</si>
  <si>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</si>
  <si>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</si>
  <si>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</si>
  <si>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</si>
  <si>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</si>
  <si>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</si>
  <si>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</si>
  <si>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</si>
  <si>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</si>
  <si>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</si>
  <si>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</si>
  <si>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</si>
  <si>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</si>
  <si>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</si>
  <si>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</si>
  <si>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</si>
  <si>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</si>
  <si>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</si>
  <si>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</si>
  <si>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</si>
  <si>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</si>
  <si>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</si>
  <si>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</si>
  <si>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</si>
  <si>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</si>
  <si>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</si>
  <si>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</si>
  <si>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</si>
  <si>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</si>
  <si>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</si>
  <si>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</si>
  <si>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</si>
  <si>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</si>
  <si>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</si>
  <si>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</si>
  <si>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</si>
  <si>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</si>
  <si>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</si>
  <si>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</si>
  <si>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</si>
  <si>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</si>
  <si>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</si>
  <si>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</si>
  <si>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</si>
  <si>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</si>
  <si>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</si>
  <si>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</si>
  <si>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</si>
  <si>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</si>
  <si>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</si>
  <si>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</si>
  <si>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</si>
  <si>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</si>
  <si>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</si>
  <si>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</si>
  <si>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</si>
  <si>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</si>
  <si>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</si>
  <si>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</si>
  <si>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</si>
  <si>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</si>
  <si>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</si>
  <si>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</si>
  <si>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</si>
  <si>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</si>
  <si>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</si>
  <si>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</si>
  <si>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</si>
  <si>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</si>
  <si>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</si>
  <si>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</si>
  <si>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</si>
  <si>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</si>
  <si>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</si>
  <si>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</si>
  <si>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</si>
  <si>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</si>
  <si>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</si>
  <si>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</si>
  <si>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</si>
  <si>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</si>
  <si>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</si>
  <si>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</si>
  <si>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</si>
  <si>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</si>
  <si>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</si>
  <si>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</si>
  <si>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</si>
  <si>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</si>
  <si>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</si>
  <si>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</si>
  <si>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</si>
  <si>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</si>
  <si>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</si>
  <si>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</si>
  <si>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</si>
  <si>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</si>
  <si>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</si>
  <si>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</si>
  <si>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</si>
  <si>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</si>
  <si>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</si>
  <si>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</si>
  <si>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</si>
  <si>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</si>
  <si>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</si>
  <si>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</si>
  <si>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</si>
  <si>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</si>
  <si>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</si>
  <si>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</si>
  <si>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</si>
  <si>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</si>
  <si>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</si>
  <si>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</si>
  <si>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</si>
  <si>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</si>
  <si>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</si>
  <si>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</si>
  <si>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</si>
  <si>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</si>
  <si>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</si>
  <si>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</si>
  <si>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</si>
  <si>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</si>
  <si>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</si>
  <si>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</si>
  <si>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</si>
  <si>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</si>
  <si>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</si>
  <si>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</si>
  <si>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</si>
  <si>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</si>
  <si>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</si>
  <si>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</si>
  <si>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</si>
  <si>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</si>
  <si>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</si>
  <si>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</si>
  <si>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</si>
  <si>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</si>
  <si>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</si>
  <si>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</si>
  <si>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</si>
  <si>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</si>
  <si>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</si>
  <si>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</si>
  <si>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</si>
  <si>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</si>
  <si>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</si>
  <si>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</si>
  <si>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</si>
  <si>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</si>
  <si>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</si>
  <si>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</si>
  <si>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</si>
  <si>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</si>
  <si>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</si>
  <si>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</si>
  <si>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</si>
  <si>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</si>
  <si>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</si>
  <si>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</si>
  <si>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</si>
  <si>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</si>
  <si>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</si>
  <si>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</si>
  <si>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</si>
  <si>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</si>
  <si>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</si>
  <si>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</si>
  <si>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</si>
  <si>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</si>
  <si>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</si>
  <si>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</si>
  <si>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</si>
  <si>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</si>
  <si>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</si>
  <si>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</si>
  <si>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</si>
  <si>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</si>
  <si>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</si>
  <si>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</si>
  <si>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</si>
  <si>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</si>
  <si>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</si>
  <si>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</si>
  <si>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</si>
  <si>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</si>
  <si>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</si>
  <si>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</si>
  <si>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</si>
  <si>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</si>
  <si>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</si>
  <si>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</si>
  <si>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</si>
  <si>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</si>
  <si>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</si>
  <si>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</si>
  <si>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</si>
  <si>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</si>
  <si>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</si>
  <si>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</si>
  <si>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</si>
  <si>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</si>
  <si>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</si>
  <si>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</si>
  <si>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</si>
  <si>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</si>
  <si>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</si>
  <si>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</si>
  <si>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</si>
  <si>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</si>
  <si>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</si>
  <si>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</si>
  <si>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</si>
  <si>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</si>
  <si>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</si>
  <si>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</si>
  <si>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</si>
  <si>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</si>
  <si>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</si>
  <si>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</si>
  <si>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</si>
  <si>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</si>
  <si>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</si>
  <si>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</si>
  <si>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</si>
  <si>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</si>
  <si>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</si>
  <si>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</si>
  <si>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</si>
  <si>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</si>
  <si>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</si>
  <si>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</si>
  <si>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</si>
  <si>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</si>
  <si>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</si>
  <si>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</si>
  <si>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</si>
  <si>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</si>
  <si>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</si>
  <si>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</si>
  <si>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</si>
  <si>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</si>
  <si>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</si>
  <si>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</si>
  <si>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</si>
  <si>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</si>
  <si>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</si>
  <si>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</si>
  <si>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</si>
  <si>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</si>
  <si>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</si>
  <si>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</si>
  <si>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</si>
  <si>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</si>
  <si>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</si>
  <si>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</si>
  <si>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</si>
  <si>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</si>
  <si>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</si>
  <si>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</si>
  <si>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</si>
  <si>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</si>
  <si>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</si>
  <si>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</si>
  <si>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</si>
  <si>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</si>
  <si>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</si>
  <si>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</si>
  <si>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</si>
  <si>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</si>
  <si>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</si>
  <si>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</si>
  <si>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</si>
  <si>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</si>
  <si>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</si>
  <si>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</si>
  <si>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</si>
  <si>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</si>
  <si>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</si>
  <si>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</si>
  <si>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</si>
  <si>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</si>
  <si>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</si>
  <si>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</si>
  <si>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</si>
  <si>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</si>
  <si>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</si>
  <si>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</si>
  <si>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</si>
  <si>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</si>
  <si>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</si>
  <si>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</si>
  <si>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</si>
  <si>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</si>
  <si>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</si>
  <si>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</si>
  <si>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</si>
  <si>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</si>
  <si>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</si>
  <si>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</si>
  <si>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</si>
  <si>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</si>
  <si>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</si>
  <si>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</si>
  <si>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</si>
  <si>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</si>
  <si>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</si>
  <si>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</si>
  <si>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</si>
  <si>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</si>
  <si>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</si>
  <si>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</si>
  <si>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</si>
  <si>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</si>
  <si>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</si>
  <si>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</si>
  <si>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</si>
  <si>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</si>
  <si>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</si>
  <si>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</si>
  <si>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</si>
  <si>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</si>
  <si>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</si>
  <si>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</si>
  <si>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</si>
  <si>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</si>
  <si>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</si>
  <si>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</si>
  <si>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</si>
  <si>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</si>
  <si>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</si>
  <si>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</si>
  <si>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</si>
  <si>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</si>
  <si>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</si>
  <si>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</si>
  <si>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</si>
  <si>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</si>
  <si>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</si>
  <si>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</si>
  <si>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</si>
  <si>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</si>
  <si>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</si>
  <si>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</si>
  <si>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</si>
  <si>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</si>
  <si>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</si>
  <si>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</si>
  <si>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</si>
  <si>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</si>
  <si>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</si>
  <si>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</si>
  <si>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</si>
  <si>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</si>
  <si>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</si>
  <si>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</si>
  <si>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</si>
  <si>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</si>
  <si>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</si>
  <si>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</si>
  <si>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</si>
  <si>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</si>
  <si>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</si>
  <si>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</si>
  <si>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</si>
  <si>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</si>
  <si>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</si>
  <si>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</si>
  <si>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</si>
  <si>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</si>
  <si>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</si>
  <si>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</si>
  <si>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</si>
  <si>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</si>
  <si>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</si>
  <si>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</si>
  <si>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</si>
  <si>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</si>
  <si>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</si>
  <si>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</si>
  <si>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</si>
  <si>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</si>
  <si>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</si>
  <si>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</si>
  <si>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</si>
  <si>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</si>
  <si>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</si>
  <si>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</si>
  <si>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</si>
  <si>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</si>
  <si>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</si>
  <si>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</si>
  <si>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</si>
  <si>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</si>
  <si>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</si>
  <si>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</si>
  <si>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</si>
  <si>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</si>
  <si>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</si>
  <si>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</si>
  <si>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</si>
  <si>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</si>
  <si>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</si>
  <si>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</si>
  <si>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</si>
  <si>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</si>
  <si>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</si>
  <si>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</si>
  <si>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</si>
  <si>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</si>
  <si>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</si>
  <si>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</si>
  <si>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</si>
  <si>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</si>
  <si>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</si>
  <si>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</si>
  <si>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</si>
  <si>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</si>
  <si>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</si>
  <si>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</si>
  <si>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</si>
  <si>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</si>
  <si>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</si>
  <si>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</si>
  <si>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</si>
  <si>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</si>
  <si>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</si>
  <si>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</si>
  <si>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</si>
  <si>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</si>
  <si>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</si>
  <si>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</si>
  <si>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</si>
  <si>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</si>
  <si>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</si>
  <si>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</si>
  <si>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</si>
  <si>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</si>
  <si>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</si>
  <si>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</si>
  <si>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</si>
  <si>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</si>
  <si>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</si>
  <si>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</si>
  <si>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</si>
  <si>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</si>
  <si>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</si>
  <si>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</si>
  <si>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</si>
  <si>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</si>
  <si>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</si>
  <si>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</si>
  <si>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</si>
  <si>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</si>
  <si>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</si>
  <si>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</si>
  <si>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</si>
  <si>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</si>
  <si>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</si>
  <si>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</si>
  <si>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</si>
  <si>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</si>
  <si>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</si>
  <si>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</si>
  <si>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</si>
  <si>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</si>
  <si>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</si>
  <si>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</si>
  <si>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</si>
  <si>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</si>
  <si>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</si>
  <si>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</si>
  <si>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</si>
  <si>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</si>
  <si>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</si>
  <si>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</si>
  <si>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</si>
  <si>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</si>
  <si>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</si>
  <si>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</si>
  <si>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</si>
  <si>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</si>
  <si>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</si>
  <si>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</si>
  <si>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</si>
  <si>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</si>
  <si>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</si>
  <si>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</si>
  <si>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</si>
  <si>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</si>
  <si>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</si>
  <si>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</si>
  <si>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</si>
  <si>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</si>
  <si>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</si>
  <si>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</si>
  <si>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</si>
  <si>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</si>
  <si>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</si>
  <si>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</si>
  <si>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</si>
  <si>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</si>
  <si>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</si>
  <si>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</si>
  <si>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</si>
  <si>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</si>
  <si>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</si>
  <si>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</si>
  <si>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</si>
  <si>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</si>
  <si>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</si>
  <si>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</si>
  <si>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</si>
  <si>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</si>
  <si>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</si>
  <si>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</si>
  <si>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</si>
  <si>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</si>
  <si>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</si>
  <si>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</si>
  <si>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</si>
  <si>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</si>
  <si>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</si>
  <si>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</si>
  <si>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</si>
  <si>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</si>
  <si>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</si>
  <si>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</si>
  <si>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</si>
  <si>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</si>
  <si>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</si>
  <si>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</si>
  <si>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</si>
  <si>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</si>
  <si>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</si>
  <si>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</si>
  <si>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</si>
  <si>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</si>
  <si>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</si>
  <si>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</si>
  <si>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</si>
  <si>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</si>
  <si>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</si>
  <si>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</si>
  <si>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</si>
  <si>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</si>
  <si>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</si>
  <si>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</si>
  <si>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</si>
  <si>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</si>
  <si>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</si>
  <si>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</si>
  <si>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</si>
  <si>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</si>
  <si>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</si>
  <si>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</si>
  <si>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</si>
  <si>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</si>
  <si>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</si>
  <si>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</si>
  <si>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</si>
  <si>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</si>
  <si>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</si>
  <si>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</si>
  <si>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</si>
  <si>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</si>
  <si>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</si>
  <si>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</si>
  <si>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</si>
  <si>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</si>
  <si>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</si>
  <si>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</si>
  <si>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</si>
  <si>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</si>
  <si>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</si>
  <si>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</si>
  <si>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</si>
  <si>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</si>
  <si>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</si>
  <si>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</si>
  <si>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</si>
  <si>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</si>
  <si>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</si>
  <si>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</si>
  <si>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</si>
  <si>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</si>
  <si>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</si>
  <si>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</si>
  <si>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</si>
  <si>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</si>
  <si>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</si>
  <si>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</si>
  <si>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</si>
  <si>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</si>
  <si>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</si>
  <si>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</si>
  <si>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</si>
  <si>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</si>
  <si>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</si>
  <si>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</si>
  <si>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</si>
  <si>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</si>
  <si>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</si>
  <si>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</si>
  <si>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</si>
  <si>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</si>
  <si>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</si>
  <si>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</si>
  <si>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</si>
  <si>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</si>
  <si>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</si>
  <si>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</si>
  <si>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</si>
  <si>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</si>
  <si>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</si>
  <si>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</si>
  <si>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</si>
  <si>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</si>
  <si>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</si>
  <si>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</si>
  <si>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</si>
  <si>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</si>
  <si>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</si>
  <si>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</si>
  <si>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</si>
  <si>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</si>
  <si>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</si>
  <si>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</si>
  <si>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</si>
  <si>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</si>
  <si>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</si>
  <si>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</si>
  <si>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</si>
  <si>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</si>
  <si>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</si>
  <si>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</si>
  <si>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</si>
  <si>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</si>
  <si>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</si>
  <si>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</si>
  <si>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</si>
  <si>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</si>
  <si>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</si>
  <si>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</si>
  <si>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</si>
  <si>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</si>
  <si>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</si>
  <si>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</si>
  <si>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</si>
  <si>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</si>
  <si>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</si>
  <si>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</si>
  <si>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</si>
  <si>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</si>
  <si>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</si>
  <si>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</si>
  <si>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</si>
  <si>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</si>
  <si>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</si>
  <si>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</si>
  <si>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</si>
  <si>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</si>
  <si>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</si>
  <si>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</si>
  <si>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</si>
  <si>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</si>
  <si>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</si>
  <si>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</si>
  <si>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</si>
  <si>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</si>
  <si>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</si>
  <si>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</si>
  <si>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</si>
  <si>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</si>
  <si>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</si>
  <si>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</si>
  <si>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</si>
  <si>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</si>
  <si>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</si>
  <si>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</si>
  <si>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</si>
  <si>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</si>
  <si>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</si>
  <si>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</si>
  <si>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</si>
  <si>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</si>
  <si>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</si>
  <si>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</si>
  <si>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</si>
  <si>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</si>
  <si>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</si>
  <si>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</si>
  <si>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</si>
  <si>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</si>
  <si>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</si>
  <si>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</si>
  <si>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</si>
  <si>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</si>
  <si>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</si>
  <si>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</si>
  <si>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</si>
  <si>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</si>
  <si>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</si>
  <si>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</si>
  <si>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</si>
  <si>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</si>
  <si>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</si>
  <si>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</si>
  <si>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</si>
  <si>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</si>
  <si>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</si>
  <si>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</si>
  <si>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</si>
  <si>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</si>
  <si>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</si>
  <si>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</si>
  <si>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</si>
  <si>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</si>
  <si>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</si>
  <si>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</si>
  <si>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</si>
  <si>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</si>
  <si>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</si>
  <si>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</si>
  <si>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</si>
  <si>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</si>
  <si>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</si>
  <si>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</si>
  <si>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</si>
  <si>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</si>
  <si>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</si>
  <si>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</si>
  <si>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</si>
  <si>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</si>
  <si>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</si>
  <si>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</si>
  <si>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</si>
  <si>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</si>
  <si>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</si>
  <si>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</si>
  <si>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</si>
  <si>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</si>
  <si>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</si>
  <si>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</si>
  <si>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</si>
  <si>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</si>
  <si>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</si>
  <si>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</si>
  <si>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</si>
  <si>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</si>
  <si>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</si>
  <si>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</si>
  <si>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</si>
  <si>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</si>
  <si>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</si>
  <si>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</si>
  <si>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</si>
  <si>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</si>
  <si>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</si>
  <si>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</si>
  <si>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</si>
  <si>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</si>
  <si>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</si>
  <si>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</si>
  <si>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</si>
  <si>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</si>
  <si>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</si>
  <si>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</si>
  <si>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</si>
  <si>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</si>
  <si>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</si>
  <si>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</si>
  <si>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</si>
  <si>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</si>
  <si>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</si>
  <si>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</si>
  <si>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</si>
  <si>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</si>
  <si>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</si>
  <si>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</si>
  <si>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</si>
  <si>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</si>
  <si>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</si>
  <si>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</si>
  <si>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</si>
  <si>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</si>
  <si>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</si>
  <si>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</si>
  <si>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</si>
  <si>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</si>
  <si>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</si>
  <si>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</si>
  <si>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</si>
  <si>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</si>
  <si>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</si>
  <si>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</si>
  <si>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</si>
  <si>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</si>
  <si>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</si>
  <si>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</si>
  <si>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</si>
  <si>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</si>
  <si>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</si>
  <si>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</si>
  <si>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</si>
  <si>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</si>
  <si>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</si>
  <si>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</si>
  <si>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</si>
  <si>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</si>
  <si>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</si>
  <si>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</si>
  <si>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</si>
  <si>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</si>
  <si>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</si>
  <si>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</si>
  <si>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</si>
  <si>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</si>
  <si>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</si>
  <si>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</si>
  <si>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</si>
  <si>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</si>
  <si>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</si>
  <si>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</si>
  <si>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</si>
  <si>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</si>
  <si>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</si>
  <si>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</si>
  <si>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</si>
  <si>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</si>
  <si>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</si>
  <si>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</si>
  <si>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</si>
  <si>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</si>
  <si>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</si>
  <si>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</si>
  <si>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</si>
  <si>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</si>
  <si>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</si>
  <si>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</si>
  <si>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</si>
  <si>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</si>
  <si>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</si>
  <si>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</si>
  <si>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</si>
  <si>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</si>
  <si>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</si>
  <si>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</si>
  <si>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</si>
  <si>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</si>
  <si>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</si>
  <si>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</si>
  <si>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</si>
  <si>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</si>
  <si>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</si>
  <si>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</si>
  <si>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</si>
  <si>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</si>
  <si>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</si>
  <si>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</si>
  <si>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</si>
  <si>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</si>
  <si>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</si>
  <si>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</si>
  <si>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</si>
  <si>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</si>
  <si>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</si>
  <si>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</si>
  <si>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</si>
  <si>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</si>
  <si>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</si>
  <si>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</si>
  <si>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</si>
  <si>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</si>
  <si>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</si>
  <si>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</si>
  <si>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</si>
  <si>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</si>
  <si>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</si>
  <si>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</si>
  <si>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</si>
  <si>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</si>
  <si>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</si>
  <si>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</si>
  <si>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</si>
  <si>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</si>
  <si>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</si>
  <si>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</si>
  <si>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</si>
  <si>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</si>
  <si>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</si>
  <si>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</si>
  <si>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</si>
  <si>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</si>
  <si>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</si>
  <si>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</si>
  <si>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</si>
  <si>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</si>
  <si>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</si>
  <si>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</si>
  <si>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</si>
  <si>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</si>
  <si>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</si>
  <si>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</si>
  <si>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</si>
  <si>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</si>
  <si>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</si>
  <si>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</si>
  <si>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</si>
  <si>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</si>
  <si>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</si>
  <si>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</si>
  <si>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</si>
  <si>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</si>
  <si>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</si>
  <si>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</si>
  <si>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</si>
  <si>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</si>
  <si>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</si>
  <si>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</si>
  <si>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bx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</si>
  <si>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</si>
  <si>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</si>
  <si>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</si>
  <si>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</si>
  <si>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</si>
  <si>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</si>
  <si>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</si>
  <si>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</si>
  <si>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</si>
  <si>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</si>
  <si>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</si>
  <si>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</si>
  <si>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</si>
  <si>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</si>
  <si>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</si>
  <si>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</si>
  <si>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</si>
  <si>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</si>
  <si>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</si>
  <si>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</si>
  <si>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</si>
  <si>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</si>
  <si>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</si>
  <si>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</si>
  <si>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</si>
  <si>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</si>
  <si>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</si>
  <si>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</si>
  <si>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</si>
  <si>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</si>
  <si>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</si>
  <si>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</si>
  <si>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</si>
  <si>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cosmetic@T1 #scsc</t>
  </si>
  <si>
    <t>taxi 22/5</t>
  </si>
  <si>
    <t>.. SGD #108}PEK</t>
  </si>
  <si>
    <t>ATM till 23 May</t>
  </si>
  <si>
    <t>HSBC.75%x40kUSD</t>
  </si>
  <si>
    <t>108{EGA</t>
  </si>
  <si>
    <t>Jap @NEX</t>
  </si>
  <si>
    <t>Uniqlo #FnF</t>
  </si>
  <si>
    <t>Jap @J8 #partly refunded</t>
  </si>
  <si>
    <t>McD #FnF</t>
  </si>
  <si>
    <t>s/b 87k</t>
  </si>
  <si>
    <t>aft5k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</si>
</sst>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3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60">
        <f>SUMPRODUCT(D3:D33,E3:E33)/365</f>
        <v>34.006575342465737</v>
      </c>
      <c r="E35" s="760"/>
      <c r="F35" s="26"/>
    </row>
    <row r="36" spans="2:11">
      <c r="B36" s="16" t="s">
        <v>3298</v>
      </c>
      <c r="D36" s="760" t="s">
        <v>3299</v>
      </c>
      <c r="E36" s="76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83" t="s">
        <v>118</v>
      </c>
      <c r="C1" s="683"/>
      <c r="D1" s="684" t="s">
        <v>119</v>
      </c>
      <c r="E1" s="683"/>
      <c r="F1" s="684" t="s">
        <v>120</v>
      </c>
      <c r="G1" s="683"/>
      <c r="H1" s="685" t="s">
        <v>121</v>
      </c>
      <c r="I1" s="685"/>
      <c r="J1" s="686" t="s">
        <v>119</v>
      </c>
      <c r="K1" s="687"/>
      <c r="L1" s="688" t="s">
        <v>122</v>
      </c>
      <c r="M1" s="689"/>
      <c r="N1" s="685" t="s">
        <v>123</v>
      </c>
      <c r="O1" s="685"/>
      <c r="P1" s="686" t="s">
        <v>124</v>
      </c>
      <c r="Q1" s="687"/>
      <c r="R1" s="688" t="s">
        <v>125</v>
      </c>
      <c r="S1" s="689"/>
      <c r="T1" s="690" t="s">
        <v>126</v>
      </c>
      <c r="U1" s="690"/>
      <c r="V1" s="686" t="s">
        <v>119</v>
      </c>
      <c r="W1" s="687"/>
      <c r="X1" s="691" t="s">
        <v>127</v>
      </c>
      <c r="Y1" s="692"/>
      <c r="Z1" s="690" t="s">
        <v>128</v>
      </c>
      <c r="AA1" s="690"/>
      <c r="AB1" s="693" t="s">
        <v>119</v>
      </c>
      <c r="AC1" s="694"/>
      <c r="AD1" s="695" t="s">
        <v>127</v>
      </c>
      <c r="AE1" s="696"/>
      <c r="AF1" s="690" t="s">
        <v>129</v>
      </c>
      <c r="AG1" s="690"/>
      <c r="AH1" s="693" t="s">
        <v>119</v>
      </c>
      <c r="AI1" s="694"/>
      <c r="AJ1" s="691" t="s">
        <v>130</v>
      </c>
      <c r="AK1" s="692"/>
      <c r="AL1" s="690" t="s">
        <v>131</v>
      </c>
      <c r="AM1" s="690"/>
      <c r="AN1" s="697" t="s">
        <v>119</v>
      </c>
      <c r="AO1" s="698"/>
      <c r="AP1" s="699" t="s">
        <v>132</v>
      </c>
      <c r="AQ1" s="700"/>
      <c r="AR1" s="690" t="s">
        <v>133</v>
      </c>
      <c r="AS1" s="690"/>
      <c r="AV1" s="699" t="s">
        <v>134</v>
      </c>
      <c r="AW1" s="700"/>
      <c r="AX1" s="701" t="s">
        <v>135</v>
      </c>
      <c r="AY1" s="701"/>
      <c r="AZ1" s="701"/>
      <c r="BA1" s="327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9" t="s">
        <v>151</v>
      </c>
      <c r="U4" s="709"/>
      <c r="X4" s="439" t="s">
        <v>150</v>
      </c>
      <c r="Y4" s="465">
        <f>Y3-Y6</f>
        <v>4.9669099999591708</v>
      </c>
      <c r="Z4" s="709" t="s">
        <v>152</v>
      </c>
      <c r="AA4" s="709"/>
      <c r="AD4" s="408" t="s">
        <v>150</v>
      </c>
      <c r="AE4" s="408">
        <f>AE3-AE5</f>
        <v>-52.526899999851594</v>
      </c>
      <c r="AF4" s="709" t="s">
        <v>152</v>
      </c>
      <c r="AG4" s="709"/>
      <c r="AH4" s="67"/>
      <c r="AI4" s="67"/>
      <c r="AJ4" s="408" t="s">
        <v>150</v>
      </c>
      <c r="AK4" s="408">
        <f>AK3-AK5</f>
        <v>94.988909999992757</v>
      </c>
      <c r="AL4" s="709" t="s">
        <v>152</v>
      </c>
      <c r="AM4" s="709"/>
      <c r="AP4" s="53" t="s">
        <v>150</v>
      </c>
      <c r="AQ4" s="52">
        <f>AQ3-AQ5</f>
        <v>33.841989999942598</v>
      </c>
      <c r="AR4" s="709" t="s">
        <v>152</v>
      </c>
      <c r="AS4" s="709"/>
      <c r="AX4" s="709" t="s">
        <v>153</v>
      </c>
      <c r="AY4" s="709"/>
      <c r="BB4" s="709" t="s">
        <v>154</v>
      </c>
      <c r="BC4" s="70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9"/>
      <c r="U5" s="709"/>
      <c r="V5" s="321" t="s">
        <v>159</v>
      </c>
      <c r="W5">
        <v>2050</v>
      </c>
      <c r="X5" s="413"/>
      <c r="Z5" s="709"/>
      <c r="AA5" s="70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9"/>
      <c r="AG5" s="709"/>
      <c r="AH5" s="67"/>
      <c r="AI5" s="67"/>
      <c r="AJ5" s="408" t="s">
        <v>161</v>
      </c>
      <c r="AK5" s="466">
        <f>SUM(AK11:AK59)</f>
        <v>30858.011000000002</v>
      </c>
      <c r="AL5" s="709"/>
      <c r="AM5" s="70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9"/>
      <c r="AS5" s="709"/>
      <c r="AX5" s="709"/>
      <c r="AY5" s="709"/>
      <c r="BB5" s="709"/>
      <c r="BC5" s="709"/>
      <c r="BD5" s="708" t="s">
        <v>163</v>
      </c>
      <c r="BE5" s="708"/>
      <c r="BF5" s="708"/>
      <c r="BG5" s="708"/>
      <c r="BH5" s="708"/>
      <c r="BI5" s="708"/>
      <c r="BJ5" s="708"/>
      <c r="BK5" s="70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704" t="s">
        <v>362</v>
      </c>
      <c r="W23" s="70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706"/>
      <c r="W24" s="70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0" t="s">
        <v>541</v>
      </c>
      <c r="H2" s="711"/>
      <c r="I2" s="368"/>
      <c r="J2" s="710" t="s">
        <v>542</v>
      </c>
      <c r="K2" s="711"/>
      <c r="L2" s="368"/>
      <c r="M2" s="710" t="s">
        <v>3328</v>
      </c>
      <c r="N2" s="711"/>
      <c r="O2" s="368"/>
      <c r="P2" s="710" t="s">
        <v>543</v>
      </c>
      <c r="Q2" s="711"/>
      <c r="R2" s="710">
        <v>42401</v>
      </c>
      <c r="S2" s="71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13" t="s">
        <v>3321</v>
      </c>
      <c r="C17" s="322" t="s">
        <v>570</v>
      </c>
      <c r="D17" s="71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4"/>
      <c r="C18" s="322" t="s">
        <v>570</v>
      </c>
      <c r="D18" s="71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7" t="s">
        <v>596</v>
      </c>
      <c r="D31" s="718"/>
      <c r="E31" s="71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20">
        <f>G40/$F$38</f>
        <v>2147628.7910447759</v>
      </c>
      <c r="H39" s="720"/>
      <c r="I39" s="400"/>
      <c r="J39" s="720">
        <f>J40/$F$38</f>
        <v>1922776.1194029849</v>
      </c>
      <c r="K39" s="72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12">
        <f>H36*$F$38+G36</f>
        <v>2877822.58</v>
      </c>
      <c r="H40" s="712"/>
      <c r="J40" s="712">
        <f>K36*$F$38+J36</f>
        <v>2576520</v>
      </c>
      <c r="K40" s="712"/>
      <c r="M40" s="712">
        <f>N36*1.37+M36</f>
        <v>1877697.6600000001</v>
      </c>
      <c r="N40" s="712"/>
      <c r="P40" s="712">
        <f>Q36*1.37+P36</f>
        <v>1789659</v>
      </c>
      <c r="Q40" s="712"/>
      <c r="R40" s="712">
        <f>S36*1.36+R36</f>
        <v>1320187.2</v>
      </c>
      <c r="S40" s="71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21" t="s">
        <v>648</v>
      </c>
      <c r="F38" s="722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3" t="s">
        <v>651</v>
      </c>
      <c r="C41" s="723"/>
      <c r="D41" s="723"/>
      <c r="E41" s="723"/>
      <c r="F41" s="723"/>
      <c r="G41" s="723"/>
      <c r="H41" s="72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662</v>
      </c>
      <c r="C1" s="683"/>
      <c r="D1" s="695" t="s">
        <v>663</v>
      </c>
      <c r="E1" s="696"/>
      <c r="F1" s="683" t="s">
        <v>664</v>
      </c>
      <c r="G1" s="683"/>
      <c r="H1" s="724" t="s">
        <v>665</v>
      </c>
      <c r="I1" s="725"/>
      <c r="J1" s="695" t="s">
        <v>663</v>
      </c>
      <c r="K1" s="696"/>
      <c r="L1" s="683" t="s">
        <v>666</v>
      </c>
      <c r="M1" s="683"/>
      <c r="N1" s="724" t="s">
        <v>665</v>
      </c>
      <c r="O1" s="725"/>
      <c r="P1" s="695" t="s">
        <v>663</v>
      </c>
      <c r="Q1" s="696"/>
      <c r="R1" s="683" t="s">
        <v>667</v>
      </c>
      <c r="S1" s="683"/>
      <c r="T1" s="724" t="s">
        <v>665</v>
      </c>
      <c r="U1" s="725"/>
      <c r="V1" s="695" t="s">
        <v>663</v>
      </c>
      <c r="W1" s="696"/>
      <c r="X1" s="683" t="s">
        <v>668</v>
      </c>
      <c r="Y1" s="683"/>
      <c r="Z1" s="724" t="s">
        <v>665</v>
      </c>
      <c r="AA1" s="725"/>
      <c r="AB1" s="695" t="s">
        <v>663</v>
      </c>
      <c r="AC1" s="696"/>
      <c r="AD1" s="683" t="s">
        <v>669</v>
      </c>
      <c r="AE1" s="683"/>
      <c r="AF1" s="724" t="s">
        <v>665</v>
      </c>
      <c r="AG1" s="725"/>
      <c r="AH1" s="695" t="s">
        <v>663</v>
      </c>
      <c r="AI1" s="696"/>
      <c r="AJ1" s="683" t="s">
        <v>670</v>
      </c>
      <c r="AK1" s="683"/>
      <c r="AL1" s="724" t="s">
        <v>671</v>
      </c>
      <c r="AM1" s="725"/>
      <c r="AN1" s="695" t="s">
        <v>672</v>
      </c>
      <c r="AO1" s="696"/>
      <c r="AP1" s="683" t="s">
        <v>673</v>
      </c>
      <c r="AQ1" s="683"/>
      <c r="AR1" s="724" t="s">
        <v>665</v>
      </c>
      <c r="AS1" s="725"/>
      <c r="AT1" s="695" t="s">
        <v>663</v>
      </c>
      <c r="AU1" s="696"/>
      <c r="AV1" s="683" t="s">
        <v>674</v>
      </c>
      <c r="AW1" s="683"/>
      <c r="AX1" s="724" t="s">
        <v>665</v>
      </c>
      <c r="AY1" s="725"/>
      <c r="AZ1" s="695" t="s">
        <v>663</v>
      </c>
      <c r="BA1" s="696"/>
      <c r="BB1" s="683" t="s">
        <v>675</v>
      </c>
      <c r="BC1" s="683"/>
      <c r="BD1" s="724" t="s">
        <v>665</v>
      </c>
      <c r="BE1" s="725"/>
      <c r="BF1" s="695" t="s">
        <v>663</v>
      </c>
      <c r="BG1" s="696"/>
      <c r="BH1" s="683" t="s">
        <v>676</v>
      </c>
      <c r="BI1" s="683"/>
      <c r="BJ1" s="724" t="s">
        <v>665</v>
      </c>
      <c r="BK1" s="725"/>
      <c r="BL1" s="695" t="s">
        <v>663</v>
      </c>
      <c r="BM1" s="696"/>
      <c r="BN1" s="683" t="s">
        <v>677</v>
      </c>
      <c r="BO1" s="683"/>
      <c r="BP1" s="724" t="s">
        <v>665</v>
      </c>
      <c r="BQ1" s="725"/>
      <c r="BR1" s="695" t="s">
        <v>663</v>
      </c>
      <c r="BS1" s="696"/>
      <c r="BT1" s="683" t="s">
        <v>678</v>
      </c>
      <c r="BU1" s="683"/>
      <c r="BV1" s="724" t="s">
        <v>679</v>
      </c>
      <c r="BW1" s="725"/>
      <c r="BX1" s="695" t="s">
        <v>680</v>
      </c>
      <c r="BY1" s="696"/>
      <c r="BZ1" s="683" t="s">
        <v>681</v>
      </c>
      <c r="CA1" s="683"/>
      <c r="CB1" s="724" t="s">
        <v>682</v>
      </c>
      <c r="CC1" s="725"/>
      <c r="CD1" s="695" t="s">
        <v>683</v>
      </c>
      <c r="CE1" s="696"/>
      <c r="CF1" s="683" t="s">
        <v>684</v>
      </c>
      <c r="CG1" s="683"/>
      <c r="CH1" s="724" t="s">
        <v>682</v>
      </c>
      <c r="CI1" s="725"/>
      <c r="CJ1" s="695" t="s">
        <v>683</v>
      </c>
      <c r="CK1" s="696"/>
      <c r="CL1" s="683" t="s">
        <v>685</v>
      </c>
      <c r="CM1" s="683"/>
      <c r="CN1" s="724" t="s">
        <v>682</v>
      </c>
      <c r="CO1" s="725"/>
      <c r="CP1" s="695" t="s">
        <v>683</v>
      </c>
      <c r="CQ1" s="696"/>
      <c r="CR1" s="683" t="s">
        <v>686</v>
      </c>
      <c r="CS1" s="683"/>
      <c r="CT1" s="724" t="s">
        <v>682</v>
      </c>
      <c r="CU1" s="725"/>
      <c r="CV1" s="726" t="s">
        <v>683</v>
      </c>
      <c r="CW1" s="727"/>
      <c r="CX1" s="683" t="s">
        <v>687</v>
      </c>
      <c r="CY1" s="683"/>
      <c r="CZ1" s="724" t="s">
        <v>682</v>
      </c>
      <c r="DA1" s="725"/>
      <c r="DB1" s="726" t="s">
        <v>683</v>
      </c>
      <c r="DC1" s="727"/>
      <c r="DD1" s="683" t="s">
        <v>688</v>
      </c>
      <c r="DE1" s="683"/>
      <c r="DF1" s="724" t="s">
        <v>689</v>
      </c>
      <c r="DG1" s="725"/>
      <c r="DH1" s="726" t="s">
        <v>690</v>
      </c>
      <c r="DI1" s="727"/>
      <c r="DJ1" s="683" t="s">
        <v>691</v>
      </c>
      <c r="DK1" s="683"/>
      <c r="DL1" s="724" t="s">
        <v>689</v>
      </c>
      <c r="DM1" s="725"/>
      <c r="DN1" s="726" t="s">
        <v>683</v>
      </c>
      <c r="DO1" s="727"/>
      <c r="DP1" s="683" t="s">
        <v>692</v>
      </c>
      <c r="DQ1" s="683"/>
      <c r="DR1" s="724" t="s">
        <v>689</v>
      </c>
      <c r="DS1" s="725"/>
      <c r="DT1" s="726" t="s">
        <v>683</v>
      </c>
      <c r="DU1" s="727"/>
      <c r="DV1" s="683" t="s">
        <v>693</v>
      </c>
      <c r="DW1" s="683"/>
      <c r="DX1" s="724" t="s">
        <v>689</v>
      </c>
      <c r="DY1" s="725"/>
      <c r="DZ1" s="726" t="s">
        <v>683</v>
      </c>
      <c r="EA1" s="727"/>
      <c r="EB1" s="683" t="s">
        <v>694</v>
      </c>
      <c r="EC1" s="683"/>
      <c r="ED1" s="724" t="s">
        <v>689</v>
      </c>
      <c r="EE1" s="725"/>
      <c r="EF1" s="726" t="s">
        <v>683</v>
      </c>
      <c r="EG1" s="727"/>
      <c r="EH1" s="683" t="s">
        <v>695</v>
      </c>
      <c r="EI1" s="683"/>
      <c r="EJ1" s="724" t="s">
        <v>689</v>
      </c>
      <c r="EK1" s="725"/>
      <c r="EL1" s="726" t="s">
        <v>696</v>
      </c>
      <c r="EM1" s="727"/>
      <c r="EN1" s="683" t="s">
        <v>697</v>
      </c>
      <c r="EO1" s="683"/>
      <c r="EP1" s="724" t="s">
        <v>689</v>
      </c>
      <c r="EQ1" s="725"/>
      <c r="ER1" s="726" t="s">
        <v>698</v>
      </c>
      <c r="ES1" s="727"/>
      <c r="ET1" s="683" t="s">
        <v>699</v>
      </c>
      <c r="EU1" s="683"/>
      <c r="EV1" s="724" t="s">
        <v>689</v>
      </c>
      <c r="EW1" s="725"/>
      <c r="EX1" s="726" t="s">
        <v>130</v>
      </c>
      <c r="EY1" s="727"/>
      <c r="EZ1" s="683" t="s">
        <v>700</v>
      </c>
      <c r="FA1" s="68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8" t="s">
        <v>765</v>
      </c>
      <c r="CU7" s="68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8" t="s">
        <v>795</v>
      </c>
      <c r="DA8" s="68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8" t="s">
        <v>795</v>
      </c>
      <c r="DG8" s="68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8" t="s">
        <v>795</v>
      </c>
      <c r="DM8" s="68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8" t="s">
        <v>795</v>
      </c>
      <c r="DS8" s="683"/>
      <c r="DT8" s="14" t="s">
        <v>793</v>
      </c>
      <c r="DU8" s="14">
        <f>SUM(DU13:DU17)</f>
        <v>32</v>
      </c>
      <c r="DV8" s="9"/>
      <c r="DW8" s="9"/>
      <c r="DX8" s="728" t="s">
        <v>795</v>
      </c>
      <c r="DY8" s="68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8" t="s">
        <v>796</v>
      </c>
      <c r="EK8" s="68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8" t="s">
        <v>796</v>
      </c>
      <c r="EQ9" s="68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8" t="s">
        <v>796</v>
      </c>
      <c r="EW9" s="68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8" t="s">
        <v>796</v>
      </c>
      <c r="EE11" s="68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8" t="s">
        <v>795</v>
      </c>
      <c r="CU12" s="68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90" t="s">
        <v>1005</v>
      </c>
      <c r="CU19" s="69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31" t="s">
        <v>1036</v>
      </c>
      <c r="FA21" s="731"/>
      <c r="FC21" s="339">
        <f>FC20-FC22</f>
        <v>113457.16899999997</v>
      </c>
      <c r="FD21" s="317"/>
      <c r="FE21" s="732" t="s">
        <v>1038</v>
      </c>
      <c r="FF21" s="732"/>
      <c r="FG21" s="73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31" t="s">
        <v>574</v>
      </c>
      <c r="FA22" s="73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31" t="s">
        <v>1061</v>
      </c>
      <c r="FA23" s="73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31" t="s">
        <v>1071</v>
      </c>
      <c r="FA24" s="73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3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3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C1" workbookViewId="0">
      <selection activeCell="MK36" sqref="MK3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3" t="s">
        <v>1109</v>
      </c>
      <c r="B1" s="733"/>
      <c r="C1" s="697" t="s">
        <v>119</v>
      </c>
      <c r="D1" s="698"/>
      <c r="E1" s="699" t="s">
        <v>1110</v>
      </c>
      <c r="F1" s="700"/>
      <c r="G1" s="733" t="s">
        <v>1111</v>
      </c>
      <c r="H1" s="733"/>
      <c r="I1" s="697" t="s">
        <v>119</v>
      </c>
      <c r="J1" s="698"/>
      <c r="K1" s="699" t="s">
        <v>1112</v>
      </c>
      <c r="L1" s="700"/>
      <c r="M1" s="733" t="s">
        <v>1113</v>
      </c>
      <c r="N1" s="733"/>
      <c r="O1" s="697" t="s">
        <v>119</v>
      </c>
      <c r="P1" s="698"/>
      <c r="Q1" s="699" t="s">
        <v>1114</v>
      </c>
      <c r="R1" s="700"/>
      <c r="S1" s="733" t="s">
        <v>1115</v>
      </c>
      <c r="T1" s="733"/>
      <c r="U1" s="697" t="s">
        <v>119</v>
      </c>
      <c r="V1" s="698"/>
      <c r="W1" s="699" t="s">
        <v>672</v>
      </c>
      <c r="X1" s="700"/>
      <c r="Y1" s="733" t="s">
        <v>1116</v>
      </c>
      <c r="Z1" s="733"/>
      <c r="AA1" s="697" t="s">
        <v>119</v>
      </c>
      <c r="AB1" s="698"/>
      <c r="AC1" s="699" t="s">
        <v>1117</v>
      </c>
      <c r="AD1" s="700"/>
      <c r="AE1" s="733" t="s">
        <v>1118</v>
      </c>
      <c r="AF1" s="733"/>
      <c r="AG1" s="697" t="s">
        <v>119</v>
      </c>
      <c r="AH1" s="698"/>
      <c r="AI1" s="699" t="s">
        <v>1119</v>
      </c>
      <c r="AJ1" s="700"/>
      <c r="AK1" s="733" t="s">
        <v>1120</v>
      </c>
      <c r="AL1" s="733"/>
      <c r="AM1" s="697" t="s">
        <v>1121</v>
      </c>
      <c r="AN1" s="698"/>
      <c r="AO1" s="699" t="s">
        <v>1122</v>
      </c>
      <c r="AP1" s="700"/>
      <c r="AQ1" s="733" t="s">
        <v>1123</v>
      </c>
      <c r="AR1" s="733"/>
      <c r="AS1" s="697" t="s">
        <v>1121</v>
      </c>
      <c r="AT1" s="698"/>
      <c r="AU1" s="699" t="s">
        <v>1124</v>
      </c>
      <c r="AV1" s="700"/>
      <c r="AW1" s="733" t="s">
        <v>1125</v>
      </c>
      <c r="AX1" s="733"/>
      <c r="AY1" s="699" t="s">
        <v>1126</v>
      </c>
      <c r="AZ1" s="700"/>
      <c r="BA1" s="733" t="s">
        <v>1125</v>
      </c>
      <c r="BB1" s="733"/>
      <c r="BC1" s="697" t="s">
        <v>689</v>
      </c>
      <c r="BD1" s="698"/>
      <c r="BE1" s="699" t="s">
        <v>1127</v>
      </c>
      <c r="BF1" s="700"/>
      <c r="BG1" s="733" t="s">
        <v>1128</v>
      </c>
      <c r="BH1" s="733"/>
      <c r="BI1" s="697" t="s">
        <v>689</v>
      </c>
      <c r="BJ1" s="698"/>
      <c r="BK1" s="699" t="s">
        <v>1127</v>
      </c>
      <c r="BL1" s="700"/>
      <c r="BM1" s="733" t="s">
        <v>1129</v>
      </c>
      <c r="BN1" s="733"/>
      <c r="BO1" s="697" t="s">
        <v>689</v>
      </c>
      <c r="BP1" s="698"/>
      <c r="BQ1" s="699" t="s">
        <v>1130</v>
      </c>
      <c r="BR1" s="700"/>
      <c r="BS1" s="733" t="s">
        <v>1131</v>
      </c>
      <c r="BT1" s="733"/>
      <c r="BU1" s="697" t="s">
        <v>689</v>
      </c>
      <c r="BV1" s="698"/>
      <c r="BW1" s="699" t="s">
        <v>1132</v>
      </c>
      <c r="BX1" s="700"/>
      <c r="BY1" s="733" t="s">
        <v>1133</v>
      </c>
      <c r="BZ1" s="733"/>
      <c r="CA1" s="697" t="s">
        <v>689</v>
      </c>
      <c r="CB1" s="698"/>
      <c r="CC1" s="699" t="s">
        <v>1130</v>
      </c>
      <c r="CD1" s="700"/>
      <c r="CE1" s="733" t="s">
        <v>1134</v>
      </c>
      <c r="CF1" s="733"/>
      <c r="CG1" s="697" t="s">
        <v>689</v>
      </c>
      <c r="CH1" s="698"/>
      <c r="CI1" s="699" t="s">
        <v>1132</v>
      </c>
      <c r="CJ1" s="700"/>
      <c r="CK1" s="733" t="s">
        <v>1135</v>
      </c>
      <c r="CL1" s="733"/>
      <c r="CM1" s="697" t="s">
        <v>689</v>
      </c>
      <c r="CN1" s="698"/>
      <c r="CO1" s="699" t="s">
        <v>1130</v>
      </c>
      <c r="CP1" s="700"/>
      <c r="CQ1" s="733" t="s">
        <v>1136</v>
      </c>
      <c r="CR1" s="733"/>
      <c r="CS1" s="734" t="s">
        <v>689</v>
      </c>
      <c r="CT1" s="735"/>
      <c r="CU1" s="699" t="s">
        <v>1137</v>
      </c>
      <c r="CV1" s="700"/>
      <c r="CW1" s="733" t="s">
        <v>1138</v>
      </c>
      <c r="CX1" s="733"/>
      <c r="CY1" s="734" t="s">
        <v>689</v>
      </c>
      <c r="CZ1" s="735"/>
      <c r="DA1" s="699" t="s">
        <v>1139</v>
      </c>
      <c r="DB1" s="700"/>
      <c r="DC1" s="733" t="s">
        <v>1140</v>
      </c>
      <c r="DD1" s="733"/>
      <c r="DE1" s="734" t="s">
        <v>689</v>
      </c>
      <c r="DF1" s="735"/>
      <c r="DG1" s="699" t="s">
        <v>1141</v>
      </c>
      <c r="DH1" s="700"/>
      <c r="DI1" s="733" t="s">
        <v>1142</v>
      </c>
      <c r="DJ1" s="733"/>
      <c r="DK1" s="734" t="s">
        <v>689</v>
      </c>
      <c r="DL1" s="735"/>
      <c r="DM1" s="699" t="s">
        <v>1137</v>
      </c>
      <c r="DN1" s="700"/>
      <c r="DO1" s="733" t="s">
        <v>1143</v>
      </c>
      <c r="DP1" s="733"/>
      <c r="DQ1" s="734" t="s">
        <v>689</v>
      </c>
      <c r="DR1" s="735"/>
      <c r="DS1" s="699" t="s">
        <v>1144</v>
      </c>
      <c r="DT1" s="700"/>
      <c r="DU1" s="733" t="s">
        <v>1145</v>
      </c>
      <c r="DV1" s="733"/>
      <c r="DW1" s="734" t="s">
        <v>689</v>
      </c>
      <c r="DX1" s="735"/>
      <c r="DY1" s="699" t="s">
        <v>1146</v>
      </c>
      <c r="DZ1" s="700"/>
      <c r="EA1" s="736" t="s">
        <v>1147</v>
      </c>
      <c r="EB1" s="736"/>
      <c r="EC1" s="734" t="s">
        <v>689</v>
      </c>
      <c r="ED1" s="735"/>
      <c r="EE1" s="699" t="s">
        <v>1144</v>
      </c>
      <c r="EF1" s="700"/>
      <c r="EG1" s="48"/>
      <c r="EH1" s="736" t="s">
        <v>1148</v>
      </c>
      <c r="EI1" s="736"/>
      <c r="EJ1" s="734" t="s">
        <v>689</v>
      </c>
      <c r="EK1" s="735"/>
      <c r="EL1" s="699" t="s">
        <v>1149</v>
      </c>
      <c r="EM1" s="700"/>
      <c r="EN1" s="736" t="s">
        <v>1150</v>
      </c>
      <c r="EO1" s="736"/>
      <c r="EP1" s="734" t="s">
        <v>689</v>
      </c>
      <c r="EQ1" s="735"/>
      <c r="ER1" s="699" t="s">
        <v>1151</v>
      </c>
      <c r="ES1" s="700"/>
      <c r="ET1" s="736" t="s">
        <v>1152</v>
      </c>
      <c r="EU1" s="736"/>
      <c r="EV1" s="734" t="s">
        <v>689</v>
      </c>
      <c r="EW1" s="735"/>
      <c r="EX1" s="699" t="s">
        <v>1146</v>
      </c>
      <c r="EY1" s="700"/>
      <c r="EZ1" s="736" t="s">
        <v>1153</v>
      </c>
      <c r="FA1" s="736"/>
      <c r="FB1" s="734" t="s">
        <v>689</v>
      </c>
      <c r="FC1" s="735"/>
      <c r="FD1" s="699" t="s">
        <v>1139</v>
      </c>
      <c r="FE1" s="700"/>
      <c r="FF1" s="736" t="s">
        <v>1154</v>
      </c>
      <c r="FG1" s="736"/>
      <c r="FH1" s="734" t="s">
        <v>689</v>
      </c>
      <c r="FI1" s="735"/>
      <c r="FJ1" s="699" t="s">
        <v>1137</v>
      </c>
      <c r="FK1" s="700"/>
      <c r="FL1" s="736" t="s">
        <v>1155</v>
      </c>
      <c r="FM1" s="736"/>
      <c r="FN1" s="734" t="s">
        <v>689</v>
      </c>
      <c r="FO1" s="735"/>
      <c r="FP1" s="699" t="s">
        <v>1156</v>
      </c>
      <c r="FQ1" s="700"/>
      <c r="FR1" s="736" t="s">
        <v>1157</v>
      </c>
      <c r="FS1" s="736"/>
      <c r="FT1" s="734" t="s">
        <v>689</v>
      </c>
      <c r="FU1" s="735"/>
      <c r="FV1" s="699" t="s">
        <v>1156</v>
      </c>
      <c r="FW1" s="700"/>
      <c r="FX1" s="736" t="s">
        <v>1158</v>
      </c>
      <c r="FY1" s="736"/>
      <c r="FZ1" s="734" t="s">
        <v>689</v>
      </c>
      <c r="GA1" s="735"/>
      <c r="GB1" s="699" t="s">
        <v>1146</v>
      </c>
      <c r="GC1" s="700"/>
      <c r="GD1" s="736" t="s">
        <v>1159</v>
      </c>
      <c r="GE1" s="736"/>
      <c r="GF1" s="734" t="s">
        <v>689</v>
      </c>
      <c r="GG1" s="735"/>
      <c r="GH1" s="699" t="s">
        <v>1144</v>
      </c>
      <c r="GI1" s="700"/>
      <c r="GJ1" s="736" t="s">
        <v>1160</v>
      </c>
      <c r="GK1" s="736"/>
      <c r="GL1" s="734" t="s">
        <v>689</v>
      </c>
      <c r="GM1" s="735"/>
      <c r="GN1" s="699" t="s">
        <v>1144</v>
      </c>
      <c r="GO1" s="700"/>
      <c r="GP1" s="736" t="s">
        <v>1161</v>
      </c>
      <c r="GQ1" s="736"/>
      <c r="GR1" s="734" t="s">
        <v>689</v>
      </c>
      <c r="GS1" s="735"/>
      <c r="GT1" s="699" t="s">
        <v>1149</v>
      </c>
      <c r="GU1" s="700"/>
      <c r="GV1" s="736" t="s">
        <v>1162</v>
      </c>
      <c r="GW1" s="736"/>
      <c r="GX1" s="734" t="s">
        <v>689</v>
      </c>
      <c r="GY1" s="735"/>
      <c r="GZ1" s="699" t="s">
        <v>1163</v>
      </c>
      <c r="HA1" s="700"/>
      <c r="HB1" s="736" t="s">
        <v>1164</v>
      </c>
      <c r="HC1" s="736"/>
      <c r="HD1" s="734" t="s">
        <v>689</v>
      </c>
      <c r="HE1" s="735"/>
      <c r="HF1" s="699" t="s">
        <v>1151</v>
      </c>
      <c r="HG1" s="700"/>
      <c r="HH1" s="736" t="s">
        <v>1165</v>
      </c>
      <c r="HI1" s="736"/>
      <c r="HJ1" s="734" t="s">
        <v>689</v>
      </c>
      <c r="HK1" s="735"/>
      <c r="HL1" s="699" t="s">
        <v>1137</v>
      </c>
      <c r="HM1" s="700"/>
      <c r="HN1" s="736" t="s">
        <v>1166</v>
      </c>
      <c r="HO1" s="736"/>
      <c r="HP1" s="734" t="s">
        <v>689</v>
      </c>
      <c r="HQ1" s="735"/>
      <c r="HR1" s="699" t="s">
        <v>1137</v>
      </c>
      <c r="HS1" s="700"/>
      <c r="HT1" s="736" t="s">
        <v>1167</v>
      </c>
      <c r="HU1" s="736"/>
      <c r="HV1" s="734" t="s">
        <v>689</v>
      </c>
      <c r="HW1" s="735"/>
      <c r="HX1" s="699" t="s">
        <v>1146</v>
      </c>
      <c r="HY1" s="700"/>
      <c r="HZ1" s="736" t="s">
        <v>1168</v>
      </c>
      <c r="IA1" s="736"/>
      <c r="IB1" s="734" t="s">
        <v>689</v>
      </c>
      <c r="IC1" s="735"/>
      <c r="ID1" s="699" t="s">
        <v>1151</v>
      </c>
      <c r="IE1" s="700"/>
      <c r="IF1" s="736" t="s">
        <v>1169</v>
      </c>
      <c r="IG1" s="736"/>
      <c r="IH1" s="734" t="s">
        <v>689</v>
      </c>
      <c r="II1" s="735"/>
      <c r="IJ1" s="699" t="s">
        <v>1144</v>
      </c>
      <c r="IK1" s="700"/>
      <c r="IL1" s="736" t="s">
        <v>1170</v>
      </c>
      <c r="IM1" s="736"/>
      <c r="IN1" s="734" t="s">
        <v>689</v>
      </c>
      <c r="IO1" s="735"/>
      <c r="IP1" s="699" t="s">
        <v>1146</v>
      </c>
      <c r="IQ1" s="700"/>
      <c r="IR1" s="736" t="s">
        <v>1171</v>
      </c>
      <c r="IS1" s="736"/>
      <c r="IT1" s="734" t="s">
        <v>689</v>
      </c>
      <c r="IU1" s="735"/>
      <c r="IV1" s="699" t="s">
        <v>1172</v>
      </c>
      <c r="IW1" s="700"/>
      <c r="IX1" s="736" t="s">
        <v>1173</v>
      </c>
      <c r="IY1" s="736"/>
      <c r="IZ1" s="734" t="s">
        <v>689</v>
      </c>
      <c r="JA1" s="735"/>
      <c r="JB1" s="699" t="s">
        <v>1156</v>
      </c>
      <c r="JC1" s="700"/>
      <c r="JD1" s="736" t="s">
        <v>1174</v>
      </c>
      <c r="JE1" s="736"/>
      <c r="JF1" s="734" t="s">
        <v>689</v>
      </c>
      <c r="JG1" s="735"/>
      <c r="JH1" s="699" t="s">
        <v>1172</v>
      </c>
      <c r="JI1" s="700"/>
      <c r="JJ1" s="736" t="s">
        <v>1175</v>
      </c>
      <c r="JK1" s="736"/>
      <c r="JL1" s="581" t="s">
        <v>689</v>
      </c>
      <c r="JM1" s="105"/>
      <c r="JN1" s="547" t="s">
        <v>1172</v>
      </c>
      <c r="JO1" s="48"/>
      <c r="JP1" s="736" t="s">
        <v>1176</v>
      </c>
      <c r="JQ1" s="736"/>
      <c r="JR1" s="581" t="s">
        <v>689</v>
      </c>
      <c r="JS1" s="105"/>
      <c r="JT1" s="547" t="s">
        <v>1149</v>
      </c>
      <c r="JU1" s="48"/>
      <c r="JV1" s="736" t="s">
        <v>1177</v>
      </c>
      <c r="JW1" s="736"/>
      <c r="JX1" s="581" t="s">
        <v>689</v>
      </c>
      <c r="JY1" s="105"/>
      <c r="JZ1" s="547" t="s">
        <v>1178</v>
      </c>
      <c r="KA1" s="48"/>
      <c r="KB1" s="736" t="s">
        <v>1179</v>
      </c>
      <c r="KC1" s="736"/>
      <c r="KD1" s="581" t="s">
        <v>689</v>
      </c>
      <c r="KE1" s="105"/>
      <c r="KF1" s="547" t="s">
        <v>1137</v>
      </c>
      <c r="KG1" s="48"/>
      <c r="KH1" s="736" t="s">
        <v>1180</v>
      </c>
      <c r="KI1" s="736"/>
      <c r="KJ1" s="581" t="s">
        <v>689</v>
      </c>
      <c r="KK1" s="105"/>
      <c r="KL1" s="547" t="s">
        <v>1144</v>
      </c>
      <c r="KM1" s="48"/>
      <c r="KN1" s="736" t="s">
        <v>1181</v>
      </c>
      <c r="KO1" s="736"/>
      <c r="KP1" s="581" t="s">
        <v>689</v>
      </c>
      <c r="KQ1" s="105"/>
      <c r="KR1" s="547" t="s">
        <v>1144</v>
      </c>
      <c r="KS1" s="48"/>
      <c r="KT1" s="736" t="s">
        <v>1182</v>
      </c>
      <c r="KU1" s="736"/>
      <c r="KV1" s="581" t="s">
        <v>689</v>
      </c>
      <c r="KW1" s="105"/>
      <c r="KX1" s="547" t="s">
        <v>1144</v>
      </c>
      <c r="KY1" s="48"/>
      <c r="KZ1" s="736" t="s">
        <v>1183</v>
      </c>
      <c r="LA1" s="736"/>
      <c r="LB1" s="581" t="s">
        <v>689</v>
      </c>
      <c r="LC1" s="105"/>
      <c r="LD1" s="547" t="s">
        <v>1172</v>
      </c>
      <c r="LE1" s="48"/>
      <c r="LF1" s="736" t="s">
        <v>1184</v>
      </c>
      <c r="LG1" s="736"/>
      <c r="LH1" s="581" t="s">
        <v>689</v>
      </c>
      <c r="LI1" s="105"/>
      <c r="LJ1" s="547" t="s">
        <v>1172</v>
      </c>
      <c r="LK1" s="48"/>
      <c r="LL1" s="736" t="s">
        <v>1185</v>
      </c>
      <c r="LM1" s="736"/>
      <c r="LN1" s="581" t="s">
        <v>689</v>
      </c>
      <c r="LO1" s="303"/>
      <c r="LP1" s="547" t="s">
        <v>1172</v>
      </c>
      <c r="LQ1" s="48"/>
      <c r="LR1" s="736" t="s">
        <v>1186</v>
      </c>
      <c r="LS1" s="736"/>
      <c r="LT1" s="581" t="s">
        <v>689</v>
      </c>
      <c r="LU1" s="303"/>
      <c r="LV1" s="620" t="s">
        <v>1156</v>
      </c>
      <c r="LW1" s="48"/>
      <c r="LX1" s="736" t="s">
        <v>3360</v>
      </c>
      <c r="LY1" s="736"/>
      <c r="LZ1" s="619" t="s">
        <v>689</v>
      </c>
      <c r="MA1" s="303"/>
      <c r="MB1" s="609" t="s">
        <v>1172</v>
      </c>
      <c r="MC1" s="610"/>
      <c r="MD1" s="753" t="s">
        <v>3447</v>
      </c>
      <c r="ME1" s="736"/>
      <c r="MF1" s="669" t="s">
        <v>689</v>
      </c>
      <c r="MG1" s="303"/>
      <c r="MH1" s="659" t="s">
        <v>1172</v>
      </c>
      <c r="MI1" s="660"/>
      <c r="MJ1" s="753" t="s">
        <v>3440</v>
      </c>
      <c r="MK1" s="736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SUM(MG4:MG39)</f>
        <v>1552.0800000000002</v>
      </c>
      <c r="MH2" s="70" t="s">
        <v>143</v>
      </c>
      <c r="MI2" s="590">
        <f>MG2+ME2-MK2</f>
        <v>8781.0800000000163</v>
      </c>
      <c r="MJ2" s="661" t="s">
        <v>3340</v>
      </c>
      <c r="MK2" s="44">
        <f>SUM(MK7:MK42)</f>
        <v>298568</v>
      </c>
    </row>
    <row r="3" spans="1:351">
      <c r="A3" s="755" t="s">
        <v>1196</v>
      </c>
      <c r="B3" s="755"/>
      <c r="E3" s="53" t="s">
        <v>150</v>
      </c>
      <c r="F3" s="52">
        <f>F2-F4</f>
        <v>17</v>
      </c>
      <c r="G3" s="755" t="s">
        <v>1196</v>
      </c>
      <c r="H3" s="755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MI2-MG43-MG42</f>
        <v>5381.0300000000161</v>
      </c>
      <c r="MJ3" s="661" t="s">
        <v>1217</v>
      </c>
      <c r="MK3" s="44">
        <f>SUM(MK12:MK13)</f>
        <v>-187476</v>
      </c>
    </row>
    <row r="4" spans="1:351" ht="12.75" customHeight="1" thickBot="1">
      <c r="A4" s="755"/>
      <c r="B4" s="755"/>
      <c r="E4" s="53" t="s">
        <v>161</v>
      </c>
      <c r="F4" s="52">
        <f>SUM(F14:F57)</f>
        <v>12750</v>
      </c>
      <c r="G4" s="755"/>
      <c r="H4" s="755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0.32000000001426088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SUM(MI6:MI63)</f>
        <v>8780.760000000002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9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9" t="s">
        <v>3481</v>
      </c>
      <c r="MG7" s="42">
        <f>1154</f>
        <v>1154</v>
      </c>
      <c r="MH7" s="630" t="s">
        <v>3452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80" t="s">
        <v>3485</v>
      </c>
      <c r="MG8" s="42">
        <v>-460</v>
      </c>
      <c r="MH8" s="630" t="s">
        <v>3451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70" t="s">
        <v>3449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3461</v>
      </c>
      <c r="MG11" s="250">
        <v>26.77</v>
      </c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>
        <v>191</v>
      </c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37" t="s">
        <v>1684</v>
      </c>
      <c r="DP14" s="738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6" t="s">
        <v>1704</v>
      </c>
      <c r="HK14" s="736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9" t="s">
        <v>1658</v>
      </c>
      <c r="KE15" s="739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-92000</v>
      </c>
      <c r="ML15" s="46"/>
      <c r="MM15" s="14" t="s">
        <v>3493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3454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100221</v>
      </c>
      <c r="ML17" s="46">
        <v>45436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37" t="s">
        <v>1906</v>
      </c>
      <c r="DJ18" s="738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70" t="s">
        <v>3480</v>
      </c>
      <c r="MG20" s="42">
        <v>1.7</v>
      </c>
      <c r="MH20" s="631" t="s">
        <v>3468</v>
      </c>
      <c r="MI20" s="42">
        <f>10+10</f>
        <v>20</v>
      </c>
      <c r="MJ20" s="666" t="s">
        <v>1780</v>
      </c>
      <c r="MK20" s="94">
        <v>-1905</v>
      </c>
      <c r="ML20" s="46">
        <v>45436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0" t="s">
        <v>357</v>
      </c>
      <c r="N21" s="740"/>
      <c r="Q21" s="58" t="s">
        <v>382</v>
      </c>
      <c r="S21" s="740" t="s">
        <v>357</v>
      </c>
      <c r="T21" s="740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9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68" t="s">
        <v>1658</v>
      </c>
      <c r="MG21" s="668"/>
      <c r="MH21" s="631" t="s">
        <v>3467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41" t="s">
        <v>2116</v>
      </c>
      <c r="N22" s="741"/>
      <c r="Q22" s="58" t="s">
        <v>391</v>
      </c>
      <c r="S22" s="741" t="s">
        <v>2116</v>
      </c>
      <c r="T22" s="741"/>
      <c r="W22" s="66" t="s">
        <v>1787</v>
      </c>
      <c r="X22" s="14">
        <v>0</v>
      </c>
      <c r="Y22" s="740" t="s">
        <v>357</v>
      </c>
      <c r="Z22" s="740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9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3" t="s">
        <v>2142</v>
      </c>
      <c r="IU22" s="73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47" t="s">
        <v>3457</v>
      </c>
      <c r="MG22" s="42">
        <v>110.7</v>
      </c>
      <c r="MH22" s="631" t="s">
        <v>3482</v>
      </c>
      <c r="MI22" s="42">
        <v>22.15</v>
      </c>
      <c r="MJ22" s="663" t="s">
        <v>1892</v>
      </c>
      <c r="MK22" s="44">
        <f>MJ23-0.99*195000</f>
        <v>-2132</v>
      </c>
    </row>
    <row r="23" spans="1:351">
      <c r="A23" s="740" t="s">
        <v>357</v>
      </c>
      <c r="B23" s="740"/>
      <c r="E23" s="568" t="s">
        <v>429</v>
      </c>
      <c r="F23" s="58"/>
      <c r="G23" s="740" t="s">
        <v>357</v>
      </c>
      <c r="H23" s="740"/>
      <c r="K23" s="66" t="s">
        <v>1787</v>
      </c>
      <c r="L23" s="14">
        <v>0</v>
      </c>
      <c r="M23" s="742"/>
      <c r="N23" s="742"/>
      <c r="Q23" s="58" t="s">
        <v>1958</v>
      </c>
      <c r="S23" s="742"/>
      <c r="T23" s="742"/>
      <c r="W23" s="66" t="s">
        <v>1574</v>
      </c>
      <c r="X23" s="61">
        <v>0</v>
      </c>
      <c r="Y23" s="741" t="s">
        <v>2116</v>
      </c>
      <c r="Z23" s="741"/>
      <c r="AE23" s="740" t="s">
        <v>357</v>
      </c>
      <c r="AF23" s="740"/>
      <c r="AK23" s="740" t="s">
        <v>357</v>
      </c>
      <c r="AL23" s="740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43" t="s">
        <v>2171</v>
      </c>
      <c r="EF23" s="743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9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9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3" t="s">
        <v>2142</v>
      </c>
      <c r="HK23" s="73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3" t="s">
        <v>2142</v>
      </c>
      <c r="HW23" s="73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3484</v>
      </c>
      <c r="MI23" s="42">
        <v>35.82</v>
      </c>
      <c r="MJ23" s="283">
        <v>190918</v>
      </c>
      <c r="MK23" s="595" t="s">
        <v>3367</v>
      </c>
      <c r="ML23" s="46">
        <v>45434</v>
      </c>
      <c r="MM23" s="283"/>
    </row>
    <row r="24" spans="1:351">
      <c r="A24" s="741" t="s">
        <v>2116</v>
      </c>
      <c r="B24" s="741"/>
      <c r="E24" s="568" t="s">
        <v>298</v>
      </c>
      <c r="F24" s="58"/>
      <c r="G24" s="741" t="s">
        <v>2116</v>
      </c>
      <c r="H24" s="741"/>
      <c r="K24" s="66" t="s">
        <v>1574</v>
      </c>
      <c r="L24" s="61">
        <v>0</v>
      </c>
      <c r="M24" s="742"/>
      <c r="N24" s="742"/>
      <c r="Q24" s="66" t="s">
        <v>1670</v>
      </c>
      <c r="R24" s="14">
        <v>0</v>
      </c>
      <c r="S24" s="742"/>
      <c r="T24" s="742"/>
      <c r="W24" s="66" t="s">
        <v>2201</v>
      </c>
      <c r="X24" s="14">
        <v>910.17</v>
      </c>
      <c r="Y24" s="742"/>
      <c r="Z24" s="742"/>
      <c r="AC24" s="73" t="s">
        <v>2202</v>
      </c>
      <c r="AD24" s="14">
        <v>90</v>
      </c>
      <c r="AE24" s="741" t="s">
        <v>2116</v>
      </c>
      <c r="AF24" s="741"/>
      <c r="AI24" s="72" t="s">
        <v>2203</v>
      </c>
      <c r="AJ24" s="14">
        <v>30</v>
      </c>
      <c r="AK24" s="741" t="s">
        <v>2116</v>
      </c>
      <c r="AL24" s="741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41"/>
      <c r="BH24" s="741"/>
      <c r="BK24" s="89" t="s">
        <v>2205</v>
      </c>
      <c r="BL24" s="61">
        <v>48.54</v>
      </c>
      <c r="BM24" s="741"/>
      <c r="BN24" s="741"/>
      <c r="BQ24" s="89" t="s">
        <v>1960</v>
      </c>
      <c r="BR24" s="61">
        <v>50.15</v>
      </c>
      <c r="BS24" s="741" t="s">
        <v>2206</v>
      </c>
      <c r="BT24" s="741"/>
      <c r="BW24" s="89" t="s">
        <v>1960</v>
      </c>
      <c r="BX24" s="61">
        <v>48.54</v>
      </c>
      <c r="BY24" s="741"/>
      <c r="BZ24" s="741"/>
      <c r="CC24" s="89" t="s">
        <v>1960</v>
      </c>
      <c r="CD24" s="61">
        <v>142.91</v>
      </c>
      <c r="CE24" s="741"/>
      <c r="CF24" s="741"/>
      <c r="CI24" s="89" t="s">
        <v>2207</v>
      </c>
      <c r="CJ24" s="61">
        <v>35.049999999999997</v>
      </c>
      <c r="CK24" s="742"/>
      <c r="CL24" s="742"/>
      <c r="CO24" s="89" t="s">
        <v>1909</v>
      </c>
      <c r="CP24" s="61">
        <v>153.41</v>
      </c>
      <c r="CQ24" s="742" t="s">
        <v>2208</v>
      </c>
      <c r="CR24" s="74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9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3460</v>
      </c>
      <c r="MI24" s="42">
        <f>18.7</f>
        <v>18.7</v>
      </c>
      <c r="MJ24" s="663" t="s">
        <v>3351</v>
      </c>
      <c r="MK24" s="682">
        <v>600</v>
      </c>
      <c r="ML24" s="46">
        <v>45436</v>
      </c>
      <c r="MM24" s="44"/>
    </row>
    <row r="25" spans="1:351">
      <c r="A25" s="742"/>
      <c r="B25" s="742"/>
      <c r="E25" s="567" t="s">
        <v>413</v>
      </c>
      <c r="F25" s="53"/>
      <c r="G25" s="742"/>
      <c r="H25" s="742"/>
      <c r="K25" s="66" t="s">
        <v>2252</v>
      </c>
      <c r="L25" s="14">
        <f>910+40</f>
        <v>950</v>
      </c>
      <c r="M25" s="742"/>
      <c r="N25" s="742"/>
      <c r="Q25" s="66" t="s">
        <v>1733</v>
      </c>
      <c r="R25" s="14">
        <v>0</v>
      </c>
      <c r="S25" s="742"/>
      <c r="T25" s="742"/>
      <c r="W25" s="67" t="s">
        <v>2253</v>
      </c>
      <c r="X25" s="14">
        <v>110.58</v>
      </c>
      <c r="Y25" s="742"/>
      <c r="Z25" s="742"/>
      <c r="AE25" s="742"/>
      <c r="AF25" s="742"/>
      <c r="AK25" s="742"/>
      <c r="AL25" s="74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42"/>
      <c r="AX25" s="742"/>
      <c r="AY25" s="67"/>
      <c r="AZ25" s="61"/>
      <c r="BA25" s="742"/>
      <c r="BB25" s="742"/>
      <c r="BE25" s="67" t="s">
        <v>1622</v>
      </c>
      <c r="BF25" s="61">
        <f>6.5*2</f>
        <v>13</v>
      </c>
      <c r="BG25" s="742"/>
      <c r="BH25" s="742"/>
      <c r="BK25" s="89" t="s">
        <v>1622</v>
      </c>
      <c r="BL25" s="61">
        <f>6.5*2</f>
        <v>13</v>
      </c>
      <c r="BM25" s="742"/>
      <c r="BN25" s="742"/>
      <c r="BQ25" s="89" t="s">
        <v>1622</v>
      </c>
      <c r="BR25" s="61">
        <v>13</v>
      </c>
      <c r="BS25" s="742"/>
      <c r="BT25" s="742"/>
      <c r="BW25" s="89" t="s">
        <v>1622</v>
      </c>
      <c r="BX25" s="61">
        <v>13</v>
      </c>
      <c r="BY25" s="742"/>
      <c r="BZ25" s="742"/>
      <c r="CC25" s="89" t="s">
        <v>1622</v>
      </c>
      <c r="CD25" s="61">
        <v>13</v>
      </c>
      <c r="CE25" s="742"/>
      <c r="CF25" s="74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4" t="s">
        <v>2171</v>
      </c>
      <c r="DZ25" s="745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43" t="s">
        <v>2171</v>
      </c>
      <c r="ES25" s="743"/>
      <c r="ET25" s="49" t="s">
        <v>1857</v>
      </c>
      <c r="EU25" s="94">
        <v>20000</v>
      </c>
      <c r="EW25" s="759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3" t="s">
        <v>2142</v>
      </c>
      <c r="IC25" s="73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3472</v>
      </c>
      <c r="MI25" s="42">
        <v>38.97</v>
      </c>
      <c r="MJ25" s="667" t="s">
        <v>1584</v>
      </c>
      <c r="MK25" s="44">
        <v>762</v>
      </c>
      <c r="ML25" s="46">
        <v>45435</v>
      </c>
      <c r="MM25" s="44">
        <v>762</v>
      </c>
    </row>
    <row r="26" spans="1:351">
      <c r="A26" s="742"/>
      <c r="B26" s="742"/>
      <c r="F26" s="62"/>
      <c r="G26" s="742"/>
      <c r="H26" s="742"/>
      <c r="M26" s="746" t="s">
        <v>399</v>
      </c>
      <c r="N26" s="742"/>
      <c r="Q26" s="66" t="s">
        <v>1787</v>
      </c>
      <c r="R26" s="14">
        <v>0</v>
      </c>
      <c r="S26" s="746" t="s">
        <v>399</v>
      </c>
      <c r="T26" s="742"/>
      <c r="W26" s="67" t="s">
        <v>1960</v>
      </c>
      <c r="X26" s="14">
        <v>60.75</v>
      </c>
      <c r="Y26" s="742"/>
      <c r="Z26" s="742"/>
      <c r="AC26" s="21" t="s">
        <v>2294</v>
      </c>
      <c r="AD26" s="21"/>
      <c r="AE26" s="746" t="s">
        <v>399</v>
      </c>
      <c r="AF26" s="74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43" t="s">
        <v>2171</v>
      </c>
      <c r="EY26" s="743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3" t="s">
        <v>2142</v>
      </c>
      <c r="HQ26" s="73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3471</v>
      </c>
      <c r="MI26" s="42">
        <v>44</v>
      </c>
      <c r="MJ26" s="667" t="s">
        <v>1650</v>
      </c>
      <c r="MK26" s="234">
        <v>6324</v>
      </c>
      <c r="ML26" s="46" t="s">
        <v>3494</v>
      </c>
      <c r="MM26" s="234"/>
    </row>
    <row r="27" spans="1:351" ht="12.75" customHeight="1">
      <c r="A27" s="742"/>
      <c r="B27" s="742"/>
      <c r="E27" s="570" t="s">
        <v>445</v>
      </c>
      <c r="F27" s="62"/>
      <c r="G27" s="742"/>
      <c r="H27" s="742"/>
      <c r="K27" s="67" t="s">
        <v>2337</v>
      </c>
      <c r="L27" s="14">
        <f>60</f>
        <v>60</v>
      </c>
      <c r="M27" s="746" t="s">
        <v>2338</v>
      </c>
      <c r="N27" s="742"/>
      <c r="Q27" s="66" t="s">
        <v>2339</v>
      </c>
      <c r="R27" s="61">
        <v>200</v>
      </c>
      <c r="S27" s="746" t="s">
        <v>2338</v>
      </c>
      <c r="T27" s="742"/>
      <c r="W27" s="67" t="s">
        <v>2023</v>
      </c>
      <c r="X27" s="14">
        <v>61.35</v>
      </c>
      <c r="Y27" s="746" t="s">
        <v>399</v>
      </c>
      <c r="Z27" s="742"/>
      <c r="AC27" s="21" t="s">
        <v>2340</v>
      </c>
      <c r="AD27" s="21">
        <f>53+207+63</f>
        <v>323</v>
      </c>
      <c r="AE27" s="746" t="s">
        <v>2338</v>
      </c>
      <c r="AF27" s="74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43" t="s">
        <v>2360</v>
      </c>
      <c r="FE27" s="743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3462</v>
      </c>
      <c r="MI27" s="42">
        <v>8.9</v>
      </c>
      <c r="MJ27" s="667" t="s">
        <v>2157</v>
      </c>
      <c r="MK27" s="44">
        <v>10</v>
      </c>
      <c r="ML27" s="46"/>
    </row>
    <row r="28" spans="1:351">
      <c r="A28" s="746" t="s">
        <v>399</v>
      </c>
      <c r="B28" s="742"/>
      <c r="E28" s="570" t="s">
        <v>454</v>
      </c>
      <c r="F28" s="62"/>
      <c r="G28" s="746" t="s">
        <v>399</v>
      </c>
      <c r="H28" s="742"/>
      <c r="K28" s="67" t="s">
        <v>2023</v>
      </c>
      <c r="L28" s="14">
        <v>0</v>
      </c>
      <c r="M28" s="747" t="s">
        <v>224</v>
      </c>
      <c r="N28" s="747"/>
      <c r="Q28" s="66" t="s">
        <v>2201</v>
      </c>
      <c r="R28" s="14">
        <v>0</v>
      </c>
      <c r="S28" s="747" t="s">
        <v>224</v>
      </c>
      <c r="T28" s="747"/>
      <c r="W28" s="67" t="s">
        <v>2070</v>
      </c>
      <c r="X28" s="14">
        <v>64</v>
      </c>
      <c r="Y28" s="746" t="s">
        <v>2338</v>
      </c>
      <c r="Z28" s="742"/>
      <c r="AC28" s="21" t="s">
        <v>2395</v>
      </c>
      <c r="AD28" s="21">
        <f>63+46</f>
        <v>109</v>
      </c>
      <c r="AE28" s="747" t="s">
        <v>224</v>
      </c>
      <c r="AF28" s="747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43" t="s">
        <v>2171</v>
      </c>
      <c r="EM28" s="743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3" t="s">
        <v>2142</v>
      </c>
      <c r="JA28" s="73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3463</v>
      </c>
      <c r="MI28" s="42">
        <v>21.2</v>
      </c>
      <c r="MJ28" s="666" t="s">
        <v>2198</v>
      </c>
      <c r="MK28" s="44">
        <v>130</v>
      </c>
      <c r="ML28" s="46">
        <v>45411</v>
      </c>
    </row>
    <row r="29" spans="1:351">
      <c r="A29" s="746" t="s">
        <v>2338</v>
      </c>
      <c r="B29" s="742"/>
      <c r="E29" s="570" t="s">
        <v>458</v>
      </c>
      <c r="F29" s="62"/>
      <c r="G29" s="746" t="s">
        <v>2338</v>
      </c>
      <c r="H29" s="742"/>
      <c r="K29" s="67" t="s">
        <v>2070</v>
      </c>
      <c r="L29" s="14">
        <v>64</v>
      </c>
      <c r="M29" s="742" t="s">
        <v>327</v>
      </c>
      <c r="N29" s="742"/>
      <c r="S29" s="742" t="s">
        <v>327</v>
      </c>
      <c r="T29" s="742"/>
      <c r="W29" s="67" t="s">
        <v>2117</v>
      </c>
      <c r="X29" s="14">
        <v>100.01</v>
      </c>
      <c r="Y29" s="747" t="s">
        <v>224</v>
      </c>
      <c r="Z29" s="747"/>
      <c r="AC29" s="14" t="s">
        <v>2444</v>
      </c>
      <c r="AD29" s="14">
        <v>65</v>
      </c>
      <c r="AE29" s="742" t="s">
        <v>327</v>
      </c>
      <c r="AF29" s="74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43" t="s">
        <v>2360</v>
      </c>
      <c r="FK29" s="743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3464</v>
      </c>
      <c r="MI29" s="42">
        <v>6.9</v>
      </c>
      <c r="MJ29" s="665" t="s">
        <v>2099</v>
      </c>
      <c r="MK29" s="44">
        <v>1000</v>
      </c>
    </row>
    <row r="30" spans="1:351">
      <c r="A30" s="747" t="s">
        <v>224</v>
      </c>
      <c r="B30" s="747"/>
      <c r="E30" s="570" t="s">
        <v>2489</v>
      </c>
      <c r="F30" s="53"/>
      <c r="G30" s="747" t="s">
        <v>224</v>
      </c>
      <c r="H30" s="747"/>
      <c r="K30" s="67" t="s">
        <v>2117</v>
      </c>
      <c r="L30" s="14">
        <v>50.01</v>
      </c>
      <c r="M30" s="749" t="s">
        <v>2490</v>
      </c>
      <c r="N30" s="749"/>
      <c r="Q30" s="67" t="s">
        <v>1897</v>
      </c>
      <c r="R30" s="14">
        <v>26</v>
      </c>
      <c r="S30" s="749" t="s">
        <v>2490</v>
      </c>
      <c r="T30" s="749"/>
      <c r="Y30" s="742" t="s">
        <v>327</v>
      </c>
      <c r="Z30" s="742"/>
      <c r="AC30" s="14" t="s">
        <v>2491</v>
      </c>
      <c r="AD30" s="14">
        <v>10</v>
      </c>
      <c r="AE30" s="749" t="s">
        <v>2490</v>
      </c>
      <c r="AF30" s="749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3465</v>
      </c>
      <c r="MI30" s="42">
        <v>12.9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42" t="s">
        <v>327</v>
      </c>
      <c r="B31" s="742"/>
      <c r="E31" s="53"/>
      <c r="F31" s="53"/>
      <c r="G31" s="742" t="s">
        <v>327</v>
      </c>
      <c r="H31" s="742"/>
      <c r="M31" s="741" t="s">
        <v>390</v>
      </c>
      <c r="N31" s="741"/>
      <c r="Q31" s="67" t="s">
        <v>1960</v>
      </c>
      <c r="R31" s="14">
        <v>55</v>
      </c>
      <c r="S31" s="741" t="s">
        <v>390</v>
      </c>
      <c r="T31" s="741"/>
      <c r="W31" s="68" t="s">
        <v>2537</v>
      </c>
      <c r="X31" s="68">
        <v>0</v>
      </c>
      <c r="Y31" s="749" t="s">
        <v>2490</v>
      </c>
      <c r="Z31" s="749"/>
      <c r="AE31" s="741" t="s">
        <v>390</v>
      </c>
      <c r="AF31" s="741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8" t="s">
        <v>2546</v>
      </c>
      <c r="DP31" s="748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3466</v>
      </c>
      <c r="MI31" s="42">
        <v>4.9000000000000004</v>
      </c>
      <c r="MJ31" s="209">
        <v>0</v>
      </c>
      <c r="MK31" s="44" t="s">
        <v>3415</v>
      </c>
    </row>
    <row r="32" spans="1:351">
      <c r="A32" s="749" t="s">
        <v>2490</v>
      </c>
      <c r="B32" s="749"/>
      <c r="C32" s="64"/>
      <c r="D32" s="64"/>
      <c r="E32" s="64"/>
      <c r="F32" s="64"/>
      <c r="G32" s="749" t="s">
        <v>2490</v>
      </c>
      <c r="H32" s="749"/>
      <c r="K32" s="68" t="s">
        <v>2580</v>
      </c>
      <c r="L32" s="68"/>
      <c r="M32" s="750" t="s">
        <v>2571</v>
      </c>
      <c r="N32" s="750"/>
      <c r="Q32" s="67" t="s">
        <v>2023</v>
      </c>
      <c r="R32" s="14">
        <v>77.239999999999995</v>
      </c>
      <c r="S32" s="750" t="s">
        <v>2571</v>
      </c>
      <c r="T32" s="750"/>
      <c r="Y32" s="741" t="s">
        <v>390</v>
      </c>
      <c r="Z32" s="741"/>
      <c r="AC32" s="577" t="s">
        <v>1458</v>
      </c>
      <c r="AD32" s="14">
        <v>350</v>
      </c>
      <c r="AE32" s="750" t="s">
        <v>2571</v>
      </c>
      <c r="AF32" s="750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51" t="s">
        <v>2476</v>
      </c>
      <c r="DB32" s="752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3" t="s">
        <v>2142</v>
      </c>
      <c r="IO32" s="73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3474</v>
      </c>
      <c r="MI32" s="42">
        <v>6.3</v>
      </c>
      <c r="MJ32" s="664" t="s">
        <v>2236</v>
      </c>
      <c r="MK32" s="42"/>
    </row>
    <row r="33" spans="1:351">
      <c r="A33" s="741" t="s">
        <v>390</v>
      </c>
      <c r="B33" s="741"/>
      <c r="E33" s="578" t="s">
        <v>482</v>
      </c>
      <c r="F33" s="53"/>
      <c r="G33" s="741" t="s">
        <v>390</v>
      </c>
      <c r="H33" s="741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50" t="s">
        <v>2571</v>
      </c>
      <c r="Z33" s="750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3479</v>
      </c>
      <c r="MI33" s="42">
        <v>50.74</v>
      </c>
      <c r="MJ33" s="665" t="s">
        <v>3488</v>
      </c>
      <c r="MK33" s="44"/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8"/>
      <c r="MH34" s="631" t="s">
        <v>3475</v>
      </c>
      <c r="MI34" s="42">
        <v>17.100000000000001</v>
      </c>
      <c r="MJ34" s="674"/>
      <c r="MK34" s="44"/>
    </row>
    <row r="35" spans="1:351" ht="14.25" customHeight="1">
      <c r="A35" s="756"/>
      <c r="B35" s="756"/>
      <c r="E35" s="573" t="s">
        <v>520</v>
      </c>
      <c r="F35" s="53">
        <v>250</v>
      </c>
      <c r="G35" s="756"/>
      <c r="H35" s="756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7"/>
      <c r="MH35" s="631" t="s">
        <v>3476</v>
      </c>
      <c r="MI35" s="42">
        <v>25.8</v>
      </c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57" t="s">
        <v>2171</v>
      </c>
      <c r="DT36" s="758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18"/>
      <c r="MG36" s="618"/>
      <c r="MH36" s="631" t="s">
        <v>3477</v>
      </c>
      <c r="MI36" s="42">
        <v>99.76</v>
      </c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18"/>
      <c r="MG37" s="618"/>
      <c r="MH37" s="631" t="s">
        <v>3489</v>
      </c>
      <c r="MI37" s="42">
        <v>38</v>
      </c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31" t="s">
        <v>3491</v>
      </c>
      <c r="MI38" s="42">
        <v>45.5</v>
      </c>
      <c r="MJ38" s="665"/>
      <c r="MK38" s="44"/>
      <c r="MM38" s="681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8" t="s">
        <v>2546</v>
      </c>
      <c r="DJ39" s="748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63"/>
      <c r="MH39" s="631" t="s">
        <v>3492</v>
      </c>
      <c r="MI39" s="42">
        <v>6.95</v>
      </c>
      <c r="MJ39" s="665" t="s">
        <v>2291</v>
      </c>
      <c r="MK39" s="44"/>
      <c r="MM39" s="681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3" t="s">
        <v>2142</v>
      </c>
      <c r="II40" s="73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H40" s="631" t="s">
        <v>3366</v>
      </c>
      <c r="MI40" s="42"/>
      <c r="MJ40" s="664" t="s">
        <v>2148</v>
      </c>
      <c r="MM40" s="681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7" t="s">
        <v>2927</v>
      </c>
      <c r="KO41" s="747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2" t="s">
        <v>2239</v>
      </c>
      <c r="MG41" s="307"/>
      <c r="MH41" s="627" t="s">
        <v>3456</v>
      </c>
      <c r="MI41" s="57">
        <f>749.38+250.7</f>
        <v>1000.0799999999999</v>
      </c>
      <c r="MJ41" s="665"/>
      <c r="MK41" s="42"/>
      <c r="MM41" s="681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56" t="s">
        <v>1282</v>
      </c>
      <c r="MG42" s="57">
        <f>SUM(MI6:MI8)</f>
        <v>3400.05</v>
      </c>
      <c r="MH42" s="627" t="s">
        <v>3402</v>
      </c>
      <c r="MI42" s="57"/>
      <c r="MM42" s="676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57" t="s">
        <v>2394</v>
      </c>
      <c r="MG43" s="57">
        <f>SUM(MI9:MI9)</f>
        <v>0</v>
      </c>
      <c r="MH43" s="627" t="s">
        <v>3490</v>
      </c>
      <c r="MI43" s="57">
        <v>14.9</v>
      </c>
      <c r="MJ43" s="664" t="s">
        <v>2674</v>
      </c>
      <c r="MM43" s="676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43" t="s">
        <v>2442</v>
      </c>
      <c r="MG44" s="42">
        <f>SUM(MI10:MI10)</f>
        <v>0</v>
      </c>
      <c r="MH44" s="629" t="s">
        <v>3473</v>
      </c>
      <c r="MI44" s="57">
        <v>118.59</v>
      </c>
      <c r="MJ44" s="664" t="s">
        <v>3455</v>
      </c>
      <c r="MM44" s="676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588" t="s">
        <v>2579</v>
      </c>
      <c r="MG45" s="42">
        <f>SUM(MI11:MI19)</f>
        <v>561.23</v>
      </c>
      <c r="MH45" s="629" t="s">
        <v>3473</v>
      </c>
      <c r="MI45" s="57">
        <v>34.200000000000003</v>
      </c>
      <c r="MJ45" s="661" t="s">
        <v>399</v>
      </c>
      <c r="MM45" s="676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28" t="s">
        <v>2488</v>
      </c>
      <c r="MG46" s="42">
        <f>SUM(MI41:MI43)</f>
        <v>1014.9799999999999</v>
      </c>
      <c r="MH46" s="629" t="s">
        <v>3444</v>
      </c>
      <c r="MI46" s="57">
        <v>117.18</v>
      </c>
      <c r="MJ46" s="661" t="s">
        <v>3390</v>
      </c>
      <c r="MM46" s="676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29" t="s">
        <v>2535</v>
      </c>
      <c r="MG47" s="250">
        <f>SUM(MI44:MI48)</f>
        <v>526.97</v>
      </c>
      <c r="MH47" s="629" t="s">
        <v>3483</v>
      </c>
      <c r="MI47" s="57">
        <f>208+49</f>
        <v>257</v>
      </c>
      <c r="MJ47" s="661" t="s">
        <v>3391</v>
      </c>
      <c r="MM47" s="676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31" t="s">
        <v>2429</v>
      </c>
      <c r="MG48" s="42">
        <f>SUM(MI20:MI40)</f>
        <v>539.59000000000015</v>
      </c>
      <c r="MH48" s="629" t="s">
        <v>1920</v>
      </c>
      <c r="MI48" s="57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54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31" t="s">
        <v>2573</v>
      </c>
      <c r="MG49" s="309">
        <f>SUM(MI24:MI40)</f>
        <v>446.62</v>
      </c>
      <c r="MH49" s="43" t="s">
        <v>3352</v>
      </c>
      <c r="MI49" s="101">
        <f>4+4+6</f>
        <v>14</v>
      </c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54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43" t="s">
        <v>2479</v>
      </c>
      <c r="MI50" s="45">
        <f>307+231</f>
        <v>538</v>
      </c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54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3459</v>
      </c>
      <c r="MC51" s="180">
        <v>523.20000000000005</v>
      </c>
      <c r="MF51" s="152" t="s">
        <v>3486</v>
      </c>
      <c r="MG51" s="310">
        <v>100</v>
      </c>
      <c r="MH51" s="672">
        <v>17.47</v>
      </c>
      <c r="MI51" s="45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54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3450</v>
      </c>
      <c r="MC52" s="57">
        <f>3.5+2.2</f>
        <v>5.7</v>
      </c>
      <c r="MH52" s="172" t="s">
        <v>2476</v>
      </c>
      <c r="MI52" s="22">
        <f>ME25+MG51-MK28</f>
        <v>100</v>
      </c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G53" s="56"/>
      <c r="MH53" s="198">
        <v>20</v>
      </c>
      <c r="MI53" s="22" t="s">
        <v>2419</v>
      </c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G54" s="56"/>
      <c r="MH54" s="198"/>
      <c r="MI54" s="277"/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198"/>
      <c r="MI55" s="277"/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198"/>
      <c r="MI56" s="277"/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3453</v>
      </c>
      <c r="MI57" s="243">
        <v>7.8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 t="s">
        <v>3478</v>
      </c>
      <c r="MI58" s="661">
        <f>327+98.1</f>
        <v>425.1</v>
      </c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75" t="s">
        <v>3459</v>
      </c>
      <c r="MI59" s="661">
        <v>1526</v>
      </c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 t="s">
        <v>3458</v>
      </c>
      <c r="MI60" s="663">
        <v>87.04</v>
      </c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H61" s="679" t="s">
        <v>3469</v>
      </c>
      <c r="MI61" s="119" t="s">
        <v>3470</v>
      </c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H62" s="665" t="s">
        <v>3487</v>
      </c>
      <c r="MI62" s="243">
        <v>40</v>
      </c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H63" s="665"/>
      <c r="MI63" s="57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  <c r="MI64" s="240"/>
    </row>
    <row r="65" spans="205:349">
      <c r="IP65" s="183"/>
      <c r="JK65" s="20"/>
      <c r="JQ65" s="20"/>
      <c r="JZ65" s="49" t="s">
        <v>3272</v>
      </c>
      <c r="KA65" s="14">
        <v>9.8000000000000007</v>
      </c>
      <c r="MI65" s="663"/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2024-05-25T03:18:56Z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