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D76AEDF-F8CB-4813-83FB-C975AF080EBA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G18" i="32" l="1"/>
  <c r="KI13" i="32" l="1"/>
  <c r="KE13" i="32"/>
  <c r="KG19" i="32" l="1"/>
  <c r="F10" i="47" l="1"/>
  <c r="F4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5" i="47" l="1"/>
  <c r="D7" i="47" s="1"/>
  <c r="F7" i="47" s="1"/>
  <c r="KE25" i="32" l="1"/>
  <c r="H4" i="47" l="1"/>
  <c r="H7" i="47"/>
  <c r="F8" i="47" s="1"/>
  <c r="D8" i="47" s="1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2" i="32" l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8" i="47" l="1"/>
  <c r="H5" i="47"/>
  <c r="H10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<sst xmlns="http://schemas.openxmlformats.org/spreadsheetml/2006/main" count="7475" uniqueCount="3077">
  <si>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</si>
  <si>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</si>
  <si>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</si>
  <si>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</si>
  <si>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</si>
  <si>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</si>
  <si>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</si>
  <si>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</si>
  <si>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</si>
  <si>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</si>
  <si>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</si>
  <si>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</si>
  <si>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</si>
  <si>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</si>
  <si>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</si>
  <si>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</si>
  <si>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</si>
  <si>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</si>
  <si>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</si>
  <si>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</si>
  <si>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</si>
  <si>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</si>
  <si>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</si>
  <si>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</si>
  <si>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</si>
  <si>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</si>
  <si>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</si>
  <si>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</si>
  <si>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</si>
  <si>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</si>
  <si>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</si>
  <si>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</si>
  <si>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</si>
  <si>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</si>
  <si>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</si>
  <si>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</si>
  <si>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</si>
  <si>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</si>
  <si>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</si>
  <si>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</si>
  <si>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</si>
  <si>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</si>
  <si>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</si>
  <si>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</si>
  <si>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</si>
  <si>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</si>
  <si>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</si>
  <si>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</si>
  <si>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</si>
  <si>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</si>
  <si>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</si>
  <si>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</si>
  <si>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</si>
  <si>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</si>
  <si>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</si>
  <si>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</si>
  <si>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</si>
  <si>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</si>
  <si>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</si>
  <si>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</si>
  <si>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</si>
  <si>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</si>
  <si>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</si>
  <si>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</si>
  <si>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</si>
  <si>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</si>
  <si>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</si>
  <si>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</si>
  <si>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</si>
  <si>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</si>
  <si>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</si>
  <si>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</si>
  <si>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</si>
  <si>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</si>
  <si>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</si>
  <si>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</si>
  <si>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</si>
  <si>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</si>
  <si>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</si>
  <si>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</si>
  <si>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</si>
  <si>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</si>
  <si>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</si>
  <si>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</si>
  <si>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</si>
  <si>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</si>
  <si>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</si>
  <si>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</si>
  <si>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</si>
  <si>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</si>
  <si>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</si>
  <si>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</si>
  <si>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</si>
  <si>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</si>
  <si>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</si>
  <si>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</si>
  <si>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</si>
  <si>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</si>
  <si>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</si>
  <si>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</si>
  <si>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</si>
  <si>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</si>
  <si>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</si>
  <si>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</si>
  <si>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</si>
  <si>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</si>
  <si>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</si>
  <si>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</si>
  <si>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</si>
  <si>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</si>
  <si>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</si>
  <si>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</si>
  <si>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</si>
  <si>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</si>
  <si>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</si>
  <si>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</si>
  <si>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</si>
  <si>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</si>
  <si>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</si>
  <si>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</si>
  <si>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</si>
  <si>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</si>
  <si>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</si>
  <si>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</si>
  <si>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</si>
  <si>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</si>
  <si>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</si>
  <si>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</si>
  <si>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</si>
  <si>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</si>
  <si>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</si>
  <si>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</si>
  <si>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</si>
  <si>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</si>
  <si>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</si>
  <si>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</si>
  <si>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</si>
  <si>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</si>
  <si>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</si>
  <si>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</si>
  <si>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</si>
  <si>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</si>
  <si>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</si>
  <si>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</si>
  <si>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</si>
  <si>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</si>
  <si>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</si>
  <si>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</si>
  <si>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</si>
  <si>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</si>
  <si>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</si>
  <si>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</si>
  <si>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</si>
  <si>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</si>
  <si>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</si>
  <si>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</si>
  <si>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</si>
  <si>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</si>
  <si>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</si>
  <si>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</si>
  <si>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</si>
  <si>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</si>
  <si>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</si>
  <si>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</si>
  <si>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</si>
  <si>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</si>
  <si>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</si>
  <si>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</si>
  <si>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</si>
  <si>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</si>
  <si>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</si>
  <si>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</si>
  <si>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</si>
  <si>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</si>
  <si>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</si>
  <si>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</si>
  <si>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</si>
  <si>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</si>
  <si>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</si>
  <si>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</si>
  <si>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</si>
  <si>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</si>
  <si>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</si>
  <si>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</si>
  <si>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</si>
  <si>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</si>
  <si>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</si>
  <si>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</si>
  <si>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</si>
  <si>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</si>
  <si>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</si>
  <si>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</si>
  <si>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</si>
  <si>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</si>
  <si>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</si>
  <si>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</si>
  <si>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</si>
  <si>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</si>
  <si>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</si>
  <si>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</si>
  <si>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</si>
  <si>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</si>
  <si>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</si>
  <si>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</si>
  <si>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</si>
  <si>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</si>
  <si>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</si>
  <si>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</si>
  <si>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</si>
  <si>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</si>
  <si>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</si>
  <si>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</si>
  <si>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</si>
  <si>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</si>
  <si>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</si>
  <si>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</si>
  <si>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</si>
  <si>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</si>
  <si>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</si>
  <si>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</si>
  <si>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</si>
  <si>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</si>
  <si>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</si>
  <si>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</si>
  <si>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</si>
  <si>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</si>
  <si>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</si>
  <si>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</si>
  <si>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</si>
  <si>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</si>
  <si>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</si>
  <si>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</si>
  <si>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</si>
  <si>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</si>
  <si>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</si>
  <si>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</si>
  <si>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</si>
  <si>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</si>
  <si>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</si>
  <si>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</si>
  <si>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</si>
  <si>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</si>
  <si>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</si>
  <si>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</si>
  <si>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</si>
  <si>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</si>
  <si>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</si>
  <si>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</si>
  <si>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</si>
  <si>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</si>
  <si>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</si>
  <si>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</si>
  <si>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</si>
  <si>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</si>
  <si>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</si>
  <si>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</si>
  <si>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</si>
  <si>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</si>
  <si>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</si>
  <si>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</si>
  <si>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</si>
  <si>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</si>
  <si>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</si>
  <si>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</si>
  <si>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</si>
  <si>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</si>
  <si>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</si>
  <si>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</si>
  <si>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</si>
  <si>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</si>
  <si>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</si>
  <si>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</si>
  <si>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</si>
  <si>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</si>
  <si>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</si>
  <si>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</si>
  <si>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</si>
  <si>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</si>
  <si>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</si>
  <si>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</si>
  <si>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</si>
  <si>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</si>
  <si>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</si>
  <si>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</si>
  <si>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</si>
  <si>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</si>
  <si>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</si>
  <si>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</si>
  <si>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</si>
  <si>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</si>
  <si>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</si>
  <si>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</si>
  <si>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</si>
  <si>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</si>
  <si>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</si>
  <si>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</si>
  <si>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</si>
  <si>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</si>
  <si>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</si>
  <si>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</si>
  <si>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</si>
  <si>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</si>
  <si>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</si>
  <si>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</si>
  <si>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</si>
  <si>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</si>
  <si>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</si>
  <si>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</si>
  <si>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</si>
  <si>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</si>
  <si>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</si>
  <si>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</si>
  <si>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</si>
  <si>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</si>
  <si>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</si>
  <si>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</si>
  <si>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</si>
  <si>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</si>
  <si>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</si>
  <si>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</si>
  <si>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</si>
  <si>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</si>
  <si>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</si>
  <si>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</si>
  <si>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</si>
  <si>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</si>
  <si>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</si>
  <si>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</si>
  <si>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</si>
  <si>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</si>
  <si>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</si>
  <si>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</si>
  <si>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</si>
  <si>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</si>
  <si>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</si>
  <si>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</si>
  <si>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</si>
  <si>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</si>
  <si>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</si>
  <si>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</si>
  <si>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</si>
  <si>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</si>
  <si>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</si>
  <si>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</si>
  <si>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</si>
  <si>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</si>
  <si>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</si>
  <si>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</si>
  <si>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</si>
  <si>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</si>
  <si>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</si>
  <si>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</si>
  <si>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</si>
  <si>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</si>
  <si>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</si>
  <si>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</si>
  <si>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</si>
  <si>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</si>
  <si>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</si>
  <si>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</si>
  <si>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</si>
  <si>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</si>
  <si>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</si>
  <si>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</si>
  <si>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</si>
  <si>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</si>
  <si>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</si>
  <si>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</si>
  <si>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</si>
  <si>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</si>
  <si>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</si>
  <si>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</si>
  <si>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</si>
  <si>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</si>
  <si>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</si>
  <si>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</si>
  <si>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</si>
  <si>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</si>
  <si>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</si>
  <si>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</si>
  <si>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</si>
  <si>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</si>
  <si>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</si>
  <si>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</si>
  <si>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</si>
  <si>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</si>
  <si>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</si>
  <si>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</si>
  <si>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</si>
  <si>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</si>
  <si>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</si>
  <si>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</si>
  <si>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</si>
  <si>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</si>
  <si>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</si>
  <si>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</si>
  <si>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</si>
  <si>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</si>
  <si>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</si>
  <si>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</si>
  <si>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</si>
  <si>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</si>
  <si>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</si>
  <si>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</si>
  <si>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</si>
  <si>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</si>
  <si>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</si>
  <si>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</si>
  <si>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</si>
  <si>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</si>
  <si>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</si>
  <si>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</si>
  <si>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</si>
  <si>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</si>
  <si>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</si>
  <si>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</si>
  <si>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</si>
  <si>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</si>
  <si>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</si>
  <si>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</si>
  <si>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</si>
  <si>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</si>
  <si>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</si>
  <si>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</si>
  <si>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</si>
  <si>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</si>
  <si>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</si>
  <si>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</si>
  <si>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</si>
  <si>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</si>
  <si>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</si>
  <si>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</si>
  <si>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</si>
  <si>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</si>
  <si>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</si>
  <si>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</si>
  <si>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</si>
  <si>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</si>
  <si>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</si>
  <si>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</si>
  <si>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</si>
  <si>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</si>
  <si>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</si>
  <si>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</si>
  <si>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</si>
  <si>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</si>
  <si>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</si>
  <si>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</si>
  <si>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</si>
  <si>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</si>
  <si>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</si>
  <si>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</si>
  <si>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</si>
  <si>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</si>
  <si>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</si>
  <si>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</si>
  <si>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</si>
  <si>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</si>
  <si>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</si>
  <si>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</si>
  <si>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</si>
  <si>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</si>
  <si>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</si>
  <si>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</si>
  <si>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</si>
  <si>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</si>
  <si>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</si>
  <si>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</si>
  <si>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</si>
  <si>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</si>
  <si>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</si>
  <si>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</si>
  <si>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</si>
  <si>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</si>
  <si>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</si>
  <si>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</si>
  <si>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</si>
  <si>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</si>
  <si>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</si>
  <si>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</si>
  <si>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</si>
  <si>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</si>
  <si>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</si>
  <si>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</si>
  <si>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</si>
  <si>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</si>
  <si>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</si>
  <si>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</si>
  <si>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</si>
  <si>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</si>
  <si>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</si>
  <si>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</si>
  <si>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</si>
  <si>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</si>
  <si>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</si>
  <si>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</si>
  <si>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</si>
  <si>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</si>
  <si>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</si>
  <si>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</si>
  <si>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</si>
  <si>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</si>
  <si>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</si>
  <si>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</si>
  <si>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</si>
  <si>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</si>
  <si>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</si>
  <si>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</si>
  <si>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</si>
  <si>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</si>
  <si>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</si>
  <si>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</si>
  <si>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</si>
  <si>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</si>
  <si>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</si>
  <si>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</si>
  <si>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</si>
  <si>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</si>
  <si>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</si>
  <si>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</si>
  <si>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</si>
  <si>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</si>
  <si>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</si>
  <si>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</si>
  <si>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</si>
  <si>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</si>
  <si>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</si>
  <si>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</si>
  <si>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</si>
  <si>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</si>
  <si>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</si>
  <si>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</si>
  <si>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</si>
  <si>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</si>
  <si>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</si>
  <si>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</si>
  <si>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</si>
  <si>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</si>
  <si>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</si>
  <si>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</si>
  <si>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</si>
  <si>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</si>
  <si>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</si>
  <si>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</si>
  <si>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</si>
  <si>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</si>
  <si>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</si>
  <si>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</si>
  <si>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</si>
  <si>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</si>
  <si>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</si>
  <si>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</si>
  <si>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</si>
  <si>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</si>
  <si>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</si>
  <si>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</si>
  <si>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</si>
  <si>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</si>
  <si>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</si>
  <si>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</si>
  <si>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</si>
  <si>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</si>
  <si>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</si>
  <si>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</si>
  <si>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</si>
  <si>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</si>
  <si>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</si>
  <si>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</si>
  <si>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</si>
  <si>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</si>
  <si>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</si>
  <si>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</si>
  <si>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</si>
  <si>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</si>
  <si>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</si>
  <si>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</si>
  <si>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</si>
  <si>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</si>
  <si>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</si>
  <si>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</si>
  <si>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</si>
  <si>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</si>
  <si>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</si>
  <si>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</si>
  <si>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</si>
  <si>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</si>
  <si>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</si>
  <si>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</si>
  <si>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</si>
  <si>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</si>
  <si>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</si>
  <si>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</si>
  <si>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</si>
  <si>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</si>
  <si>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</si>
  <si>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</si>
  <si>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</si>
  <si>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</si>
  <si>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</si>
  <si>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</si>
  <si>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</si>
  <si>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</si>
  <si>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</si>
  <si>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</si>
  <si>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</si>
  <si>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</si>
  <si>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</si>
  <si>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</si>
  <si>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</si>
  <si>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</si>
  <si>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</si>
  <si>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</si>
  <si>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</si>
  <si>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</si>
  <si>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</si>
  <si>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</si>
  <si>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</si>
  <si>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</si>
  <si>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</si>
  <si>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</si>
  <si>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</si>
  <si>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</si>
  <si>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</si>
  <si>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</si>
  <si>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</si>
  <si>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</si>
  <si>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</si>
  <si>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</si>
  <si>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</si>
  <si>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</si>
  <si>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</si>
  <si>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</si>
  <si>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</si>
  <si>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</si>
  <si>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</si>
  <si>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</si>
  <si>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</si>
  <si>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</si>
  <si>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</si>
  <si>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</si>
  <si>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</si>
  <si>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</si>
  <si>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</si>
  <si>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</si>
  <si>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</si>
  <si>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</si>
  <si>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</si>
  <si>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</si>
  <si>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</si>
  <si>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</si>
  <si>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</si>
  <si>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</si>
  <si>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</si>
  <si>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</si>
  <si>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</si>
  <si>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</si>
  <si>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</si>
  <si>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</si>
  <si>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</si>
  <si>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</si>
  <si>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</si>
  <si>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</si>
  <si>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</si>
  <si>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</si>
  <si>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</si>
  <si>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</si>
  <si>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</si>
  <si>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</si>
  <si>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</si>
  <si>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</si>
  <si>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</si>
  <si>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</si>
  <si>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</si>
  <si>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</si>
  <si>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</si>
  <si>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</si>
  <si>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</si>
  <si>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</si>
  <si>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</si>
  <si>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</si>
  <si>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</si>
  <si>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</si>
  <si>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</si>
  <si>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</si>
  <si>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</si>
  <si>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</si>
  <si>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</si>
  <si>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</si>
  <si>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</si>
  <si>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</si>
  <si>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</si>
  <si>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</si>
  <si>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</si>
  <si>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</si>
  <si>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</si>
  <si>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</si>
  <si>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</si>
  <si>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</si>
  <si>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</si>
  <si>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</si>
  <si>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</si>
  <si>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</si>
  <si>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</si>
  <si>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</si>
  <si>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</si>
  <si>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</si>
  <si>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</si>
  <si>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</si>
  <si>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</si>
  <si>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</si>
  <si>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</si>
  <si>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</si>
  <si>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</si>
  <si>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</si>
  <si>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</si>
  <si>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</si>
  <si>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</si>
  <si>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</si>
  <si>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</si>
  <si>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</si>
  <si>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</si>
  <si>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</si>
  <si>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</si>
  <si>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</si>
  <si>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</si>
  <si>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</si>
  <si>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</si>
  <si>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</si>
  <si>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</si>
  <si>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</si>
  <si>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</si>
  <si>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</si>
  <si>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</si>
  <si>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</si>
  <si>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</si>
  <si>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</si>
  <si>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</si>
  <si>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</si>
  <si>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</si>
  <si>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</si>
  <si>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</si>
  <si>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</si>
  <si>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</si>
  <si>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</si>
  <si>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</si>
  <si>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</si>
  <si>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</si>
  <si>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</si>
  <si>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</si>
  <si>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</si>
  <si>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</si>
  <si>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</si>
  <si>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</si>
  <si>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</si>
  <si>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</si>
  <si>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</si>
  <si>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</si>
  <si>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</si>
  <si>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</si>
  <si>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</si>
  <si>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</si>
  <si>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</si>
  <si>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</si>
  <si>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</si>
  <si>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</si>
  <si>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</si>
  <si>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</si>
  <si>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</si>
  <si>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</si>
  <si>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</si>
  <si>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</si>
  <si>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</si>
  <si>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</si>
  <si>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</si>
  <si>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</si>
  <si>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</si>
  <si>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</si>
  <si>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</si>
  <si>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</si>
  <si>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</si>
  <si>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</si>
  <si>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</si>
  <si>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</si>
  <si>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</si>
  <si>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</si>
  <si>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</si>
  <si>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</si>
  <si>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</si>
  <si>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</si>
  <si>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</si>
  <si>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</si>
  <si>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</si>
  <si>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</si>
  <si>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</si>
  <si>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</si>
  <si>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</si>
  <si>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</si>
  <si>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</si>
  <si>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</si>
  <si>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</si>
  <si>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</si>
  <si>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</si>
  <si>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</si>
  <si>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</si>
  <si>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</si>
  <si>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</si>
  <si>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</si>
  <si>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</si>
  <si>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</si>
  <si>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</si>
  <si>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</si>
  <si>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</si>
  <si>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</si>
  <si>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</si>
  <si>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</si>
  <si>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</si>
  <si>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</si>
  <si>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</si>
  <si>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</si>
  <si>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</si>
  <si>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</si>
  <si>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</si>
  <si>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</si>
  <si>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</si>
  <si>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</si>
  <si>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</si>
  <si>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</si>
  <si>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</si>
  <si>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</si>
  <si>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</si>
  <si>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</si>
  <si>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</si>
  <si>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</si>
  <si>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</si>
  <si>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</si>
  <si>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</si>
  <si>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</si>
  <si>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</si>
  <si>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</si>
  <si>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</si>
  <si>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</si>
  <si>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</si>
  <si>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</si>
  <si>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</si>
  <si>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</si>
  <si>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</si>
  <si>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</si>
  <si>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</si>
  <si>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</si>
  <si>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</si>
  <si>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</si>
  <si>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</si>
  <si>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</si>
  <si>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</si>
  <si>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</si>
  <si>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</si>
  <si>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</si>
  <si>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</si>
  <si>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</si>
  <si>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</si>
  <si>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</si>
  <si>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</si>
  <si>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</si>
  <si>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</si>
  <si>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</si>
  <si>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</si>
  <si>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</si>
  <si>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</si>
  <si>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</si>
  <si>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</si>
  <si>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</si>
  <si>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</si>
  <si>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</si>
  <si>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</si>
  <si>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</si>
  <si>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</si>
  <si>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</si>
  <si>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</si>
  <si>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</si>
  <si>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</si>
  <si>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</si>
  <si>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</si>
  <si>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</si>
  <si>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</si>
  <si>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</si>
  <si>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</si>
  <si>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</si>
  <si>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</si>
  <si>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</si>
  <si>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</si>
  <si>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</si>
  <si>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</si>
  <si>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</si>
  <si>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</si>
  <si>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</si>
  <si>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</si>
  <si>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</si>
  <si>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</si>
  <si>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</si>
  <si>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</si>
  <si>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</si>
  <si>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</si>
  <si>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</si>
  <si>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</si>
  <si>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</si>
  <si>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</si>
  <si>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</si>
  <si>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</si>
  <si>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</si>
  <si>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</si>
  <si>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</si>
  <si>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</si>
  <si>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</si>
  <si>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</si>
  <si>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</si>
  <si>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</si>
  <si>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</si>
  <si>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</si>
  <si>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</si>
  <si>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</si>
  <si>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</si>
  <si>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</si>
  <si>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</si>
  <si>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</si>
  <si>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</si>
  <si>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</si>
  <si>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</si>
  <si>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</si>
  <si>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</si>
  <si>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</si>
  <si>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</si>
  <si>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</si>
  <si>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</si>
  <si>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</si>
  <si>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</si>
  <si>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</si>
  <si>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</si>
  <si>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</si>
  <si>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</si>
  <si>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</si>
  <si>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</si>
  <si>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</si>
  <si>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</si>
  <si>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</si>
  <si>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</si>
  <si>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</si>
  <si>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</si>
  <si>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</si>
  <si>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</si>
  <si>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</si>
  <si>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</si>
  <si>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</si>
  <si>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</si>
  <si>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</si>
  <si>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</si>
  <si>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</si>
  <si>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</si>
  <si>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</si>
  <si>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</si>
  <si>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</si>
  <si>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</si>
  <si>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</si>
  <si>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</si>
  <si>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</si>
  <si>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</si>
  <si>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</si>
  <si>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</si>
  <si>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</si>
  <si>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</si>
  <si>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</si>
  <si>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</si>
  <si>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</si>
  <si>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</si>
  <si>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</si>
  <si>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</si>
  <si>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</si>
  <si>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</si>
  <si>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</si>
  <si>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</si>
  <si>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</si>
  <si>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</si>
  <si>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</si>
  <si>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</si>
  <si>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</si>
  <si>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</si>
  <si>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</si>
  <si>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</si>
  <si>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</si>
  <si>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</si>
  <si>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</si>
  <si>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</si>
  <si>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</si>
  <si>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</si>
  <si>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</si>
  <si>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</si>
  <si>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</si>
  <si>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</si>
  <si>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</si>
  <si>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</si>
  <si>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</si>
  <si>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</si>
  <si>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</si>
  <si>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</si>
  <si>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</si>
  <si>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</si>
  <si>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</si>
  <si>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</si>
  <si>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</si>
  <si>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</si>
  <si>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</si>
  <si>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</si>
  <si>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</si>
  <si>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</si>
  <si>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</si>
  <si>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</si>
  <si>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</si>
  <si>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</si>
  <si>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</si>
  <si>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</si>
  <si>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</si>
  <si>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</si>
  <si>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</si>
  <si>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</si>
  <si>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</si>
  <si>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</si>
  <si>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</si>
  <si>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</si>
  <si>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</si>
  <si>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</si>
  <si>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</si>
  <si>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</si>
  <si>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</si>
  <si>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</si>
  <si>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</si>
  <si>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</si>
  <si>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</si>
  <si>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</si>
  <si>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</si>
  <si>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</si>
  <si>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</si>
  <si>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</si>
  <si>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</si>
  <si>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</si>
  <si>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</si>
  <si>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</si>
  <si>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</si>
  <si>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</si>
  <si>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</si>
  <si>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</si>
  <si>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</si>
  <si>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</si>
  <si>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</si>
  <si>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</si>
  <si>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</si>
  <si>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</si>
  <si>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</si>
  <si>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</si>
  <si>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</si>
  <si>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</si>
  <si>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</si>
  <si>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</si>
  <si>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</si>
  <si>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</si>
  <si>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</si>
  <si>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</si>
  <si>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</si>
  <si>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</si>
  <si>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</si>
  <si>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</si>
  <si>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</si>
  <si>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</si>
  <si>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</si>
  <si>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</si>
  <si>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</si>
  <si>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</si>
  <si>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</si>
  <si>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</si>
  <si>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</si>
  <si>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</si>
  <si>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</si>
  <si>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</si>
  <si>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</si>
  <si>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</si>
  <si>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</si>
  <si>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</si>
  <si>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</si>
  <si>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</si>
  <si>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</si>
  <si>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</si>
  <si>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</si>
  <si>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</si>
  <si>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</si>
  <si>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</si>
  <si>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</si>
  <si>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</si>
  <si>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</si>
  <si>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</si>
  <si>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</si>
  <si>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</si>
  <si>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</si>
  <si>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</si>
  <si>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</si>
  <si>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</si>
  <si>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</si>
  <si>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</si>
  <si>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</si>
  <si>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</si>
  <si>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</si>
  <si>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</si>
  <si>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</si>
  <si>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</si>
  <si>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</si>
  <si>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</si>
  <si>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</si>
  <si>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</si>
  <si>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</si>
  <si>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</si>
  <si>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</si>
  <si>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</si>
  <si>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</si>
  <si>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</si>
  <si>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</si>
  <si>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</si>
  <si>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</si>
  <si>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</si>
  <si>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</si>
  <si>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</si>
  <si>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</si>
  <si>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</si>
  <si>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</si>
  <si>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</si>
  <si>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</si>
  <si>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</si>
  <si>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</si>
  <si>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</si>
  <si>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</si>
  <si>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</si>
  <si>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</si>
  <si>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</si>
  <si>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</si>
  <si>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</si>
  <si>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</si>
  <si>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</si>
  <si>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</si>
  <si>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</si>
  <si>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</si>
  <si>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</si>
  <si>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</si>
  <si>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</si>
  <si>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</si>
  <si>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</si>
  <si>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</si>
  <si>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</si>
  <si>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</si>
  <si>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</si>
  <si>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</si>
  <si>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</si>
  <si>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</si>
  <si>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</si>
  <si>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</si>
  <si>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</si>
  <si>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</si>
  <si>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</si>
  <si>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</si>
  <si>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</si>
  <si>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</si>
  <si>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</si>
  <si>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</si>
  <si>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</si>
  <si>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</si>
  <si>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</si>
  <si>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</si>
  <si>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</si>
  <si>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</si>
  <si>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</si>
  <si>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</si>
  <si>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</si>
  <si>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</si>
  <si>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</si>
  <si>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</si>
  <si>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</si>
  <si>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</si>
  <si>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</si>
  <si>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</si>
  <si>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</si>
  <si>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</si>
  <si>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</si>
  <si>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</si>
  <si>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</si>
  <si>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</si>
  <si>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</si>
  <si>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</si>
  <si>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</si>
  <si>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</si>
  <si>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</si>
  <si>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</si>
  <si>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</si>
  <si>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</si>
  <si>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</si>
  <si>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</si>
  <si>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</si>
  <si>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</si>
  <si>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</si>
  <si>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</si>
  <si>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</si>
  <si>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</si>
  <si>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</si>
  <si>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</si>
  <si>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</si>
  <si>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</si>
  <si>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</si>
  <si>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</si>
  <si>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</si>
  <si>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</si>
  <si>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</si>
  <si>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</si>
  <si>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</si>
  <si>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</si>
  <si>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</si>
  <si>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</si>
  <si>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</si>
  <si>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</si>
  <si>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</si>
  <si>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</si>
  <si>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</si>
  <si>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</si>
  <si>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</si>
  <si>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</si>
  <si>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</si>
  <si>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</si>
  <si>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</si>
  <si>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</si>
  <si>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</si>
  <si>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</si>
  <si>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</si>
  <si>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</si>
  <si>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</si>
  <si>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</si>
  <si>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</si>
  <si>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</si>
  <si>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</si>
  <si>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</si>
  <si>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</si>
  <si>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</si>
  <si>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</si>
  <si>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</si>
  <si>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</si>
  <si>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</si>
  <si>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</si>
  <si>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</si>
  <si>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</si>
  <si>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</si>
  <si>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</si>
  <si>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</si>
  <si>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</si>
  <si>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</si>
  <si>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</si>
  <si>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</si>
  <si>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</si>
  <si>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</si>
  <si>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</si>
  <si>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</si>
  <si>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</si>
  <si>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</si>
  <si>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</si>
  <si>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</si>
  <si>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</si>
  <si>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</si>
  <si>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</si>
  <si>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</si>
  <si>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</si>
  <si>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</si>
  <si>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</si>
  <si>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</si>
  <si>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</si>
  <si>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</si>
  <si>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</si>
  <si>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</si>
  <si>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</si>
  <si>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</si>
  <si>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</si>
  <si>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</si>
  <si>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</si>
  <si>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</si>
  <si>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</si>
  <si>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</si>
  <si>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</si>
  <si>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</si>
  <si>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</si>
  <si>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</si>
  <si>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</si>
  <si>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</si>
  <si>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</si>
  <si>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</si>
  <si>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</si>
  <si>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</si>
  <si>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</si>
  <si>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</si>
  <si>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</si>
  <si>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</si>
  <si>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</si>
  <si>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</si>
  <si>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</si>
  <si>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</si>
  <si>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</si>
  <si>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</si>
  <si>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</si>
  <si>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</si>
  <si>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</si>
  <si>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</si>
  <si>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</si>
  <si>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</si>
  <si>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</si>
  <si>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</si>
  <si>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</si>
  <si>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</si>
  <si>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</si>
  <si>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</si>
  <si>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</si>
  <si>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</si>
  <si>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</si>
  <si>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</si>
  <si>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</si>
  <si>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</si>
  <si>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</si>
  <si>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</si>
  <si>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</si>
  <si>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</si>
  <si>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</si>
  <si>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</si>
  <si>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</si>
  <si>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</si>
  <si>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</si>
  <si>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</si>
  <si>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</si>
  <si>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</si>
  <si>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</si>
  <si>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</si>
  <si>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</si>
  <si>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</si>
  <si>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</si>
  <si>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</si>
  <si>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</si>
  <si>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</si>
  <si>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</si>
  <si>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</si>
  <si>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</si>
  <si>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</si>
  <si>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</si>
  <si>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</si>
  <si>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</si>
  <si>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</si>
  <si>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</si>
  <si>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</si>
  <si>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</si>
  <si>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</si>
  <si>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</si>
  <si>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</si>
  <si>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</si>
  <si>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</si>
  <si>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</si>
  <si>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</si>
  <si>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</si>
  <si>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</si>
  <si>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</si>
  <si>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</si>
  <si>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</si>
  <si>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</si>
  <si>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</si>
  <si>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</si>
  <si>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</si>
  <si>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</si>
  <si>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</si>
  <si>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</si>
  <si>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</si>
  <si>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</si>
  <si>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</si>
  <si>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</si>
  <si>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</si>
  <si>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</si>
  <si>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</si>
  <si>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</si>
  <si>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</si>
  <si>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</si>
  <si>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</si>
  <si>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</si>
  <si>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</si>
  <si>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</si>
  <si>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</si>
  <si>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</si>
  <si>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</si>
  <si>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</si>
  <si>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</si>
  <si>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</si>
  <si>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</si>
  <si>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</si>
  <si>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</si>
  <si>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</si>
  <si>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</si>
  <si>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</si>
  <si>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</si>
  <si>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</si>
  <si>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</si>
  <si>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</si>
  <si>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</si>
  <si>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</si>
  <si>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</si>
  <si>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</si>
  <si>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</si>
  <si>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</si>
  <si>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</si>
  <si>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</si>
  <si>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</si>
  <si>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</si>
  <si>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</si>
  <si>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</si>
  <si>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</si>
  <si>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</si>
  <si>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</si>
  <si>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</si>
  <si>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</si>
  <si>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</si>
  <si>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</si>
  <si>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</si>
  <si>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</si>
  <si>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</si>
  <si>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</si>
  <si>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</si>
  <si>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</si>
  <si>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</si>
  <si>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</si>
  <si>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</si>
  <si>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</si>
  <si>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</si>
  <si>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</si>
  <si>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</si>
  <si>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</si>
  <si>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</si>
  <si>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</si>
  <si>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</si>
  <si>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</si>
  <si>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</si>
  <si>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</si>
  <si>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</si>
  <si>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</si>
  <si>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</si>
  <si>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</si>
  <si>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</si>
  <si>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</si>
  <si>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</si>
  <si>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</si>
  <si>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</si>
  <si>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</si>
  <si>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</si>
  <si>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</si>
  <si>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</si>
  <si>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</si>
  <si>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</si>
  <si>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</si>
  <si>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</si>
  <si>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</si>
  <si>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</si>
  <si>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</si>
  <si>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</si>
  <si>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</si>
  <si>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</si>
  <si>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</si>
  <si>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</si>
  <si>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</si>
  <si>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</si>
  <si>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</si>
  <si>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</si>
  <si>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</si>
  <si>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</si>
  <si>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</si>
  <si>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</si>
  <si>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</si>
  <si>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</si>
  <si>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</si>
  <si>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</si>
  <si>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</si>
  <si>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</si>
  <si>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</si>
  <si>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</si>
  <si>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</si>
  <si>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</si>
  <si>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</si>
  <si>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</si>
  <si>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</si>
  <si>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</si>
  <si>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</si>
  <si>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</si>
  <si>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</si>
  <si>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</si>
  <si>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</si>
  <si>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</si>
  <si>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</si>
  <si>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</si>
  <si>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</si>
  <si>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</si>
  <si>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</si>
  <si>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</si>
  <si>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</si>
  <si>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</si>
  <si>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</si>
  <si>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</si>
  <si>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</si>
  <si>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</si>
  <si>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</si>
  <si>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</si>
  <si>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</si>
  <si>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</si>
  <si>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</si>
  <si>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</si>
  <si>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</si>
  <si>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</si>
  <si>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</si>
  <si>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</si>
  <si>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</si>
  <si>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</si>
  <si>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</si>
  <si>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</si>
  <si>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</si>
  <si>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</si>
  <si>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</si>
  <si>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</si>
  <si>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</si>
  <si>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</si>
  <si>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</si>
  <si>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</si>
  <si>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</si>
  <si>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</si>
  <si>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</si>
  <si>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</si>
  <si>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</si>
  <si>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</si>
  <si>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</si>
  <si>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</si>
  <si>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</si>
  <si>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</si>
  <si>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</si>
  <si>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</si>
  <si>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</si>
  <si>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</si>
  <si>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</si>
  <si>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</si>
  <si>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</si>
  <si>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</si>
  <si>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</si>
  <si>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</si>
  <si>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</si>
  <si>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</si>
  <si>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</si>
  <si>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</si>
  <si>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</si>
  <si>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</si>
  <si>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</si>
  <si>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</si>
  <si>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</si>
  <si>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</si>
  <si>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</si>
  <si>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</si>
  <si>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</si>
  <si>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</si>
  <si>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</si>
  <si>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</si>
  <si>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</si>
  <si>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</si>
  <si>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</si>
  <si>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</si>
  <si>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</si>
  <si>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</si>
  <si>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</si>
  <si>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</si>
  <si>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</si>
  <si>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</si>
  <si>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</si>
  <si>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</si>
  <si>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</si>
  <si>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</si>
  <si>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</si>
  <si>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</si>
  <si>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</si>
  <si>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</si>
  <si>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</si>
  <si>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</si>
  <si>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</si>
  <si>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</si>
  <si>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</si>
  <si>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</si>
  <si>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</si>
  <si>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</si>
  <si>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</si>
  <si>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</si>
  <si>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</si>
  <si>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</si>
  <si>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</si>
  <si>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</si>
  <si>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</si>
  <si>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</si>
  <si>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</si>
  <si>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</si>
  <si>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</si>
  <si>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</si>
  <si>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</si>
  <si>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</si>
  <si>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</si>
  <si>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</si>
  <si>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</si>
  <si>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</si>
  <si>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</si>
  <si>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</si>
  <si>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</si>
  <si>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</si>
  <si>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</si>
  <si>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</si>
  <si>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</si>
  <si>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</si>
  <si>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</si>
  <si>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</si>
  <si>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</si>
  <si>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</si>
  <si>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</si>
  <si>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</si>
  <si>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</si>
  <si>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</si>
  <si>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</si>
  <si>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</si>
  <si>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</si>
  <si>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</si>
  <si>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</si>
  <si>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</si>
  <si>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</si>
  <si>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</si>
  <si>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</si>
  <si>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</si>
  <si>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</si>
  <si>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</si>
  <si>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</si>
  <si>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</si>
  <si>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</si>
  <si>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</si>
  <si>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</si>
  <si>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</si>
  <si>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</si>
  <si>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</si>
  <si>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</si>
  <si>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</si>
  <si>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</si>
  <si>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</si>
  <si>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</si>
  <si>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</si>
  <si>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</si>
  <si>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</si>
  <si>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</si>
  <si>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</si>
  <si>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</si>
  <si>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</si>
  <si>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</si>
  <si>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</si>
  <si>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</si>
  <si>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</si>
  <si>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</si>
  <si>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</si>
  <si>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</si>
  <si>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</si>
  <si>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</si>
  <si>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</si>
  <si>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</si>
  <si>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</si>
  <si>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</si>
  <si>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</si>
  <si>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</si>
  <si>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</si>
  <si>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</si>
  <si>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</si>
  <si>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</si>
  <si>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</si>
  <si>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</si>
  <si>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</si>
  <si>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</si>
  <si>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</si>
  <si>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</si>
  <si>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</si>
  <si>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</si>
  <si>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</si>
  <si>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</si>
  <si>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</si>
  <si>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</si>
  <si>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</si>
  <si>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</si>
  <si>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</si>
  <si>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</si>
  <si>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</si>
  <si>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</si>
  <si>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</si>
  <si>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</si>
  <si>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</si>
  <si>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</si>
  <si>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</si>
  <si>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</si>
  <si>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</si>
  <si>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</si>
  <si>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</si>
  <si>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</si>
  <si>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</si>
  <si>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</si>
  <si>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</si>
  <si>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</si>
  <si>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</si>
  <si>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</si>
  <si>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</si>
  <si>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</si>
  <si>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</si>
  <si>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</si>
  <si>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</si>
  <si>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</si>
  <si>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</si>
  <si>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</si>
  <si>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</si>
  <si>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</si>
  <si>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</si>
  <si>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</si>
  <si>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</si>
  <si>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</si>
  <si>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</si>
  <si>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</si>
  <si>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</si>
  <si>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</si>
  <si>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</si>
  <si>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</si>
  <si>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</si>
  <si>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</si>
  <si>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</si>
  <si>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</si>
  <si>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</si>
  <si>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</si>
  <si>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</si>
  <si>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</si>
  <si>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</si>
  <si>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</si>
  <si>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</si>
  <si>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</si>
  <si>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</si>
  <si>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</si>
  <si>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</si>
  <si>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</si>
  <si>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</si>
  <si>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</si>
  <si>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</si>
  <si>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</si>
  <si>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</si>
  <si>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</si>
  <si>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</si>
  <si>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</si>
  <si>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</si>
  <si>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</si>
  <si>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</si>
  <si>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</si>
  <si>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</si>
  <si>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</si>
  <si>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</si>
  <si>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</si>
  <si>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</si>
  <si>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</si>
  <si>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</si>
  <si>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</si>
  <si>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</si>
  <si>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</si>
  <si>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</si>
  <si>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</si>
  <si>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</si>
  <si>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</si>
  <si>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</si>
  <si>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</si>
  <si>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</si>
  <si>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</si>
  <si>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</si>
  <si>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</si>
  <si>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</si>
  <si>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</si>
  <si>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</si>
  <si>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</si>
  <si>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</si>
  <si>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</si>
  <si>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</si>
  <si>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</si>
  <si>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</si>
  <si>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</si>
  <si>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</si>
  <si>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</si>
  <si>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</si>
  <si>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</si>
  <si>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</si>
  <si>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</si>
  <si>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</si>
  <si>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</si>
  <si>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</si>
  <si>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</si>
  <si>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</si>
  <si>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</si>
  <si>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</si>
  <si>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</si>
  <si>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</si>
  <si>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</si>
  <si>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</si>
  <si>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</si>
  <si>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</si>
  <si>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</si>
  <si>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</si>
  <si>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</si>
  <si>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</si>
  <si>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</si>
  <si>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</si>
  <si>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</si>
  <si>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</si>
  <si>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</si>
  <si>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</si>
  <si>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</si>
  <si>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</si>
  <si>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</si>
  <si>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</si>
  <si>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</si>
  <si>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</si>
  <si>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</si>
  <si>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</si>
  <si>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</si>
  <si>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</si>
  <si>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</si>
  <si>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</si>
  <si>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</si>
  <si>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</si>
  <si>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</si>
  <si>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</si>
  <si>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</si>
  <si>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</si>
  <si>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</si>
  <si>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</si>
  <si>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</si>
  <si>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</si>
  <si>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</si>
  <si>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</si>
  <si>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</si>
  <si>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</si>
  <si>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</si>
  <si>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</si>
  <si>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</si>
  <si>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</si>
  <si>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</si>
  <si>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</si>
  <si>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</si>
  <si>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</si>
  <si>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</si>
  <si>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</si>
  <si>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</si>
  <si>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</si>
  <si>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</si>
  <si>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</si>
  <si>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</si>
  <si>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</si>
  <si>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</si>
  <si>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</si>
  <si>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</si>
  <si>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</si>
  <si>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</si>
  <si>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</si>
  <si>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</si>
  <si>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</si>
  <si>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</si>
  <si>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</si>
  <si>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</si>
  <si>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</si>
  <si>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</si>
  <si>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</si>
  <si>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</si>
  <si>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</si>
  <si>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</si>
  <si>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</si>
  <si>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</si>
  <si>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</si>
  <si>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</si>
  <si>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</si>
  <si>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</si>
  <si>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</si>
  <si>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</si>
  <si>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</si>
  <si>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</si>
  <si>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</si>
  <si>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</si>
  <si>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</si>
  <si>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</si>
  <si>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</si>
  <si>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</si>
  <si>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</si>
  <si>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</si>
  <si>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</si>
  <si>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</si>
  <si>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</si>
  <si>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</si>
  <si>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</si>
  <si>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</si>
  <si>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</si>
  <si>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</si>
  <si>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</si>
  <si>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</si>
  <si>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</si>
  <si>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</si>
  <si>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</si>
  <si>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</si>
  <si>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</si>
  <si>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</si>
  <si>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</si>
  <si>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</si>
  <si>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</si>
  <si>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</si>
  <si>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</si>
  <si>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</si>
  <si>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</si>
  <si>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</si>
  <si>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</si>
  <si>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</si>
  <si>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</si>
  <si>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</si>
  <si>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</si>
  <si>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</si>
  <si>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</si>
  <si>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</si>
  <si>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</si>
  <si>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</si>
  <si>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</si>
  <si>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</si>
  <si>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</si>
  <si>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</si>
  <si>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</si>
  <si>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</si>
  <si>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</si>
  <si>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</si>
  <si>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</si>
  <si>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</si>
  <si>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</si>
  <si>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</si>
  <si>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</si>
  <si>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</si>
  <si>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</si>
  <si>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</si>
  <si>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</si>
  <si>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</si>
  <si>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</si>
  <si>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</si>
  <si>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</si>
  <si>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</si>
  <si>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</si>
  <si>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</si>
  <si>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</si>
  <si>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</si>
  <si>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</si>
  <si>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</si>
  <si>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</si>
  <si>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</si>
  <si>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</si>
  <si>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</si>
  <si>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</si>
  <si>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</si>
  <si>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</si>
  <si>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</si>
  <si>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</si>
  <si>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</si>
  <si>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</si>
  <si>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</si>
  <si>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</si>
  <si>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</si>
  <si>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</si>
  <si>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</si>
  <si>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</si>
  <si>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</si>
  <si>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</si>
  <si>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</si>
  <si>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</si>
  <si>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</si>
  <si>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</si>
  <si>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</si>
  <si>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</si>
  <si>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</si>
  <si>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</si>
  <si>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</si>
  <si>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</si>
  <si>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</si>
  <si>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</si>
  <si>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</si>
  <si>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</si>
  <si>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</si>
  <si>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</si>
  <si>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</si>
  <si>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</si>
  <si>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</si>
  <si>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</si>
  <si>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</si>
  <si>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</si>
  <si>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</si>
  <si>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</si>
  <si>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</si>
  <si>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</si>
  <si>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</si>
  <si>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</si>
  <si>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</si>
  <si>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</si>
  <si>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</si>
  <si>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</si>
  <si>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</si>
  <si>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</si>
  <si>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</si>
  <si>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</si>
  <si>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</si>
  <si>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</si>
  <si>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</si>
  <si>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</si>
  <si>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</si>
  <si>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</si>
  <si>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</si>
  <si>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</si>
  <si>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</si>
  <si>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</si>
  <si>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</si>
  <si>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</si>
  <si>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</si>
  <si>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</si>
  <si>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</si>
  <si>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</si>
  <si>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</si>
  <si>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</si>
  <si>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</si>
  <si>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</si>
  <si>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</si>
  <si>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</si>
  <si>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</si>
  <si>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</si>
  <si>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</si>
  <si>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</si>
  <si>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</si>
  <si>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</si>
  <si>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</si>
  <si>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</si>
  <si>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</si>
  <si>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</si>
  <si>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</si>
  <si>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</si>
  <si>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</si>
  <si>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</si>
  <si>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</si>
  <si>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</si>
  <si>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</si>
  <si>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</si>
  <si>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</si>
  <si>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</si>
  <si>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</si>
  <si>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</si>
  <si>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</si>
  <si>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</si>
  <si>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</si>
  <si>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</si>
  <si>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</si>
  <si>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</si>
  <si>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</si>
  <si>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</si>
  <si>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</si>
  <si>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</si>
  <si>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</si>
  <si>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</si>
  <si>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</si>
  <si>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</si>
  <si>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</si>
  <si>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</si>
  <si>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</si>
  <si>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</si>
  <si>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</si>
  <si>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</si>
  <si>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</si>
  <si>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</si>
  <si>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</si>
  <si>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</si>
  <si>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</si>
  <si>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</si>
  <si>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</si>
  <si>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</si>
  <si>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</si>
  <si>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</si>
  <si>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</si>
  <si>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</si>
  <si>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</si>
  <si>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</si>
  <si>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</si>
  <si>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</si>
  <si>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</si>
  <si>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</si>
  <si>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</si>
  <si>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</si>
  <si>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</si>
  <si>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</si>
  <si>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</si>
  <si>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</si>
  <si>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</si>
  <si>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</si>
  <si>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</si>
  <si>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</si>
  <si>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</si>
  <si>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</si>
  <si>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</si>
  <si>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</si>
  <si>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</si>
  <si>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</si>
  <si>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</si>
  <si>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</si>
  <si>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</si>
  <si>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</si>
  <si>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</si>
  <si>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</si>
  <si>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</si>
  <si>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</si>
  <si>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</si>
  <si>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</si>
  <si>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</si>
  <si>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</si>
  <si>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</si>
  <si>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</si>
  <si>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</si>
  <si>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</si>
  <si>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</si>
  <si>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</si>
  <si>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</si>
  <si>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</si>
  <si>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</si>
  <si>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</si>
  <si>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</si>
  <si>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</si>
  <si>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</si>
  <si>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</si>
  <si>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</si>
  <si>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</si>
  <si>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</si>
  <si>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</si>
  <si>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</si>
  <si>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</si>
  <si>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</si>
  <si>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</si>
  <si>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</si>
  <si>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</si>
  <si>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</si>
  <si>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</si>
  <si>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</si>
  <si>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</si>
  <si>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</si>
  <si>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</si>
  <si>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</si>
  <si>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</si>
  <si>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</si>
  <si>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</si>
  <si>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</si>
  <si>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</si>
  <si>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</si>
  <si>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</si>
  <si>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</si>
  <si>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</si>
  <si>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</si>
  <si>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</si>
  <si>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</si>
  <si>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</si>
  <si>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</si>
  <si>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</si>
  <si>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</si>
  <si>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</si>
  <si>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</si>
  <si>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</si>
  <si>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</si>
  <si>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</si>
  <si>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</si>
  <si>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</si>
  <si>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</si>
  <si>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</si>
  <si>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</si>
  <si>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</si>
  <si>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</si>
  <si>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</si>
  <si>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</si>
  <si>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</si>
  <si>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</si>
  <si>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</si>
  <si>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</si>
  <si>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</si>
  <si>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</si>
  <si>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</si>
  <si>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</si>
  <si>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</si>
  <si>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</si>
  <si>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</si>
  <si>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</si>
  <si>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</si>
  <si>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</si>
  <si>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</si>
  <si>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</si>
  <si>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</si>
  <si>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</si>
  <si>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</si>
  <si>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</si>
  <si>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</si>
  <si>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</si>
  <si>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</si>
  <si>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</si>
  <si>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</si>
  <si>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</si>
  <si>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</si>
  <si>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</si>
  <si>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</si>
  <si>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</si>
  <si>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</si>
  <si>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</si>
  <si>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</si>
  <si>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</si>
  <si>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</si>
  <si>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</si>
  <si>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</si>
  <si>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</si>
  <si>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</si>
  <si>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</si>
  <si>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</si>
  <si>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</si>
  <si>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</si>
  <si>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</si>
  <si>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</si>
  <si>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</si>
  <si>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</si>
  <si>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</si>
  <si>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</si>
  <si>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</si>
  <si>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</si>
  <si>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</si>
  <si>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</si>
  <si>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</si>
  <si>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</si>
  <si>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</si>
  <si>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</si>
  <si>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</si>
  <si>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</si>
  <si>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</si>
  <si>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</si>
  <si>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</si>
  <si>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</si>
  <si>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</si>
  <si>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</si>
  <si>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</si>
  <si>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</si>
  <si>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</si>
  <si>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</si>
  <si>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</si>
  <si>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</si>
  <si>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</si>
  <si>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</si>
  <si>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</si>
  <si>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</si>
  <si>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</si>
  <si>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</si>
  <si>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</si>
  <si>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</si>
  <si>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</si>
  <si>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</si>
  <si>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</si>
  <si>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</si>
  <si>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</si>
  <si>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</si>
  <si>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</si>
  <si>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</si>
  <si>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</si>
  <si>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</si>
  <si>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</si>
  <si>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</si>
  <si>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</si>
  <si>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</si>
  <si>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</si>
  <si>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</si>
  <si>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</si>
  <si>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</si>
  <si>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</si>
  <si>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</si>
  <si>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</si>
  <si>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</si>
  <si>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</si>
  <si>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</si>
  <si>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</si>
  <si>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</si>
  <si>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</si>
  <si>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</si>
  <si>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</si>
  <si>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</si>
  <si>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</si>
  <si>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</si>
  <si>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</si>
  <si>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</si>
  <si>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</si>
  <si>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</si>
  <si>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</si>
  <si>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</si>
  <si>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</si>
  <si>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</si>
  <si>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</si>
  <si>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</si>
  <si>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</si>
  <si>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</si>
  <si>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</si>
  <si>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</si>
  <si>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</si>
  <si>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</si>
  <si>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</si>
  <si>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</si>
  <si>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</si>
  <si>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</si>
  <si>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</si>
  <si>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</si>
  <si>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</si>
  <si>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</si>
  <si>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</si>
  <si>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</si>
  <si>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</si>
  <si>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</si>
  <si>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</si>
  <si>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</si>
  <si>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</si>
  <si>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</si>
  <si>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</si>
  <si>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</si>
  <si>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</si>
  <si>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</si>
  <si>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</si>
  <si>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</si>
  <si>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</si>
  <si>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</si>
  <si>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</si>
  <si>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</si>
  <si>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</si>
  <si>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</si>
  <si>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</si>
  <si>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</si>
  <si>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</si>
  <si>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</si>
  <si>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</si>
  <si>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</si>
  <si>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</si>
  <si>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</si>
  <si>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</si>
  <si>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</si>
  <si>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</si>
  <si>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</si>
  <si>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</si>
  <si>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</si>
  <si>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</si>
  <si>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</si>
  <si>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</si>
  <si>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</si>
  <si>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</si>
  <si>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</si>
  <si>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</si>
  <si>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</si>
  <si>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</si>
  <si>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</si>
  <si>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</si>
  <si>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</si>
  <si>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</si>
  <si>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</si>
  <si>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</si>
  <si>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</si>
  <si>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</si>
  <si>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</si>
  <si>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</si>
  <si>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</si>
  <si>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</si>
  <si>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</si>
  <si>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</si>
  <si>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</si>
  <si>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</si>
  <si>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</si>
  <si>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</si>
  <si>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</si>
  <si>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</si>
  <si>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</si>
  <si>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</si>
  <si>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</si>
  <si>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</si>
  <si>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</si>
  <si>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</si>
  <si>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</si>
  <si>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</si>
  <si>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</si>
  <si>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</si>
  <si>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</si>
  <si>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</si>
  <si>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</si>
  <si>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</si>
  <si>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</si>
  <si>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</si>
  <si>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</si>
  <si>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</si>
  <si>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</si>
  <si>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</si>
  <si>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</si>
  <si>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</si>
  <si>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</si>
  <si>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</si>
  <si>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</si>
  <si>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</si>
  <si>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</si>
  <si>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</si>
  <si>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</si>
  <si>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</si>
  <si>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</si>
  <si>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</si>
  <si>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</si>
  <si>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</si>
  <si>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</si>
  <si>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</si>
  <si>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</si>
  <si>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</si>
  <si>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</si>
  <si>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</si>
  <si>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</si>
  <si>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</si>
  <si>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</si>
  <si>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</si>
  <si>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</si>
  <si>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</si>
  <si>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</si>
  <si>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</si>
  <si>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</si>
  <si>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</si>
  <si>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</si>
  <si>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</si>
  <si>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</si>
  <si>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</si>
  <si>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</si>
  <si>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</si>
  <si>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</si>
  <si>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</si>
  <si>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</si>
  <si>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</si>
  <si>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</si>
  <si>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</si>
  <si>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</si>
  <si>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</si>
  <si>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</si>
  <si>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</si>
  <si>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</si>
  <si>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</si>
  <si>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</si>
  <si>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</si>
  <si>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</si>
  <si>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</si>
  <si>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</si>
  <si>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</si>
  <si>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</si>
  <si>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</si>
  <si>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</si>
  <si>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</si>
  <si>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</si>
  <si>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</si>
  <si>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</si>
  <si>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</si>
  <si>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</si>
  <si>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</si>
  <si>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</si>
  <si>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</si>
  <si>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</si>
  <si>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</si>
  <si>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</si>
  <si>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</si>
  <si>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</si>
  <si>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</si>
  <si>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</si>
  <si>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</si>
  <si>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</si>
  <si>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</si>
  <si>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</si>
  <si>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</si>
  <si>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</si>
  <si>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</si>
  <si>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</si>
  <si>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</si>
  <si>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</si>
  <si>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</si>
  <si>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</si>
  <si>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</si>
  <si>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</si>
  <si>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</si>
  <si>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</si>
  <si>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</si>
  <si>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</si>
  <si>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</si>
  <si>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</si>
  <si>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</si>
  <si>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</si>
  <si>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</si>
  <si>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</si>
  <si>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</si>
  <si>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</si>
  <si>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</si>
  <si>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</si>
  <si>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</si>
  <si>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</si>
  <si>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</si>
  <si>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</si>
  <si>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</si>
  <si>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</si>
  <si>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</si>
  <si>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</si>
  <si>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</si>
  <si>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</si>
  <si>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</si>
  <si>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</si>
  <si>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</si>
  <si>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</si>
  <si>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</si>
  <si>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</si>
  <si>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</si>
  <si>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</si>
  <si>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</si>
  <si>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</si>
  <si>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</si>
  <si>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</si>
  <si>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</si>
  <si>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</si>
  <si>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</si>
  <si>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</si>
  <si>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</si>
  <si>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</si>
  <si>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</si>
  <si>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</si>
  <si>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</si>
  <si>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</si>
  <si>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</si>
  <si>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</si>
  <si>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</si>
  <si>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</si>
  <si>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</si>
  <si>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</si>
  <si>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</si>
  <si>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</si>
  <si>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</si>
  <si>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</si>
  <si>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</si>
  <si>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</si>
  <si>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</si>
  <si>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</si>
  <si>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</si>
  <si>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</si>
  <si>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</si>
  <si>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</si>
  <si>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</si>
  <si>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</si>
  <si>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</si>
  <si>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</si>
  <si>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</si>
  <si>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</si>
  <si>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</si>
  <si>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</si>
  <si>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</si>
  <si>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</si>
  <si>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</si>
  <si>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</si>
  <si>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</si>
  <si>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</si>
  <si>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</si>
  <si>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</si>
  <si>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</si>
  <si>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</si>
  <si>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</si>
  <si>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</si>
  <si>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</si>
  <si>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</si>
  <si>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</si>
  <si>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</si>
  <si>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</si>
  <si>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</si>
  <si>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</si>
  <si>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</si>
  <si>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</si>
  <si>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</si>
  <si>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</si>
  <si>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</si>
  <si>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</si>
  <si>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</si>
  <si>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</si>
  <si>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</si>
  <si>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</si>
  <si>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</si>
  <si>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</si>
  <si>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</si>
  <si>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</si>
  <si>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</si>
  <si>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</si>
  <si>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</si>
  <si>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</si>
  <si>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</si>
  <si>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</si>
  <si>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</si>
  <si>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</si>
  <si>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</si>
  <si>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</si>
  <si>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</si>
  <si>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</si>
  <si>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</si>
  <si>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</si>
  <si>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</si>
  <si>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</si>
  <si>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</si>
  <si>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</si>
  <si>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</si>
  <si>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</si>
  <si>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</si>
  <si>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</si>
  <si>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</si>
  <si>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</si>
  <si>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</si>
  <si>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</si>
  <si>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</si>
  <si>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</si>
  <si>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</si>
  <si>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</si>
  <si>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</si>
  <si>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</si>
  <si>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</si>
  <si>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</si>
  <si>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</si>
  <si>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</si>
  <si>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</si>
  <si>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</si>
  <si>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</si>
  <si>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</si>
  <si>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</si>
  <si>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</si>
  <si>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</si>
  <si>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</si>
  <si>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</si>
  <si>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</si>
  <si>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</si>
  <si>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</si>
  <si>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</si>
  <si>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</si>
  <si>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</si>
  <si>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</si>
  <si>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</si>
  <si>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</si>
  <si>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</si>
  <si>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</si>
  <si>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</si>
  <si>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</si>
  <si>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</si>
  <si>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</si>
  <si>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</si>
  <si>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</si>
  <si>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</si>
  <si>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</si>
  <si>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</si>
  <si>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</si>
  <si>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</si>
  <si>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</si>
  <si>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</si>
  <si>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</si>
  <si>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</si>
  <si>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</si>
  <si>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</si>
  <si>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</si>
  <si>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</si>
  <si>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</si>
  <si>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</si>
  <si>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</si>
  <si>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</si>
  <si>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</si>
  <si>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</si>
  <si>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</si>
  <si>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</si>
  <si>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</si>
  <si>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</si>
  <si>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</si>
  <si>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</si>
  <si>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</si>
  <si>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</si>
  <si>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</si>
  <si>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</si>
  <si>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</si>
  <si>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</si>
  <si>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</si>
  <si>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</si>
  <si>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</si>
  <si>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</si>
  <si>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</si>
  <si>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</si>
  <si>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</si>
  <si>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</si>
  <si>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</si>
  <si>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</si>
  <si>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</si>
  <si>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</si>
  <si>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</si>
  <si>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</si>
  <si>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</si>
  <si>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</si>
  <si>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</si>
  <si>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</si>
  <si>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</si>
  <si>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</si>
  <si>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</si>
  <si>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</si>
  <si>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</si>
  <si>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</si>
  <si>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</si>
  <si>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</si>
  <si>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</si>
  <si>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</si>
  <si>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</si>
  <si>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</si>
  <si>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</si>
  <si>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</si>
  <si>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</si>
  <si>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</si>
  <si>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</si>
  <si>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</si>
  <si>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</si>
  <si>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</si>
  <si>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</si>
  <si>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</si>
  <si>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</si>
  <si>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</si>
  <si>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</si>
  <si>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</si>
  <si>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</si>
  <si>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</si>
  <si>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</si>
  <si>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</si>
  <si>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</si>
  <si>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</si>
  <si>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</si>
  <si>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</si>
  <si>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</si>
  <si>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</si>
  <si>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</si>
  <si>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</si>
  <si>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</si>
  <si>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</si>
  <si>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</si>
  <si>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</si>
  <si>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</si>
  <si>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</si>
  <si>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</si>
  <si>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</si>
  <si>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</si>
  <si>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</si>
  <si>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</si>
  <si>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</si>
  <si>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</si>
  <si>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</si>
  <si>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</si>
  <si>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</si>
  <si>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</si>
  <si>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</si>
  <si>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</si>
  <si>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</si>
  <si>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</si>
  <si>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</si>
  <si>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</si>
  <si>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</si>
  <si>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</si>
  <si>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</si>
  <si>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</si>
  <si>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</si>
  <si>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</si>
  <si>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</si>
  <si>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</si>
  <si>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</si>
  <si>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</si>
  <si>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</si>
  <si>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</si>
  <si>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</si>
  <si>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</si>
  <si>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</si>
  <si>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</si>
  <si>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</si>
  <si>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</si>
  <si>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</si>
  <si>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</si>
  <si>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</si>
  <si>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</si>
  <si>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</si>
  <si>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</si>
  <si>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</si>
  <si>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</si>
  <si>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</si>
  <si>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</si>
  <si>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</si>
  <si>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</si>
  <si>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</si>
  <si>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</si>
  <si>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</si>
  <si>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</si>
  <si>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</si>
  <si>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</si>
  <si>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</si>
  <si>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</si>
  <si>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</si>
  <si>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</si>
  <si>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</si>
  <si>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</si>
  <si>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</si>
  <si>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</si>
  <si>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</si>
  <si>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</si>
  <si>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</si>
  <si>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</si>
  <si>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</si>
  <si>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</si>
  <si>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</si>
  <si>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</si>
  <si>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</si>
  <si>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</si>
  <si>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</si>
  <si>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</si>
  <si>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</si>
  <si>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</si>
  <si>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</si>
  <si>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</si>
  <si>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</si>
  <si>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</si>
  <si>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</si>
  <si>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</si>
  <si>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</si>
  <si>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</si>
  <si>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</si>
  <si>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</si>
  <si>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</si>
  <si>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</si>
  <si>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</si>
  <si>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</si>
  <si>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</si>
  <si>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</si>
  <si>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</si>
  <si>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</si>
  <si>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</si>
  <si>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</si>
  <si>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</si>
  <si>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</si>
  <si>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</si>
  <si>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</si>
  <si>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</si>
  <si>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</si>
  <si>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</si>
  <si>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</si>
  <si>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</si>
  <si>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</si>
  <si>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</si>
  <si>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</si>
  <si>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</si>
  <si>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</si>
  <si>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</si>
  <si>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</si>
  <si>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</si>
  <si>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</si>
  <si>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</si>
  <si>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</si>
  <si>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</si>
  <si>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</si>
  <si>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</si>
  <si>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</si>
  <si>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</si>
  <si>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</si>
  <si>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</si>
  <si>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</si>
  <si>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</si>
  <si>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</si>
  <si>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</si>
  <si>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</si>
  <si>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</si>
  <si>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</si>
  <si>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</si>
  <si>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</si>
  <si>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</si>
  <si>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</si>
  <si>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</si>
  <si>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</si>
  <si>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</si>
  <si>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</si>
  <si>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</si>
  <si>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</si>
  <si>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</si>
  <si>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</si>
  <si>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</si>
  <si>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</si>
  <si>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</si>
  <si>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</si>
  <si>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</si>
  <si>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</si>
  <si>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</si>
  <si>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</si>
  <si>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</si>
  <si>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</si>
  <si>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</si>
  <si>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</si>
  <si>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</si>
  <si>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</si>
  <si>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</si>
  <si>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</si>
  <si>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</si>
  <si>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</si>
  <si>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</si>
  <si>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</si>
  <si>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</si>
  <si>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</si>
  <si>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</si>
  <si>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</si>
  <si>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</si>
  <si>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</si>
  <si>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</si>
  <si>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</si>
  <si>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</si>
  <si>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</si>
  <si>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</si>
  <si>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</si>
  <si>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</si>
  <si>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</si>
  <si>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</si>
  <si>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</si>
  <si>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</si>
  <si>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</si>
  <si>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</si>
  <si>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</si>
  <si>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</si>
  <si>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</si>
  <si>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</si>
  <si>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</si>
  <si>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</si>
  <si>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</si>
  <si>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</si>
  <si>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</si>
  <si>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</si>
  <si>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</si>
  <si>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</si>
  <si>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</si>
  <si>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</si>
  <si>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</si>
  <si>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</si>
  <si>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</si>
  <si>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</si>
  <si>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</si>
  <si>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</si>
  <si>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</si>
  <si>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</si>
  <si>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</si>
  <si>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</si>
  <si>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</si>
  <si>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</si>
  <si>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</si>
  <si>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</si>
  <si>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</si>
  <si>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</si>
  <si>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</si>
  <si>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</si>
  <si>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</si>
  <si>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</si>
  <si>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</si>
  <si>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</si>
  <si>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</si>
  <si>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</si>
  <si>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</si>
  <si>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</si>
  <si>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</si>
  <si>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</si>
  <si>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</si>
  <si>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</si>
  <si>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</si>
  <si>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</si>
  <si>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</si>
  <si>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</si>
  <si>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</si>
  <si>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</si>
  <si>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</si>
  <si>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</si>
  <si>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</si>
  <si>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</si>
  <si>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</si>
  <si>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</si>
  <si>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</si>
  <si>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</si>
  <si>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</si>
  <si>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</si>
  <si>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</si>
  <si>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</si>
  <si>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</si>
  <si>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</si>
  <si>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</si>
  <si>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</si>
  <si>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</si>
  <si>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</si>
  <si>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</si>
  <si>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</si>
  <si>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</si>
  <si>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</si>
  <si>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</si>
  <si>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</si>
  <si>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</si>
  <si>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</si>
  <si>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</si>
  <si>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</si>
  <si>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</si>
  <si>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</si>
  <si>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</si>
  <si>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</si>
  <si>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</si>
  <si>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</si>
  <si>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</si>
  <si>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</si>
  <si>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</si>
  <si>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</si>
  <si>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</si>
  <si>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</si>
  <si>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</si>
  <si>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</si>
  <si>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</si>
  <si>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</si>
  <si>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</si>
  <si>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</si>
  <si>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</si>
  <si>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</si>
  <si>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</si>
  <si>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</si>
  <si>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</si>
  <si>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</si>
  <si>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</si>
  <si>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</si>
  <si>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</si>
  <si>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</si>
  <si>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</si>
  <si>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</si>
  <si>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</si>
  <si>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</si>
  <si>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2M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</si>
  <si>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</si>
  <si>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</si>
  <si>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</si>
  <si>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</si>
  <si>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</si>
  <si>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</si>
  <si>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</si>
  <si>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</si>
  <si>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</si>
  <si>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</si>
  <si>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</si>
  <si>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</si>
  <si>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</si>
  <si>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</si>
  <si>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</si>
  <si>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</si>
  <si>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</si>
  <si>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</si>
  <si>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</si>
  <si>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</si>
  <si>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</si>
  <si>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</si>
  <si>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</si>
  <si>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dietician</t>
  </si>
  <si>
    <t>Bugis#SCB</t>
  </si>
  <si>
    <t>router</t>
  </si>
  <si>
    <t>payroll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</si>
  <si>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</si>
  <si>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</si>
  <si>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</si>
  <si>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</si>
  <si>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</si>
  <si>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</si>
  <si>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SCB ccard#</t>
  </si>
  <si>
    <t>aWheel 27Aug</t>
  </si>
  <si>
    <t>tBill #5Mar</t>
  </si>
  <si>
    <t>repay wife &lt;--</t>
  </si>
  <si>
    <t>^^ freeze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</si>
</sst>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1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3049</v>
      </c>
      <c r="C2" s="891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89" t="s">
        <v>2412</v>
      </c>
      <c r="C3" s="889" t="s">
        <v>3039</v>
      </c>
      <c r="D3" s="889"/>
      <c r="E3" s="889" t="s">
        <v>3002</v>
      </c>
      <c r="F3" s="889" t="s">
        <v>423</v>
      </c>
      <c r="G3" s="889" t="s">
        <v>3000</v>
      </c>
    </row>
    <row r="4" spans="2:7" s="871" customFormat="1">
      <c r="B4" s="871" t="s">
        <v>3010</v>
      </c>
      <c r="C4" s="891" t="s">
        <v>3040</v>
      </c>
      <c r="D4" s="871" t="s">
        <v>3017</v>
      </c>
      <c r="E4" s="871" t="s">
        <v>3009</v>
      </c>
      <c r="F4" s="214" t="s">
        <v>3038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1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15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15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15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15" bestFit="1" customWidth="1"/>
    <col min="15" max="15" width="4" style="767" bestFit="1" customWidth="1"/>
    <col min="16" max="16" width="7.5703125" style="767" bestFit="1" customWidth="1"/>
    <col min="18" max="18" width="11.28515625" style="915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15"/>
      <c r="F1" s="915"/>
      <c r="J1" s="915"/>
      <c r="N1" s="915"/>
      <c r="R1" s="915"/>
    </row>
    <row r="2" spans="2:20" s="767" customFormat="1">
      <c r="B2" s="915"/>
      <c r="D2" t="s">
        <v>2829</v>
      </c>
      <c r="F2" s="915"/>
      <c r="G2" s="767" t="s">
        <v>2830</v>
      </c>
      <c r="H2" s="767" t="s">
        <v>2829</v>
      </c>
      <c r="J2" s="915"/>
      <c r="K2" s="767" t="s">
        <v>2830</v>
      </c>
      <c r="L2" s="767" t="s">
        <v>2829</v>
      </c>
      <c r="N2" s="915"/>
      <c r="O2" s="767" t="s">
        <v>2830</v>
      </c>
      <c r="P2" s="767" t="s">
        <v>2829</v>
      </c>
      <c r="R2" s="915"/>
      <c r="S2" s="902"/>
      <c r="T2" s="902"/>
    </row>
    <row r="3" spans="2:20">
      <c r="B3" s="915">
        <v>45047</v>
      </c>
      <c r="C3">
        <v>0</v>
      </c>
      <c r="D3" s="831">
        <f t="shared" ref="D3:D22" si="0">C3*1000*0.05%/365</f>
        <v>0</v>
      </c>
      <c r="F3" s="915">
        <v>45078</v>
      </c>
      <c r="G3" s="830">
        <v>585</v>
      </c>
      <c r="H3" s="831">
        <f t="shared" ref="H3:H22" si="1">G3*1000*0.05%/365</f>
        <v>0.80136986301369861</v>
      </c>
      <c r="J3" s="915">
        <v>45108</v>
      </c>
      <c r="K3" s="830">
        <v>595</v>
      </c>
      <c r="L3" s="831">
        <f t="shared" ref="L3:L22" si="2">K3*1000*0.05%/365</f>
        <v>0.81506849315068497</v>
      </c>
      <c r="N3" s="915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15">
        <v>45048</v>
      </c>
      <c r="C4">
        <v>325</v>
      </c>
      <c r="D4" s="831">
        <f t="shared" si="0"/>
        <v>0.4452054794520548</v>
      </c>
      <c r="F4" s="915">
        <v>45079</v>
      </c>
      <c r="G4" s="830">
        <v>585</v>
      </c>
      <c r="H4" s="831">
        <f t="shared" si="1"/>
        <v>0.80136986301369861</v>
      </c>
      <c r="J4" s="915">
        <v>45109</v>
      </c>
      <c r="K4" s="830">
        <v>595</v>
      </c>
      <c r="L4" s="831">
        <f t="shared" si="2"/>
        <v>0.81506849315068497</v>
      </c>
      <c r="N4" s="915">
        <v>45140</v>
      </c>
      <c r="O4" s="885">
        <v>740</v>
      </c>
      <c r="P4" s="831">
        <f t="shared" si="3"/>
        <v>1.0136986301369864</v>
      </c>
      <c r="R4" s="944" t="s">
        <v>3043</v>
      </c>
      <c r="S4" s="944"/>
      <c r="T4" s="767" t="s">
        <v>2829</v>
      </c>
    </row>
    <row r="5" spans="2:20">
      <c r="B5" s="915">
        <v>45049</v>
      </c>
      <c r="C5">
        <v>500</v>
      </c>
      <c r="D5" s="831">
        <f t="shared" si="0"/>
        <v>0.68493150684931503</v>
      </c>
      <c r="F5" s="915">
        <v>45080</v>
      </c>
      <c r="G5" s="830">
        <v>585</v>
      </c>
      <c r="H5" s="831">
        <f t="shared" si="1"/>
        <v>0.80136986301369861</v>
      </c>
      <c r="J5" s="915">
        <v>45110</v>
      </c>
      <c r="K5" s="830">
        <v>595</v>
      </c>
      <c r="L5" s="831">
        <f t="shared" si="2"/>
        <v>0.81506849315068497</v>
      </c>
      <c r="N5" s="915">
        <v>45141</v>
      </c>
      <c r="O5" s="885">
        <v>740</v>
      </c>
      <c r="P5" s="831">
        <f t="shared" si="3"/>
        <v>1.0136986301369864</v>
      </c>
      <c r="R5" s="915">
        <v>45169</v>
      </c>
      <c r="T5" s="831">
        <f t="shared" ref="T5:T17" si="4">S5*1000*3.4%/365</f>
        <v>0</v>
      </c>
    </row>
    <row r="6" spans="2:20">
      <c r="B6" s="915">
        <v>45050</v>
      </c>
      <c r="C6" s="768">
        <v>500</v>
      </c>
      <c r="D6" s="831">
        <f t="shared" si="0"/>
        <v>0.68493150684931503</v>
      </c>
      <c r="F6" s="915">
        <v>45081</v>
      </c>
      <c r="G6" s="830">
        <v>585</v>
      </c>
      <c r="H6" s="831">
        <f t="shared" si="1"/>
        <v>0.80136986301369861</v>
      </c>
      <c r="J6" s="915">
        <v>45111</v>
      </c>
      <c r="K6" s="830">
        <v>595</v>
      </c>
      <c r="L6" s="831">
        <f t="shared" si="2"/>
        <v>0.81506849315068497</v>
      </c>
      <c r="N6" s="915">
        <v>45142</v>
      </c>
      <c r="O6" s="885">
        <v>740</v>
      </c>
      <c r="P6" s="831">
        <f t="shared" si="3"/>
        <v>1.0136986301369864</v>
      </c>
      <c r="R6" s="915">
        <v>45168</v>
      </c>
      <c r="T6" s="831">
        <f t="shared" si="4"/>
        <v>0</v>
      </c>
    </row>
    <row r="7" spans="2:20">
      <c r="B7" s="915">
        <v>45051</v>
      </c>
      <c r="C7" s="768">
        <v>500</v>
      </c>
      <c r="D7" s="831">
        <f t="shared" si="0"/>
        <v>0.68493150684931503</v>
      </c>
      <c r="F7" s="915">
        <v>45082</v>
      </c>
      <c r="G7" s="830">
        <v>585</v>
      </c>
      <c r="H7" s="831">
        <f t="shared" si="1"/>
        <v>0.80136986301369861</v>
      </c>
      <c r="J7" s="915">
        <v>45112</v>
      </c>
      <c r="K7" s="767">
        <v>595</v>
      </c>
      <c r="L7" s="831">
        <f t="shared" si="2"/>
        <v>0.81506849315068497</v>
      </c>
      <c r="N7" s="915">
        <v>45143</v>
      </c>
      <c r="O7" s="767">
        <v>740</v>
      </c>
      <c r="P7" s="831">
        <f t="shared" ref="P7:P33" si="5">O7*1000*0.05%/365</f>
        <v>1.0136986301369864</v>
      </c>
      <c r="R7" s="915">
        <v>45167</v>
      </c>
      <c r="T7" s="831">
        <f t="shared" si="4"/>
        <v>0</v>
      </c>
    </row>
    <row r="8" spans="2:20">
      <c r="B8" s="915">
        <v>45052</v>
      </c>
      <c r="C8" s="768">
        <v>500</v>
      </c>
      <c r="D8" s="831">
        <f t="shared" si="0"/>
        <v>0.68493150684931503</v>
      </c>
      <c r="F8" s="915">
        <v>45083</v>
      </c>
      <c r="G8" s="830">
        <v>585</v>
      </c>
      <c r="H8" s="831">
        <f t="shared" si="1"/>
        <v>0.80136986301369861</v>
      </c>
      <c r="J8" s="915">
        <v>45113</v>
      </c>
      <c r="K8" s="767">
        <v>600</v>
      </c>
      <c r="L8" s="831">
        <f t="shared" si="2"/>
        <v>0.82191780821917804</v>
      </c>
      <c r="N8" s="915">
        <v>45144</v>
      </c>
      <c r="O8" s="767">
        <v>740</v>
      </c>
      <c r="P8" s="831">
        <f t="shared" si="5"/>
        <v>1.0136986301369864</v>
      </c>
      <c r="R8" s="915">
        <v>45166</v>
      </c>
      <c r="T8" s="831">
        <f t="shared" si="4"/>
        <v>0</v>
      </c>
    </row>
    <row r="9" spans="2:20">
      <c r="B9" s="915">
        <v>45053</v>
      </c>
      <c r="C9" s="768">
        <v>500</v>
      </c>
      <c r="D9" s="831">
        <f t="shared" si="0"/>
        <v>0.68493150684931503</v>
      </c>
      <c r="F9" s="915">
        <v>45084</v>
      </c>
      <c r="G9" s="830">
        <v>585</v>
      </c>
      <c r="H9" s="831">
        <f t="shared" si="1"/>
        <v>0.80136986301369861</v>
      </c>
      <c r="J9" s="915">
        <v>45114</v>
      </c>
      <c r="K9" s="830">
        <v>610</v>
      </c>
      <c r="L9" s="831">
        <f t="shared" si="2"/>
        <v>0.83561643835616439</v>
      </c>
      <c r="N9" s="915">
        <v>45145</v>
      </c>
      <c r="O9" s="767">
        <v>685</v>
      </c>
      <c r="P9" s="831">
        <f t="shared" si="5"/>
        <v>0.93835616438356162</v>
      </c>
      <c r="R9" s="915">
        <v>45165</v>
      </c>
      <c r="T9" s="831">
        <f t="shared" si="4"/>
        <v>0</v>
      </c>
    </row>
    <row r="10" spans="2:20">
      <c r="B10" s="915">
        <v>45054</v>
      </c>
      <c r="C10" s="768">
        <v>500</v>
      </c>
      <c r="D10" s="831">
        <f t="shared" si="0"/>
        <v>0.68493150684931503</v>
      </c>
      <c r="F10" s="915">
        <v>45085</v>
      </c>
      <c r="G10" s="830">
        <v>585</v>
      </c>
      <c r="H10" s="831">
        <f t="shared" si="1"/>
        <v>0.80136986301369861</v>
      </c>
      <c r="J10" s="915">
        <v>45115</v>
      </c>
      <c r="K10" s="767">
        <v>610</v>
      </c>
      <c r="L10" s="831">
        <f t="shared" si="2"/>
        <v>0.83561643835616439</v>
      </c>
      <c r="N10" s="915">
        <v>45146</v>
      </c>
      <c r="O10" s="900">
        <v>685</v>
      </c>
      <c r="P10" s="831">
        <f t="shared" si="5"/>
        <v>0.93835616438356162</v>
      </c>
      <c r="R10" s="915">
        <v>45164</v>
      </c>
      <c r="S10">
        <v>150</v>
      </c>
      <c r="T10" s="831">
        <f t="shared" si="4"/>
        <v>13.972602739726028</v>
      </c>
    </row>
    <row r="11" spans="2:20">
      <c r="B11" s="915">
        <v>45055</v>
      </c>
      <c r="C11" s="768">
        <v>500</v>
      </c>
      <c r="D11" s="831">
        <f t="shared" si="0"/>
        <v>0.68493150684931503</v>
      </c>
      <c r="F11" s="915">
        <v>45086</v>
      </c>
      <c r="G11" s="830">
        <v>585</v>
      </c>
      <c r="H11" s="831">
        <f t="shared" si="1"/>
        <v>0.80136986301369861</v>
      </c>
      <c r="J11" s="915">
        <v>45116</v>
      </c>
      <c r="K11" s="830">
        <v>610</v>
      </c>
      <c r="L11" s="831">
        <f t="shared" si="2"/>
        <v>0.83561643835616439</v>
      </c>
      <c r="N11" s="915">
        <v>45147</v>
      </c>
      <c r="O11" s="900">
        <v>685</v>
      </c>
      <c r="P11" s="831">
        <f t="shared" si="5"/>
        <v>0.93835616438356162</v>
      </c>
      <c r="R11" s="915">
        <v>45163</v>
      </c>
      <c r="S11">
        <v>0</v>
      </c>
      <c r="T11" s="831">
        <f t="shared" si="4"/>
        <v>0</v>
      </c>
    </row>
    <row r="12" spans="2:20">
      <c r="B12" s="915">
        <v>45056</v>
      </c>
      <c r="C12" s="768">
        <v>500</v>
      </c>
      <c r="D12" s="831">
        <f t="shared" si="0"/>
        <v>0.68493150684931503</v>
      </c>
      <c r="F12" s="915">
        <v>45087</v>
      </c>
      <c r="G12" s="830">
        <v>585</v>
      </c>
      <c r="H12" s="831">
        <f t="shared" si="1"/>
        <v>0.80136986301369861</v>
      </c>
      <c r="J12" s="915">
        <v>45117</v>
      </c>
      <c r="K12" s="767">
        <v>695</v>
      </c>
      <c r="L12" s="831">
        <f t="shared" si="2"/>
        <v>0.95205479452054798</v>
      </c>
      <c r="N12" s="915">
        <v>45148</v>
      </c>
      <c r="O12" s="767">
        <v>747</v>
      </c>
      <c r="P12" s="831">
        <f t="shared" si="5"/>
        <v>1.0232876712328767</v>
      </c>
      <c r="R12" s="915">
        <v>45162</v>
      </c>
      <c r="S12">
        <v>0</v>
      </c>
      <c r="T12" s="831">
        <f t="shared" si="4"/>
        <v>0</v>
      </c>
    </row>
    <row r="13" spans="2:20">
      <c r="B13" s="915">
        <v>45057</v>
      </c>
      <c r="C13" s="767">
        <v>515</v>
      </c>
      <c r="D13" s="831">
        <f t="shared" si="0"/>
        <v>0.70547945205479456</v>
      </c>
      <c r="F13" s="915">
        <v>45088</v>
      </c>
      <c r="G13" s="830">
        <v>585</v>
      </c>
      <c r="H13" s="831">
        <f t="shared" si="1"/>
        <v>0.80136986301369861</v>
      </c>
      <c r="J13" s="915">
        <v>45118</v>
      </c>
      <c r="K13" s="830">
        <v>730</v>
      </c>
      <c r="L13" s="831">
        <f t="shared" si="2"/>
        <v>1</v>
      </c>
      <c r="N13" s="915">
        <v>45149</v>
      </c>
      <c r="O13" s="767">
        <v>745</v>
      </c>
      <c r="P13" s="831">
        <f t="shared" si="5"/>
        <v>1.0205479452054795</v>
      </c>
      <c r="R13" s="916">
        <v>45161</v>
      </c>
      <c r="S13">
        <v>200</v>
      </c>
      <c r="T13" s="831">
        <f t="shared" si="4"/>
        <v>18.630136986301373</v>
      </c>
    </row>
    <row r="14" spans="2:20">
      <c r="B14" s="915">
        <v>45058</v>
      </c>
      <c r="C14" s="768">
        <v>515</v>
      </c>
      <c r="D14" s="831">
        <f t="shared" si="0"/>
        <v>0.70547945205479456</v>
      </c>
      <c r="F14" s="915">
        <v>45089</v>
      </c>
      <c r="G14" s="830">
        <v>585</v>
      </c>
      <c r="H14" s="831">
        <f t="shared" si="1"/>
        <v>0.80136986301369861</v>
      </c>
      <c r="J14" s="915">
        <v>45119</v>
      </c>
      <c r="K14" s="830">
        <v>730</v>
      </c>
      <c r="L14" s="831">
        <f t="shared" si="2"/>
        <v>1</v>
      </c>
      <c r="N14" s="915">
        <v>45150</v>
      </c>
      <c r="O14" s="900">
        <v>745</v>
      </c>
      <c r="P14" s="831">
        <f t="shared" si="5"/>
        <v>1.0205479452054795</v>
      </c>
      <c r="R14" s="915">
        <v>45160</v>
      </c>
      <c r="S14">
        <v>200</v>
      </c>
      <c r="T14" s="831">
        <f t="shared" si="4"/>
        <v>18.630136986301373</v>
      </c>
    </row>
    <row r="15" spans="2:20">
      <c r="B15" s="915">
        <v>45059</v>
      </c>
      <c r="C15" s="768">
        <v>515</v>
      </c>
      <c r="D15" s="831">
        <f t="shared" si="0"/>
        <v>0.70547945205479456</v>
      </c>
      <c r="F15" s="915">
        <v>45090</v>
      </c>
      <c r="G15" s="830">
        <v>585</v>
      </c>
      <c r="H15" s="831">
        <f t="shared" si="1"/>
        <v>0.80136986301369861</v>
      </c>
      <c r="J15" s="915">
        <v>45120</v>
      </c>
      <c r="K15" s="830">
        <v>730</v>
      </c>
      <c r="L15" s="831">
        <f t="shared" si="2"/>
        <v>1</v>
      </c>
      <c r="N15" s="915">
        <v>45151</v>
      </c>
      <c r="O15" s="900">
        <v>745</v>
      </c>
      <c r="P15" s="831">
        <f t="shared" si="5"/>
        <v>1.0205479452054795</v>
      </c>
      <c r="R15" s="915">
        <v>45159</v>
      </c>
      <c r="S15">
        <v>200</v>
      </c>
      <c r="T15" s="831">
        <f t="shared" si="4"/>
        <v>18.630136986301373</v>
      </c>
    </row>
    <row r="16" spans="2:20">
      <c r="B16" s="915">
        <v>45060</v>
      </c>
      <c r="C16" s="768">
        <v>515</v>
      </c>
      <c r="D16" s="831">
        <f t="shared" si="0"/>
        <v>0.70547945205479456</v>
      </c>
      <c r="F16" s="915">
        <v>45091</v>
      </c>
      <c r="G16" s="830">
        <v>585</v>
      </c>
      <c r="H16" s="831">
        <f t="shared" si="1"/>
        <v>0.80136986301369861</v>
      </c>
      <c r="J16" s="915">
        <v>45121</v>
      </c>
      <c r="K16" s="830">
        <v>730</v>
      </c>
      <c r="L16" s="831">
        <f t="shared" si="2"/>
        <v>1</v>
      </c>
      <c r="N16" s="915">
        <v>45152</v>
      </c>
      <c r="O16" s="900">
        <v>745</v>
      </c>
      <c r="P16" s="831">
        <f t="shared" si="5"/>
        <v>1.0205479452054795</v>
      </c>
      <c r="R16" s="915">
        <v>45158</v>
      </c>
      <c r="S16">
        <v>200</v>
      </c>
      <c r="T16" s="831">
        <f t="shared" si="4"/>
        <v>18.630136986301373</v>
      </c>
    </row>
    <row r="17" spans="2:20">
      <c r="B17" s="915">
        <v>45061</v>
      </c>
      <c r="C17" s="768">
        <v>515</v>
      </c>
      <c r="D17" s="831">
        <f t="shared" si="0"/>
        <v>0.70547945205479456</v>
      </c>
      <c r="F17" s="915">
        <v>45092</v>
      </c>
      <c r="G17" s="830">
        <v>585</v>
      </c>
      <c r="H17" s="831">
        <f t="shared" si="1"/>
        <v>0.80136986301369861</v>
      </c>
      <c r="J17" s="915">
        <v>45122</v>
      </c>
      <c r="K17" s="767">
        <v>730</v>
      </c>
      <c r="L17" s="831">
        <f t="shared" si="2"/>
        <v>1</v>
      </c>
      <c r="N17" s="915">
        <v>45153</v>
      </c>
      <c r="O17" s="900">
        <v>745</v>
      </c>
      <c r="P17" s="831">
        <f t="shared" si="5"/>
        <v>1.0205479452054795</v>
      </c>
      <c r="R17" s="915">
        <v>45157</v>
      </c>
      <c r="S17">
        <v>200</v>
      </c>
      <c r="T17" s="831">
        <f t="shared" si="4"/>
        <v>18.630136986301373</v>
      </c>
    </row>
    <row r="18" spans="2:20">
      <c r="B18" s="915">
        <v>45062</v>
      </c>
      <c r="C18" s="767">
        <v>540</v>
      </c>
      <c r="D18" s="831">
        <f t="shared" si="0"/>
        <v>0.73972602739726023</v>
      </c>
      <c r="F18" s="915">
        <v>45093</v>
      </c>
      <c r="G18" s="830">
        <v>585</v>
      </c>
      <c r="H18" s="831">
        <f t="shared" si="1"/>
        <v>0.80136986301369861</v>
      </c>
      <c r="J18" s="915">
        <v>45123</v>
      </c>
      <c r="K18" s="830">
        <v>730</v>
      </c>
      <c r="L18" s="831">
        <f t="shared" si="2"/>
        <v>1</v>
      </c>
      <c r="N18" s="915">
        <v>45154</v>
      </c>
      <c r="O18" s="767">
        <v>595</v>
      </c>
      <c r="P18" s="831">
        <f t="shared" si="5"/>
        <v>0.81506849315068497</v>
      </c>
      <c r="R18" s="915">
        <v>45156</v>
      </c>
      <c r="S18">
        <v>200</v>
      </c>
      <c r="T18" s="831">
        <f>S18*1000*3.4%/365</f>
        <v>18.630136986301373</v>
      </c>
    </row>
    <row r="19" spans="2:20">
      <c r="B19" s="915">
        <v>45063</v>
      </c>
      <c r="C19" s="767">
        <v>545</v>
      </c>
      <c r="D19" s="831">
        <f t="shared" si="0"/>
        <v>0.74657534246575341</v>
      </c>
      <c r="F19" s="915">
        <v>45094</v>
      </c>
      <c r="G19" s="830">
        <v>585</v>
      </c>
      <c r="H19" s="831">
        <f t="shared" si="1"/>
        <v>0.80136986301369861</v>
      </c>
      <c r="J19" s="915">
        <v>45124</v>
      </c>
      <c r="K19" s="840">
        <v>730</v>
      </c>
      <c r="L19" s="831">
        <f t="shared" si="2"/>
        <v>1</v>
      </c>
      <c r="N19" s="915">
        <v>45155</v>
      </c>
      <c r="O19" s="767">
        <v>735</v>
      </c>
      <c r="P19" s="831">
        <f t="shared" si="5"/>
        <v>1.0068493150684932</v>
      </c>
      <c r="R19" s="915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15">
        <v>45064</v>
      </c>
      <c r="C20" s="768">
        <v>545</v>
      </c>
      <c r="D20" s="831">
        <f t="shared" si="0"/>
        <v>0.74657534246575341</v>
      </c>
      <c r="F20" s="915">
        <v>45095</v>
      </c>
      <c r="G20" s="830">
        <v>585</v>
      </c>
      <c r="H20" s="831">
        <f t="shared" si="1"/>
        <v>0.80136986301369861</v>
      </c>
      <c r="J20" s="915">
        <v>45125</v>
      </c>
      <c r="K20" s="840">
        <v>730</v>
      </c>
      <c r="L20" s="831">
        <f t="shared" si="2"/>
        <v>1</v>
      </c>
      <c r="N20" s="915">
        <v>45156</v>
      </c>
      <c r="O20" s="767">
        <v>735</v>
      </c>
      <c r="P20" s="831">
        <f t="shared" si="5"/>
        <v>1.0068493150684932</v>
      </c>
      <c r="R20" s="915">
        <v>45154</v>
      </c>
      <c r="S20" s="902">
        <v>200</v>
      </c>
      <c r="T20" s="831">
        <f t="shared" si="6"/>
        <v>18.630136986301373</v>
      </c>
    </row>
    <row r="21" spans="2:20">
      <c r="B21" s="915">
        <v>45065</v>
      </c>
      <c r="C21" s="767">
        <v>545.79999999999995</v>
      </c>
      <c r="D21" s="831">
        <f t="shared" si="0"/>
        <v>0.74767123287671222</v>
      </c>
      <c r="F21" s="915">
        <v>45096</v>
      </c>
      <c r="G21" s="830">
        <v>585</v>
      </c>
      <c r="H21" s="831">
        <f t="shared" si="1"/>
        <v>0.80136986301369861</v>
      </c>
      <c r="J21" s="915">
        <v>45126</v>
      </c>
      <c r="K21" s="840">
        <v>730</v>
      </c>
      <c r="L21" s="831">
        <f t="shared" si="2"/>
        <v>1</v>
      </c>
      <c r="N21" s="915">
        <v>45157</v>
      </c>
      <c r="O21" s="903">
        <v>735</v>
      </c>
      <c r="P21" s="831">
        <f t="shared" si="5"/>
        <v>1.0068493150684932</v>
      </c>
      <c r="R21" s="915">
        <v>45153</v>
      </c>
      <c r="S21" s="902">
        <v>200</v>
      </c>
      <c r="T21" s="831">
        <f t="shared" si="6"/>
        <v>18.630136986301373</v>
      </c>
    </row>
    <row r="22" spans="2:20">
      <c r="B22" s="915">
        <v>45066</v>
      </c>
      <c r="C22" s="767">
        <v>545</v>
      </c>
      <c r="D22" s="831">
        <f t="shared" si="0"/>
        <v>0.74657534246575341</v>
      </c>
      <c r="F22" s="915">
        <v>45097</v>
      </c>
      <c r="G22" s="830">
        <v>585</v>
      </c>
      <c r="H22" s="831">
        <f t="shared" si="1"/>
        <v>0.80136986301369861</v>
      </c>
      <c r="J22" s="915">
        <v>45127</v>
      </c>
      <c r="K22" s="840">
        <v>730</v>
      </c>
      <c r="L22" s="831">
        <f t="shared" si="2"/>
        <v>1</v>
      </c>
      <c r="N22" s="915">
        <v>45158</v>
      </c>
      <c r="O22" s="903">
        <v>735</v>
      </c>
      <c r="P22" s="831">
        <f t="shared" si="5"/>
        <v>1.0068493150684932</v>
      </c>
      <c r="R22" s="915">
        <v>45152</v>
      </c>
      <c r="S22">
        <v>200</v>
      </c>
      <c r="T22" s="831">
        <f t="shared" si="6"/>
        <v>18.630136986301373</v>
      </c>
    </row>
    <row r="23" spans="2:20">
      <c r="B23" s="915">
        <v>45067</v>
      </c>
      <c r="C23" s="768">
        <v>545</v>
      </c>
      <c r="D23" s="831">
        <f>C23*1000*0.05%/365</f>
        <v>0.74657534246575341</v>
      </c>
      <c r="F23" s="915">
        <v>45098</v>
      </c>
      <c r="G23" s="830">
        <v>585</v>
      </c>
      <c r="H23" s="831">
        <f>G23*1000*0.05%/365</f>
        <v>0.80136986301369861</v>
      </c>
      <c r="J23" s="915">
        <v>45128</v>
      </c>
      <c r="K23" s="830">
        <v>735</v>
      </c>
      <c r="L23" s="831">
        <f>K23*1000*0.05%/365</f>
        <v>1.0068493150684932</v>
      </c>
      <c r="N23" s="915">
        <v>45159</v>
      </c>
      <c r="O23" s="767">
        <v>735</v>
      </c>
      <c r="P23" s="831">
        <f t="shared" si="5"/>
        <v>1.0068493150684932</v>
      </c>
      <c r="R23" s="915">
        <v>45151</v>
      </c>
      <c r="S23">
        <v>200</v>
      </c>
      <c r="T23" s="831">
        <f t="shared" si="6"/>
        <v>18.630136986301373</v>
      </c>
    </row>
    <row r="24" spans="2:20">
      <c r="B24" s="915">
        <v>45068</v>
      </c>
      <c r="C24" s="768">
        <v>545</v>
      </c>
      <c r="D24" s="831">
        <f t="shared" ref="D24:D32" si="7">C24*1000*0.05%/365</f>
        <v>0.74657534246575341</v>
      </c>
      <c r="F24" s="915">
        <v>45099</v>
      </c>
      <c r="G24" s="830">
        <v>585</v>
      </c>
      <c r="H24" s="831">
        <f t="shared" ref="H24:H32" si="8">G24*1000*0.05%/365</f>
        <v>0.80136986301369861</v>
      </c>
      <c r="J24" s="915">
        <v>45129</v>
      </c>
      <c r="K24" s="830">
        <v>735</v>
      </c>
      <c r="L24" s="831">
        <f t="shared" ref="L24:L32" si="9">K24*1000*0.05%/365</f>
        <v>1.0068493150684932</v>
      </c>
      <c r="N24" s="915">
        <v>45160</v>
      </c>
      <c r="O24" s="767">
        <v>735</v>
      </c>
      <c r="P24" s="831">
        <f t="shared" si="5"/>
        <v>1.0068493150684932</v>
      </c>
      <c r="R24" s="915">
        <v>45150</v>
      </c>
      <c r="S24">
        <v>200</v>
      </c>
      <c r="T24" s="831">
        <f t="shared" si="6"/>
        <v>18.630136986301373</v>
      </c>
    </row>
    <row r="25" spans="2:20" s="906" customFormat="1">
      <c r="B25" s="916">
        <v>45069</v>
      </c>
      <c r="C25" s="906">
        <v>545</v>
      </c>
      <c r="D25" s="908">
        <f t="shared" si="7"/>
        <v>0.74657534246575341</v>
      </c>
      <c r="F25" s="916">
        <v>45100</v>
      </c>
      <c r="G25" s="906">
        <v>585</v>
      </c>
      <c r="H25" s="908">
        <f t="shared" si="8"/>
        <v>0.80136986301369861</v>
      </c>
      <c r="J25" s="916">
        <v>45130</v>
      </c>
      <c r="K25" s="906">
        <v>735</v>
      </c>
      <c r="L25" s="908">
        <f t="shared" si="9"/>
        <v>1.0068493150684932</v>
      </c>
      <c r="N25" s="916">
        <v>45161</v>
      </c>
      <c r="O25" s="906">
        <v>738</v>
      </c>
      <c r="P25" s="908">
        <f t="shared" si="5"/>
        <v>1.010958904109589</v>
      </c>
      <c r="R25" s="916">
        <v>45149</v>
      </c>
      <c r="S25" s="906">
        <v>200</v>
      </c>
      <c r="T25" s="908">
        <f t="shared" si="6"/>
        <v>18.630136986301373</v>
      </c>
    </row>
    <row r="26" spans="2:20">
      <c r="B26" s="915">
        <v>45070</v>
      </c>
      <c r="C26" s="830">
        <v>550</v>
      </c>
      <c r="D26" s="831">
        <f t="shared" si="7"/>
        <v>0.75342465753424659</v>
      </c>
      <c r="F26" s="915">
        <v>45101</v>
      </c>
      <c r="G26" s="830">
        <v>585</v>
      </c>
      <c r="H26" s="831">
        <f t="shared" si="8"/>
        <v>0.80136986301369861</v>
      </c>
      <c r="J26" s="915">
        <v>45131</v>
      </c>
      <c r="K26" s="841">
        <v>735</v>
      </c>
      <c r="L26" s="831">
        <f t="shared" si="9"/>
        <v>1.0068493150684932</v>
      </c>
      <c r="N26" s="915">
        <v>45162</v>
      </c>
      <c r="O26" s="907">
        <v>738</v>
      </c>
      <c r="P26" s="831">
        <f t="shared" si="5"/>
        <v>1.010958904109589</v>
      </c>
      <c r="R26" s="915">
        <v>45148</v>
      </c>
      <c r="S26">
        <v>49</v>
      </c>
      <c r="T26" s="831">
        <f t="shared" si="6"/>
        <v>4.5643835616438366</v>
      </c>
    </row>
    <row r="27" spans="2:20">
      <c r="B27" s="915">
        <v>45071</v>
      </c>
      <c r="C27" s="830">
        <v>550</v>
      </c>
      <c r="D27" s="831">
        <f t="shared" si="7"/>
        <v>0.75342465753424659</v>
      </c>
      <c r="F27" s="915">
        <v>45102</v>
      </c>
      <c r="G27" s="830">
        <v>585</v>
      </c>
      <c r="H27" s="831">
        <f t="shared" si="8"/>
        <v>0.80136986301369861</v>
      </c>
      <c r="J27" s="915">
        <v>45132</v>
      </c>
      <c r="K27" s="842">
        <v>740</v>
      </c>
      <c r="L27" s="831">
        <f t="shared" si="9"/>
        <v>1.0136986301369864</v>
      </c>
      <c r="N27" s="915">
        <v>45163</v>
      </c>
      <c r="O27" s="909">
        <v>748</v>
      </c>
      <c r="P27" s="831">
        <f t="shared" si="5"/>
        <v>1.0246575342465754</v>
      </c>
      <c r="R27" s="915">
        <v>45147</v>
      </c>
      <c r="S27">
        <v>200</v>
      </c>
      <c r="T27" s="831">
        <f t="shared" si="6"/>
        <v>18.630136986301373</v>
      </c>
    </row>
    <row r="28" spans="2:20">
      <c r="B28" s="915">
        <v>45072</v>
      </c>
      <c r="C28" s="830">
        <v>550</v>
      </c>
      <c r="D28" s="831">
        <f t="shared" si="7"/>
        <v>0.75342465753424659</v>
      </c>
      <c r="F28" s="915">
        <v>45103</v>
      </c>
      <c r="G28" s="830">
        <v>585</v>
      </c>
      <c r="H28" s="831">
        <f t="shared" si="8"/>
        <v>0.80136986301369861</v>
      </c>
      <c r="J28" s="915">
        <v>45133</v>
      </c>
      <c r="K28" s="869">
        <v>740</v>
      </c>
      <c r="L28" s="831">
        <f t="shared" si="9"/>
        <v>1.0136986301369864</v>
      </c>
      <c r="N28" s="915">
        <v>45164</v>
      </c>
      <c r="O28" s="918">
        <v>749</v>
      </c>
      <c r="P28" s="831">
        <f t="shared" si="5"/>
        <v>1.026027397260274</v>
      </c>
      <c r="R28" s="915">
        <v>45146</v>
      </c>
      <c r="S28">
        <v>200</v>
      </c>
      <c r="T28" s="831">
        <f t="shared" si="6"/>
        <v>18.630136986301373</v>
      </c>
    </row>
    <row r="29" spans="2:20">
      <c r="B29" s="915">
        <v>45073</v>
      </c>
      <c r="C29" s="830">
        <v>550</v>
      </c>
      <c r="D29" s="831">
        <f t="shared" si="7"/>
        <v>0.75342465753424659</v>
      </c>
      <c r="F29" s="915">
        <v>45104</v>
      </c>
      <c r="G29" s="830">
        <v>585</v>
      </c>
      <c r="H29" s="831">
        <f t="shared" si="8"/>
        <v>0.80136986301369861</v>
      </c>
      <c r="J29" s="915">
        <v>45134</v>
      </c>
      <c r="K29" s="869">
        <v>740</v>
      </c>
      <c r="L29" s="831">
        <f t="shared" si="9"/>
        <v>1.0136986301369864</v>
      </c>
      <c r="N29" s="915">
        <v>45165</v>
      </c>
      <c r="O29" s="930">
        <v>749</v>
      </c>
      <c r="P29" s="831">
        <f t="shared" si="5"/>
        <v>1.026027397260274</v>
      </c>
      <c r="R29" s="915">
        <v>45145</v>
      </c>
      <c r="S29">
        <v>0</v>
      </c>
      <c r="T29" s="831">
        <f t="shared" si="6"/>
        <v>0</v>
      </c>
    </row>
    <row r="30" spans="2:20">
      <c r="B30" s="915">
        <v>45074</v>
      </c>
      <c r="C30" s="830">
        <v>550</v>
      </c>
      <c r="D30" s="831">
        <f t="shared" si="7"/>
        <v>0.75342465753424659</v>
      </c>
      <c r="F30" s="915">
        <v>45105</v>
      </c>
      <c r="G30" s="830">
        <v>600</v>
      </c>
      <c r="H30" s="831">
        <f t="shared" si="8"/>
        <v>0.82191780821917804</v>
      </c>
      <c r="J30" s="915">
        <v>45135</v>
      </c>
      <c r="K30" s="869">
        <v>740</v>
      </c>
      <c r="L30" s="831">
        <f t="shared" si="9"/>
        <v>1.0136986301369864</v>
      </c>
      <c r="N30" s="915">
        <v>45166</v>
      </c>
      <c r="O30" s="767">
        <v>740</v>
      </c>
      <c r="P30" s="831">
        <f t="shared" si="5"/>
        <v>1.0136986301369864</v>
      </c>
      <c r="R30" s="915">
        <v>45144</v>
      </c>
      <c r="S30">
        <v>200</v>
      </c>
      <c r="T30" s="831">
        <f t="shared" si="6"/>
        <v>18.630136986301373</v>
      </c>
    </row>
    <row r="31" spans="2:20">
      <c r="B31" s="915">
        <v>45075</v>
      </c>
      <c r="C31" s="767">
        <v>550</v>
      </c>
      <c r="D31" s="831">
        <f t="shared" si="7"/>
        <v>0.75342465753424659</v>
      </c>
      <c r="F31" s="915">
        <v>45106</v>
      </c>
      <c r="G31" s="830">
        <v>600</v>
      </c>
      <c r="H31" s="831">
        <f t="shared" si="8"/>
        <v>0.82191780821917804</v>
      </c>
      <c r="J31" s="915">
        <v>45136</v>
      </c>
      <c r="K31" s="830">
        <v>750</v>
      </c>
      <c r="L31" s="831">
        <f t="shared" si="9"/>
        <v>1.0273972602739727</v>
      </c>
      <c r="N31" s="915">
        <v>45167</v>
      </c>
      <c r="O31" s="767">
        <v>604</v>
      </c>
      <c r="P31" s="831">
        <f t="shared" si="5"/>
        <v>0.82739726027397265</v>
      </c>
      <c r="R31" s="915">
        <v>45143</v>
      </c>
      <c r="S31">
        <v>85</v>
      </c>
      <c r="T31" s="831">
        <f t="shared" si="6"/>
        <v>7.9178082191780819</v>
      </c>
    </row>
    <row r="32" spans="2:20">
      <c r="B32" s="915">
        <v>45076</v>
      </c>
      <c r="C32" s="767">
        <v>585</v>
      </c>
      <c r="D32" s="831">
        <f t="shared" si="7"/>
        <v>0.80136986301369861</v>
      </c>
      <c r="F32" s="915">
        <v>45107</v>
      </c>
      <c r="G32" s="830">
        <v>600</v>
      </c>
      <c r="H32" s="831">
        <f t="shared" si="8"/>
        <v>0.82191780821917804</v>
      </c>
      <c r="J32" s="915">
        <v>45137</v>
      </c>
      <c r="K32" s="830">
        <v>750</v>
      </c>
      <c r="L32" s="831">
        <f t="shared" si="9"/>
        <v>1.0273972602739727</v>
      </c>
      <c r="N32" s="915">
        <v>45168</v>
      </c>
      <c r="P32" s="831">
        <f t="shared" si="5"/>
        <v>0</v>
      </c>
      <c r="R32" s="915">
        <v>45142</v>
      </c>
      <c r="S32" t="s">
        <v>3051</v>
      </c>
      <c r="T32" s="767"/>
    </row>
    <row r="33" spans="1:20">
      <c r="B33" s="915">
        <v>45077</v>
      </c>
      <c r="C33" s="767">
        <v>585</v>
      </c>
      <c r="D33" s="831">
        <f t="shared" ref="D33" si="10">C33*1000*0.05/100/365</f>
        <v>0.80136986301369861</v>
      </c>
      <c r="J33" s="915">
        <v>45138</v>
      </c>
      <c r="K33" s="830">
        <v>750</v>
      </c>
      <c r="L33" s="831">
        <f t="shared" ref="L33" si="11">K33*1000*0.05/100/365</f>
        <v>1.0273972602739727</v>
      </c>
      <c r="N33" s="915">
        <v>45169</v>
      </c>
      <c r="P33" s="831">
        <f t="shared" si="5"/>
        <v>0</v>
      </c>
      <c r="R33" s="915">
        <v>45141</v>
      </c>
      <c r="S33" s="902" t="s">
        <v>3051</v>
      </c>
      <c r="T33" s="767"/>
    </row>
    <row r="34" spans="1:20">
      <c r="R34" s="915">
        <v>45140</v>
      </c>
      <c r="S34" s="902" t="s">
        <v>3051</v>
      </c>
      <c r="T34" s="767"/>
    </row>
    <row r="35" spans="1:20">
      <c r="B35" s="915" t="s">
        <v>2924</v>
      </c>
      <c r="D35" s="407">
        <f>SUM(D3:D33)*88</f>
        <v>1895.7128767123286</v>
      </c>
      <c r="F35" s="915" t="s">
        <v>2924</v>
      </c>
      <c r="H35" s="407">
        <f>SUM(H3:H33)*88</f>
        <v>2121.0410958904108</v>
      </c>
      <c r="J35" s="915" t="s">
        <v>2924</v>
      </c>
      <c r="L35" s="407">
        <f>SUM(L3:L33)*88</f>
        <v>2597.8082191780818</v>
      </c>
      <c r="N35" s="915" t="s">
        <v>2924</v>
      </c>
      <c r="P35" s="407">
        <f>SUM(P3:P33)*88</f>
        <v>2536.0876712328768</v>
      </c>
      <c r="R35" s="915">
        <v>45139</v>
      </c>
      <c r="S35" s="902" t="s">
        <v>3051</v>
      </c>
      <c r="T35" s="767"/>
    </row>
    <row r="36" spans="1:20">
      <c r="A36" s="902"/>
      <c r="C36" s="902"/>
      <c r="D36" s="407"/>
      <c r="E36" s="902"/>
      <c r="G36" s="902"/>
      <c r="H36" s="407"/>
      <c r="I36" s="902"/>
      <c r="K36" s="902"/>
      <c r="L36" s="407"/>
      <c r="M36" s="902"/>
      <c r="O36" s="902"/>
      <c r="P36" s="407"/>
      <c r="R36" s="915" t="s">
        <v>2924</v>
      </c>
      <c r="T36" s="831">
        <f>SUM(T5:T35)</f>
        <v>324.53698630136989</v>
      </c>
    </row>
    <row r="37" spans="1:20" s="902" customFormat="1">
      <c r="A37"/>
      <c r="B37" s="915"/>
      <c r="C37"/>
      <c r="D37"/>
      <c r="E37"/>
      <c r="F37" s="915"/>
      <c r="G37" s="767"/>
      <c r="H37" s="767"/>
      <c r="I37" s="767"/>
      <c r="J37" s="915"/>
      <c r="K37" s="767"/>
      <c r="L37" s="767"/>
      <c r="M37" s="767"/>
      <c r="N37" s="915"/>
      <c r="O37" s="767"/>
      <c r="P37" s="767"/>
      <c r="R37" s="915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8" t="s">
        <v>1875</v>
      </c>
      <c r="C2" s="1018"/>
      <c r="D2" s="1018"/>
      <c r="E2" s="1020" t="s">
        <v>2497</v>
      </c>
      <c r="F2" s="1020" t="s">
        <v>2519</v>
      </c>
      <c r="G2" s="689"/>
      <c r="H2" s="1006"/>
      <c r="I2" s="1019" t="s">
        <v>2624</v>
      </c>
      <c r="J2" s="1019"/>
      <c r="K2" s="1008" t="s">
        <v>2621</v>
      </c>
      <c r="L2" s="1008" t="s">
        <v>2543</v>
      </c>
      <c r="M2" s="1020" t="s">
        <v>2502</v>
      </c>
      <c r="N2" s="100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1"/>
      <c r="F3" s="1021"/>
      <c r="G3" s="693"/>
      <c r="H3" s="1007"/>
      <c r="I3" s="694" t="s">
        <v>2586</v>
      </c>
      <c r="J3" s="695" t="s">
        <v>2211</v>
      </c>
      <c r="K3" s="1009"/>
      <c r="L3" s="1009"/>
      <c r="M3" s="1021"/>
      <c r="N3" s="100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3" t="s">
        <v>2500</v>
      </c>
      <c r="D10" s="1013"/>
      <c r="E10" s="1013"/>
      <c r="F10" s="1013"/>
      <c r="G10" s="1013"/>
      <c r="H10" s="1013"/>
      <c r="I10" s="1013"/>
      <c r="J10" s="1013"/>
      <c r="K10" s="1013"/>
      <c r="L10" s="1013"/>
      <c r="M10" s="1013"/>
      <c r="N10" s="1013"/>
      <c r="O10" s="1013"/>
      <c r="P10" s="1013"/>
    </row>
    <row r="11" spans="2:16" ht="12.75" customHeight="1">
      <c r="B11" s="564"/>
      <c r="C11" s="556" t="s">
        <v>2515</v>
      </c>
      <c r="D11" s="554"/>
      <c r="E11" s="1001" t="s">
        <v>2497</v>
      </c>
      <c r="F11" s="1001" t="s">
        <v>2519</v>
      </c>
      <c r="G11" s="558"/>
      <c r="H11" s="1004" t="s">
        <v>2508</v>
      </c>
      <c r="I11" s="1010" t="s">
        <v>2742</v>
      </c>
      <c r="J11" s="1014" t="s">
        <v>2622</v>
      </c>
      <c r="K11" s="1014"/>
      <c r="L11" s="1015"/>
      <c r="M11" s="1001" t="s">
        <v>2743</v>
      </c>
      <c r="N11" s="1003" t="s">
        <v>2509</v>
      </c>
    </row>
    <row r="12" spans="2:16">
      <c r="B12" s="564"/>
      <c r="C12" s="550" t="s">
        <v>1873</v>
      </c>
      <c r="D12" s="551" t="s">
        <v>2412</v>
      </c>
      <c r="E12" s="1002"/>
      <c r="F12" s="1002"/>
      <c r="G12" s="560"/>
      <c r="H12" s="1005"/>
      <c r="I12" s="1011"/>
      <c r="J12" s="697" t="s">
        <v>2517</v>
      </c>
      <c r="K12" s="561" t="s">
        <v>1874</v>
      </c>
      <c r="L12" s="1016"/>
      <c r="M12" s="1002"/>
      <c r="N12" s="1003"/>
    </row>
    <row r="13" spans="2:16" s="622" customFormat="1">
      <c r="B13" s="1017">
        <v>8</v>
      </c>
      <c r="C13" s="101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2" t="s">
        <v>2501</v>
      </c>
      <c r="D19" s="1012"/>
      <c r="E19" s="1012"/>
      <c r="F19" s="1012"/>
      <c r="G19" s="1012"/>
      <c r="H19" s="1012"/>
      <c r="I19" s="1012"/>
      <c r="J19" s="1012"/>
      <c r="K19" s="1012"/>
      <c r="L19" s="1012"/>
      <c r="M19" s="1012"/>
      <c r="N19" s="1012"/>
      <c r="O19" s="1012"/>
      <c r="P19" s="1012"/>
    </row>
    <row r="20" spans="2:18" s="729" customFormat="1">
      <c r="B20" s="741"/>
      <c r="G20" s="99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2">
        <f>SUMPRODUCT(D4:D33,E4:E33)/365</f>
        <v>25.715295438356168</v>
      </c>
      <c r="E34" s="1022"/>
      <c r="F34" s="773"/>
    </row>
    <row r="35" spans="2:11">
      <c r="B35" s="772" t="s">
        <v>2809</v>
      </c>
      <c r="D35" s="1022" t="s">
        <v>2797</v>
      </c>
      <c r="E35" s="102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D8" sqref="D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14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14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14">
        <v>45167</v>
      </c>
      <c r="D5" s="868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14">
        <v>45166</v>
      </c>
      <c r="D6" s="868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914">
        <v>45165</v>
      </c>
      <c r="D7" s="868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14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14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14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14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14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14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14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14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14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14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14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14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14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14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14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14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14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14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14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14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14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14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14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14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914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14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18.469964643835617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63628.122258064512</v>
      </c>
      <c r="D35" s="1022">
        <f>SUMPRODUCT(D3:D33,E3:E33)/365</f>
        <v>18.469964643835617</v>
      </c>
      <c r="E35" s="1022"/>
      <c r="F35" s="740"/>
    </row>
    <row r="36" spans="2:11">
      <c r="B36" s="734" t="s">
        <v>2809</v>
      </c>
      <c r="D36" s="1022" t="s">
        <v>2797</v>
      </c>
      <c r="E36" s="102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3" t="s">
        <v>1897</v>
      </c>
      <c r="D3" s="102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4" t="s">
        <v>2079</v>
      </c>
      <c r="C2" s="1024"/>
      <c r="D2" s="1025" t="s">
        <v>1875</v>
      </c>
      <c r="E2" s="1025"/>
      <c r="F2" s="471"/>
      <c r="G2" s="471"/>
      <c r="H2" s="378"/>
      <c r="I2" s="1028" t="s">
        <v>2256</v>
      </c>
      <c r="J2" s="1029"/>
      <c r="K2" s="1029"/>
      <c r="L2" s="1029"/>
      <c r="M2" s="1029"/>
      <c r="N2" s="1029"/>
      <c r="O2" s="1030"/>
      <c r="P2" s="438"/>
      <c r="Q2" s="103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6" t="s">
        <v>2282</v>
      </c>
      <c r="G3" s="1037"/>
      <c r="H3" s="378"/>
      <c r="I3" s="433"/>
      <c r="J3" s="472"/>
      <c r="K3" s="1033" t="s">
        <v>2422</v>
      </c>
      <c r="L3" s="1034"/>
      <c r="M3" s="1035"/>
      <c r="N3" s="476"/>
      <c r="O3" s="430"/>
      <c r="P3" s="470"/>
      <c r="Q3" s="103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4" t="s">
        <v>124</v>
      </c>
      <c r="C1" s="944"/>
      <c r="D1" s="948" t="s">
        <v>292</v>
      </c>
      <c r="E1" s="948"/>
      <c r="F1" s="948" t="s">
        <v>341</v>
      </c>
      <c r="G1" s="948"/>
      <c r="H1" s="945" t="s">
        <v>127</v>
      </c>
      <c r="I1" s="945"/>
      <c r="J1" s="946" t="s">
        <v>292</v>
      </c>
      <c r="K1" s="946"/>
      <c r="L1" s="947" t="s">
        <v>520</v>
      </c>
      <c r="M1" s="947"/>
      <c r="N1" s="945" t="s">
        <v>146</v>
      </c>
      <c r="O1" s="945"/>
      <c r="P1" s="946" t="s">
        <v>293</v>
      </c>
      <c r="Q1" s="946"/>
      <c r="R1" s="947" t="s">
        <v>522</v>
      </c>
      <c r="S1" s="947"/>
      <c r="T1" s="933" t="s">
        <v>193</v>
      </c>
      <c r="U1" s="933"/>
      <c r="V1" s="946" t="s">
        <v>292</v>
      </c>
      <c r="W1" s="946"/>
      <c r="X1" s="935" t="s">
        <v>524</v>
      </c>
      <c r="Y1" s="935"/>
      <c r="Z1" s="933" t="s">
        <v>241</v>
      </c>
      <c r="AA1" s="933"/>
      <c r="AB1" s="934" t="s">
        <v>292</v>
      </c>
      <c r="AC1" s="934"/>
      <c r="AD1" s="943" t="s">
        <v>524</v>
      </c>
      <c r="AE1" s="943"/>
      <c r="AF1" s="933" t="s">
        <v>367</v>
      </c>
      <c r="AG1" s="933"/>
      <c r="AH1" s="934" t="s">
        <v>292</v>
      </c>
      <c r="AI1" s="934"/>
      <c r="AJ1" s="935" t="s">
        <v>530</v>
      </c>
      <c r="AK1" s="935"/>
      <c r="AL1" s="933" t="s">
        <v>389</v>
      </c>
      <c r="AM1" s="933"/>
      <c r="AN1" s="941" t="s">
        <v>292</v>
      </c>
      <c r="AO1" s="941"/>
      <c r="AP1" s="939" t="s">
        <v>531</v>
      </c>
      <c r="AQ1" s="939"/>
      <c r="AR1" s="933" t="s">
        <v>416</v>
      </c>
      <c r="AS1" s="933"/>
      <c r="AV1" s="939" t="s">
        <v>285</v>
      </c>
      <c r="AW1" s="939"/>
      <c r="AX1" s="942" t="s">
        <v>998</v>
      </c>
      <c r="AY1" s="942"/>
      <c r="AZ1" s="942"/>
      <c r="BA1" s="208"/>
      <c r="BB1" s="937">
        <v>42942</v>
      </c>
      <c r="BC1" s="938"/>
      <c r="BD1" s="93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6" t="s">
        <v>261</v>
      </c>
      <c r="U4" s="936"/>
      <c r="X4" s="119" t="s">
        <v>233</v>
      </c>
      <c r="Y4" s="123">
        <f>Y3-Y6</f>
        <v>4.9669099999591708</v>
      </c>
      <c r="Z4" s="936" t="s">
        <v>262</v>
      </c>
      <c r="AA4" s="936"/>
      <c r="AD4" s="154" t="s">
        <v>233</v>
      </c>
      <c r="AE4" s="154">
        <f>AE3-AE5</f>
        <v>-52.526899999851594</v>
      </c>
      <c r="AF4" s="936" t="s">
        <v>262</v>
      </c>
      <c r="AG4" s="936"/>
      <c r="AH4" s="143"/>
      <c r="AI4" s="143"/>
      <c r="AJ4" s="154" t="s">
        <v>233</v>
      </c>
      <c r="AK4" s="154">
        <f>AK3-AK5</f>
        <v>94.988909999992757</v>
      </c>
      <c r="AL4" s="936" t="s">
        <v>262</v>
      </c>
      <c r="AM4" s="936"/>
      <c r="AP4" s="170" t="s">
        <v>233</v>
      </c>
      <c r="AQ4" s="174">
        <f>AQ3-AQ5</f>
        <v>33.841989999942598</v>
      </c>
      <c r="AR4" s="936" t="s">
        <v>262</v>
      </c>
      <c r="AS4" s="936"/>
      <c r="AX4" s="936" t="s">
        <v>564</v>
      </c>
      <c r="AY4" s="936"/>
      <c r="BB4" s="936" t="s">
        <v>567</v>
      </c>
      <c r="BC4" s="9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6"/>
      <c r="U5" s="936"/>
      <c r="V5" s="3" t="s">
        <v>258</v>
      </c>
      <c r="W5">
        <v>2050</v>
      </c>
      <c r="X5" s="82"/>
      <c r="Z5" s="936"/>
      <c r="AA5" s="9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6"/>
      <c r="AG5" s="936"/>
      <c r="AH5" s="143"/>
      <c r="AI5" s="143"/>
      <c r="AJ5" s="154" t="s">
        <v>352</v>
      </c>
      <c r="AK5" s="162">
        <f>SUM(AK11:AK59)</f>
        <v>30858.011000000002</v>
      </c>
      <c r="AL5" s="936"/>
      <c r="AM5" s="9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6"/>
      <c r="AS5" s="936"/>
      <c r="AX5" s="936"/>
      <c r="AY5" s="936"/>
      <c r="BB5" s="936"/>
      <c r="BC5" s="936"/>
      <c r="BD5" s="940" t="s">
        <v>999</v>
      </c>
      <c r="BE5" s="940"/>
      <c r="BF5" s="940"/>
      <c r="BG5" s="940"/>
      <c r="BH5" s="940"/>
      <c r="BI5" s="940"/>
      <c r="BJ5" s="940"/>
      <c r="BK5" s="94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9" t="s">
        <v>264</v>
      </c>
      <c r="W23" s="95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1"/>
      <c r="W24" s="95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3" t="s">
        <v>2664</v>
      </c>
      <c r="H3" s="954"/>
      <c r="I3" s="590"/>
      <c r="J3" s="953" t="s">
        <v>2665</v>
      </c>
      <c r="K3" s="954"/>
      <c r="L3" s="299"/>
      <c r="M3" s="953">
        <v>43739</v>
      </c>
      <c r="N3" s="954"/>
      <c r="O3" s="953">
        <v>42401</v>
      </c>
      <c r="P3" s="95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8">
        <f>G40/F42+H40</f>
        <v>1932511.2781954887</v>
      </c>
      <c r="H43" s="95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7">
        <f>H40*F42+G40</f>
        <v>2570240</v>
      </c>
      <c r="H44" s="957"/>
      <c r="I44" s="2"/>
      <c r="J44" s="957">
        <f>K40*1.37+J40</f>
        <v>1877697.6600000001</v>
      </c>
      <c r="K44" s="957"/>
      <c r="L44" s="2"/>
      <c r="M44" s="957">
        <f>N40*1.37+M40</f>
        <v>1789659</v>
      </c>
      <c r="N44" s="957"/>
      <c r="O44" s="957">
        <f>P40*1.36+O40</f>
        <v>1320187.2</v>
      </c>
      <c r="P44" s="95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6" t="s">
        <v>1186</v>
      </c>
      <c r="C47" s="956"/>
      <c r="D47" s="956"/>
      <c r="E47" s="956"/>
      <c r="F47" s="956"/>
      <c r="G47" s="956"/>
      <c r="H47" s="956"/>
      <c r="I47" s="956"/>
      <c r="J47" s="956"/>
      <c r="K47" s="956"/>
      <c r="L47" s="956"/>
      <c r="M47" s="956"/>
      <c r="N47" s="956"/>
    </row>
    <row r="48" spans="2:16">
      <c r="B48" s="956" t="s">
        <v>2560</v>
      </c>
      <c r="C48" s="956"/>
      <c r="D48" s="956"/>
      <c r="E48" s="956"/>
      <c r="F48" s="956"/>
      <c r="G48" s="956"/>
      <c r="H48" s="956"/>
      <c r="I48" s="956"/>
      <c r="J48" s="956"/>
      <c r="K48" s="956"/>
      <c r="L48" s="956"/>
      <c r="M48" s="956"/>
      <c r="N48" s="956"/>
    </row>
    <row r="49" spans="2:14">
      <c r="B49" s="956" t="s">
        <v>2559</v>
      </c>
      <c r="C49" s="956"/>
      <c r="D49" s="956"/>
      <c r="E49" s="956"/>
      <c r="F49" s="956"/>
      <c r="G49" s="956"/>
      <c r="H49" s="956"/>
      <c r="I49" s="956"/>
      <c r="J49" s="956"/>
      <c r="K49" s="956"/>
      <c r="L49" s="956"/>
      <c r="M49" s="956"/>
      <c r="N49" s="956"/>
    </row>
    <row r="50" spans="2:14">
      <c r="B50" s="955" t="s">
        <v>2558</v>
      </c>
      <c r="C50" s="955"/>
      <c r="D50" s="955"/>
      <c r="E50" s="955"/>
      <c r="F50" s="955"/>
      <c r="G50" s="955"/>
      <c r="H50" s="955"/>
      <c r="I50" s="955"/>
      <c r="J50" s="955"/>
      <c r="K50" s="955"/>
      <c r="L50" s="955"/>
      <c r="M50" s="955"/>
      <c r="N50" s="955"/>
    </row>
    <row r="51" spans="2:14">
      <c r="B51" s="955"/>
      <c r="C51" s="955"/>
      <c r="D51" s="955"/>
      <c r="E51" s="955"/>
      <c r="F51" s="955"/>
      <c r="G51" s="955"/>
      <c r="H51" s="955"/>
      <c r="I51" s="955"/>
      <c r="J51" s="955"/>
      <c r="K51" s="955"/>
      <c r="L51" s="955"/>
      <c r="M51" s="955"/>
      <c r="N51" s="955"/>
    </row>
    <row r="52" spans="2:14">
      <c r="B52" s="955"/>
      <c r="C52" s="955"/>
      <c r="D52" s="955"/>
      <c r="E52" s="955"/>
      <c r="F52" s="955"/>
      <c r="G52" s="955"/>
      <c r="H52" s="955"/>
      <c r="I52" s="955"/>
      <c r="J52" s="955"/>
      <c r="K52" s="955"/>
      <c r="L52" s="955"/>
      <c r="M52" s="955"/>
      <c r="N52" s="95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5" t="s">
        <v>2652</v>
      </c>
      <c r="F38" s="96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4" t="s">
        <v>989</v>
      </c>
      <c r="C41" s="964"/>
      <c r="D41" s="964"/>
      <c r="E41" s="964"/>
      <c r="F41" s="964"/>
      <c r="G41" s="964"/>
      <c r="H41" s="96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4" t="s">
        <v>909</v>
      </c>
      <c r="C1" s="944"/>
      <c r="D1" s="943" t="s">
        <v>515</v>
      </c>
      <c r="E1" s="943"/>
      <c r="F1" s="944" t="s">
        <v>513</v>
      </c>
      <c r="G1" s="944"/>
      <c r="H1" s="967" t="s">
        <v>549</v>
      </c>
      <c r="I1" s="967"/>
      <c r="J1" s="943" t="s">
        <v>515</v>
      </c>
      <c r="K1" s="943"/>
      <c r="L1" s="944" t="s">
        <v>908</v>
      </c>
      <c r="M1" s="944"/>
      <c r="N1" s="967" t="s">
        <v>549</v>
      </c>
      <c r="O1" s="967"/>
      <c r="P1" s="943" t="s">
        <v>515</v>
      </c>
      <c r="Q1" s="943"/>
      <c r="R1" s="944" t="s">
        <v>552</v>
      </c>
      <c r="S1" s="944"/>
      <c r="T1" s="967" t="s">
        <v>549</v>
      </c>
      <c r="U1" s="967"/>
      <c r="V1" s="943" t="s">
        <v>515</v>
      </c>
      <c r="W1" s="943"/>
      <c r="X1" s="944" t="s">
        <v>907</v>
      </c>
      <c r="Y1" s="944"/>
      <c r="Z1" s="967" t="s">
        <v>549</v>
      </c>
      <c r="AA1" s="967"/>
      <c r="AB1" s="943" t="s">
        <v>515</v>
      </c>
      <c r="AC1" s="943"/>
      <c r="AD1" s="944" t="s">
        <v>591</v>
      </c>
      <c r="AE1" s="944"/>
      <c r="AF1" s="967" t="s">
        <v>549</v>
      </c>
      <c r="AG1" s="967"/>
      <c r="AH1" s="943" t="s">
        <v>515</v>
      </c>
      <c r="AI1" s="943"/>
      <c r="AJ1" s="944" t="s">
        <v>906</v>
      </c>
      <c r="AK1" s="944"/>
      <c r="AL1" s="967" t="s">
        <v>626</v>
      </c>
      <c r="AM1" s="967"/>
      <c r="AN1" s="943" t="s">
        <v>627</v>
      </c>
      <c r="AO1" s="943"/>
      <c r="AP1" s="944" t="s">
        <v>621</v>
      </c>
      <c r="AQ1" s="944"/>
      <c r="AR1" s="967" t="s">
        <v>549</v>
      </c>
      <c r="AS1" s="967"/>
      <c r="AT1" s="943" t="s">
        <v>515</v>
      </c>
      <c r="AU1" s="943"/>
      <c r="AV1" s="944" t="s">
        <v>905</v>
      </c>
      <c r="AW1" s="944"/>
      <c r="AX1" s="967" t="s">
        <v>549</v>
      </c>
      <c r="AY1" s="967"/>
      <c r="AZ1" s="943" t="s">
        <v>515</v>
      </c>
      <c r="BA1" s="943"/>
      <c r="BB1" s="944" t="s">
        <v>653</v>
      </c>
      <c r="BC1" s="944"/>
      <c r="BD1" s="967" t="s">
        <v>549</v>
      </c>
      <c r="BE1" s="967"/>
      <c r="BF1" s="943" t="s">
        <v>515</v>
      </c>
      <c r="BG1" s="943"/>
      <c r="BH1" s="944" t="s">
        <v>904</v>
      </c>
      <c r="BI1" s="944"/>
      <c r="BJ1" s="967" t="s">
        <v>549</v>
      </c>
      <c r="BK1" s="967"/>
      <c r="BL1" s="943" t="s">
        <v>515</v>
      </c>
      <c r="BM1" s="943"/>
      <c r="BN1" s="944" t="s">
        <v>921</v>
      </c>
      <c r="BO1" s="944"/>
      <c r="BP1" s="967" t="s">
        <v>549</v>
      </c>
      <c r="BQ1" s="967"/>
      <c r="BR1" s="943" t="s">
        <v>515</v>
      </c>
      <c r="BS1" s="943"/>
      <c r="BT1" s="944" t="s">
        <v>903</v>
      </c>
      <c r="BU1" s="944"/>
      <c r="BV1" s="967" t="s">
        <v>704</v>
      </c>
      <c r="BW1" s="967"/>
      <c r="BX1" s="943" t="s">
        <v>705</v>
      </c>
      <c r="BY1" s="943"/>
      <c r="BZ1" s="944" t="s">
        <v>703</v>
      </c>
      <c r="CA1" s="944"/>
      <c r="CB1" s="967" t="s">
        <v>730</v>
      </c>
      <c r="CC1" s="967"/>
      <c r="CD1" s="943" t="s">
        <v>731</v>
      </c>
      <c r="CE1" s="943"/>
      <c r="CF1" s="944" t="s">
        <v>902</v>
      </c>
      <c r="CG1" s="944"/>
      <c r="CH1" s="967" t="s">
        <v>730</v>
      </c>
      <c r="CI1" s="967"/>
      <c r="CJ1" s="943" t="s">
        <v>731</v>
      </c>
      <c r="CK1" s="943"/>
      <c r="CL1" s="944" t="s">
        <v>748</v>
      </c>
      <c r="CM1" s="944"/>
      <c r="CN1" s="967" t="s">
        <v>730</v>
      </c>
      <c r="CO1" s="967"/>
      <c r="CP1" s="943" t="s">
        <v>731</v>
      </c>
      <c r="CQ1" s="943"/>
      <c r="CR1" s="944" t="s">
        <v>901</v>
      </c>
      <c r="CS1" s="944"/>
      <c r="CT1" s="967" t="s">
        <v>730</v>
      </c>
      <c r="CU1" s="967"/>
      <c r="CV1" s="971" t="s">
        <v>731</v>
      </c>
      <c r="CW1" s="971"/>
      <c r="CX1" s="944" t="s">
        <v>769</v>
      </c>
      <c r="CY1" s="944"/>
      <c r="CZ1" s="967" t="s">
        <v>730</v>
      </c>
      <c r="DA1" s="967"/>
      <c r="DB1" s="971" t="s">
        <v>731</v>
      </c>
      <c r="DC1" s="971"/>
      <c r="DD1" s="944" t="s">
        <v>900</v>
      </c>
      <c r="DE1" s="944"/>
      <c r="DF1" s="967" t="s">
        <v>816</v>
      </c>
      <c r="DG1" s="967"/>
      <c r="DH1" s="971" t="s">
        <v>817</v>
      </c>
      <c r="DI1" s="971"/>
      <c r="DJ1" s="944" t="s">
        <v>809</v>
      </c>
      <c r="DK1" s="944"/>
      <c r="DL1" s="967" t="s">
        <v>816</v>
      </c>
      <c r="DM1" s="967"/>
      <c r="DN1" s="971" t="s">
        <v>731</v>
      </c>
      <c r="DO1" s="971"/>
      <c r="DP1" s="944" t="s">
        <v>899</v>
      </c>
      <c r="DQ1" s="944"/>
      <c r="DR1" s="967" t="s">
        <v>816</v>
      </c>
      <c r="DS1" s="967"/>
      <c r="DT1" s="971" t="s">
        <v>731</v>
      </c>
      <c r="DU1" s="971"/>
      <c r="DV1" s="944" t="s">
        <v>898</v>
      </c>
      <c r="DW1" s="944"/>
      <c r="DX1" s="967" t="s">
        <v>816</v>
      </c>
      <c r="DY1" s="967"/>
      <c r="DZ1" s="971" t="s">
        <v>731</v>
      </c>
      <c r="EA1" s="971"/>
      <c r="EB1" s="944" t="s">
        <v>897</v>
      </c>
      <c r="EC1" s="944"/>
      <c r="ED1" s="967" t="s">
        <v>816</v>
      </c>
      <c r="EE1" s="967"/>
      <c r="EF1" s="971" t="s">
        <v>731</v>
      </c>
      <c r="EG1" s="971"/>
      <c r="EH1" s="944" t="s">
        <v>883</v>
      </c>
      <c r="EI1" s="944"/>
      <c r="EJ1" s="967" t="s">
        <v>816</v>
      </c>
      <c r="EK1" s="967"/>
      <c r="EL1" s="971" t="s">
        <v>936</v>
      </c>
      <c r="EM1" s="971"/>
      <c r="EN1" s="944" t="s">
        <v>922</v>
      </c>
      <c r="EO1" s="944"/>
      <c r="EP1" s="967" t="s">
        <v>816</v>
      </c>
      <c r="EQ1" s="967"/>
      <c r="ER1" s="971" t="s">
        <v>950</v>
      </c>
      <c r="ES1" s="971"/>
      <c r="ET1" s="944" t="s">
        <v>937</v>
      </c>
      <c r="EU1" s="944"/>
      <c r="EV1" s="967" t="s">
        <v>816</v>
      </c>
      <c r="EW1" s="967"/>
      <c r="EX1" s="971" t="s">
        <v>530</v>
      </c>
      <c r="EY1" s="971"/>
      <c r="EZ1" s="944" t="s">
        <v>952</v>
      </c>
      <c r="FA1" s="94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0" t="s">
        <v>779</v>
      </c>
      <c r="CU7" s="94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0" t="s">
        <v>778</v>
      </c>
      <c r="DA8" s="94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0" t="s">
        <v>778</v>
      </c>
      <c r="DG8" s="94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0" t="s">
        <v>778</v>
      </c>
      <c r="DM8" s="94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0" t="s">
        <v>778</v>
      </c>
      <c r="DS8" s="944"/>
      <c r="DT8" s="142" t="s">
        <v>783</v>
      </c>
      <c r="DU8" s="142">
        <f>SUM(DU13:DU17)</f>
        <v>32</v>
      </c>
      <c r="DV8" s="63"/>
      <c r="DW8" s="63"/>
      <c r="DX8" s="970" t="s">
        <v>778</v>
      </c>
      <c r="DY8" s="94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0" t="s">
        <v>928</v>
      </c>
      <c r="EK8" s="94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0" t="s">
        <v>928</v>
      </c>
      <c r="EQ9" s="94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0" t="s">
        <v>928</v>
      </c>
      <c r="EW9" s="94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0" t="s">
        <v>928</v>
      </c>
      <c r="EE11" s="94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0" t="s">
        <v>778</v>
      </c>
      <c r="CU12" s="94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3" t="s">
        <v>782</v>
      </c>
      <c r="CU19" s="93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6" t="s">
        <v>858</v>
      </c>
      <c r="FA21" s="956"/>
      <c r="FC21" s="238">
        <f>FC20-FC22</f>
        <v>113457.16899999997</v>
      </c>
      <c r="FD21" s="230"/>
      <c r="FE21" s="972" t="s">
        <v>1546</v>
      </c>
      <c r="FF21" s="972"/>
      <c r="FG21" s="97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6" t="s">
        <v>871</v>
      </c>
      <c r="FA22" s="95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6" t="s">
        <v>1000</v>
      </c>
      <c r="FA23" s="95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6" t="s">
        <v>1076</v>
      </c>
      <c r="FA24" s="95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N39" sqref="KN3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79" t="s">
        <v>1209</v>
      </c>
      <c r="B1" s="979"/>
      <c r="C1" s="941" t="s">
        <v>292</v>
      </c>
      <c r="D1" s="941"/>
      <c r="E1" s="939" t="s">
        <v>1010</v>
      </c>
      <c r="F1" s="939"/>
      <c r="G1" s="979" t="s">
        <v>1210</v>
      </c>
      <c r="H1" s="979"/>
      <c r="I1" s="941" t="s">
        <v>292</v>
      </c>
      <c r="J1" s="941"/>
      <c r="K1" s="939" t="s">
        <v>1011</v>
      </c>
      <c r="L1" s="939"/>
      <c r="M1" s="979" t="s">
        <v>1211</v>
      </c>
      <c r="N1" s="979"/>
      <c r="O1" s="941" t="s">
        <v>292</v>
      </c>
      <c r="P1" s="941"/>
      <c r="Q1" s="939" t="s">
        <v>1057</v>
      </c>
      <c r="R1" s="939"/>
      <c r="S1" s="979" t="s">
        <v>1212</v>
      </c>
      <c r="T1" s="979"/>
      <c r="U1" s="941" t="s">
        <v>292</v>
      </c>
      <c r="V1" s="941"/>
      <c r="W1" s="939" t="s">
        <v>627</v>
      </c>
      <c r="X1" s="939"/>
      <c r="Y1" s="979" t="s">
        <v>1213</v>
      </c>
      <c r="Z1" s="979"/>
      <c r="AA1" s="941" t="s">
        <v>292</v>
      </c>
      <c r="AB1" s="941"/>
      <c r="AC1" s="939" t="s">
        <v>1084</v>
      </c>
      <c r="AD1" s="939"/>
      <c r="AE1" s="979" t="s">
        <v>1214</v>
      </c>
      <c r="AF1" s="979"/>
      <c r="AG1" s="941" t="s">
        <v>292</v>
      </c>
      <c r="AH1" s="941"/>
      <c r="AI1" s="939" t="s">
        <v>1134</v>
      </c>
      <c r="AJ1" s="939"/>
      <c r="AK1" s="979" t="s">
        <v>1217</v>
      </c>
      <c r="AL1" s="979"/>
      <c r="AM1" s="941" t="s">
        <v>1132</v>
      </c>
      <c r="AN1" s="941"/>
      <c r="AO1" s="939" t="s">
        <v>1133</v>
      </c>
      <c r="AP1" s="939"/>
      <c r="AQ1" s="979" t="s">
        <v>1218</v>
      </c>
      <c r="AR1" s="979"/>
      <c r="AS1" s="941" t="s">
        <v>1132</v>
      </c>
      <c r="AT1" s="941"/>
      <c r="AU1" s="939" t="s">
        <v>1178</v>
      </c>
      <c r="AV1" s="939"/>
      <c r="AW1" s="979" t="s">
        <v>1215</v>
      </c>
      <c r="AX1" s="979"/>
      <c r="AY1" s="939" t="s">
        <v>1241</v>
      </c>
      <c r="AZ1" s="939"/>
      <c r="BA1" s="979" t="s">
        <v>1215</v>
      </c>
      <c r="BB1" s="979"/>
      <c r="BC1" s="941" t="s">
        <v>816</v>
      </c>
      <c r="BD1" s="941"/>
      <c r="BE1" s="939" t="s">
        <v>1208</v>
      </c>
      <c r="BF1" s="939"/>
      <c r="BG1" s="979" t="s">
        <v>1216</v>
      </c>
      <c r="BH1" s="979"/>
      <c r="BI1" s="941" t="s">
        <v>816</v>
      </c>
      <c r="BJ1" s="941"/>
      <c r="BK1" s="939" t="s">
        <v>1208</v>
      </c>
      <c r="BL1" s="939"/>
      <c r="BM1" s="979" t="s">
        <v>1226</v>
      </c>
      <c r="BN1" s="979"/>
      <c r="BO1" s="941" t="s">
        <v>816</v>
      </c>
      <c r="BP1" s="941"/>
      <c r="BQ1" s="939" t="s">
        <v>1244</v>
      </c>
      <c r="BR1" s="939"/>
      <c r="BS1" s="979" t="s">
        <v>1243</v>
      </c>
      <c r="BT1" s="979"/>
      <c r="BU1" s="941" t="s">
        <v>816</v>
      </c>
      <c r="BV1" s="941"/>
      <c r="BW1" s="939" t="s">
        <v>1248</v>
      </c>
      <c r="BX1" s="939"/>
      <c r="BY1" s="979" t="s">
        <v>1270</v>
      </c>
      <c r="BZ1" s="979"/>
      <c r="CA1" s="941" t="s">
        <v>816</v>
      </c>
      <c r="CB1" s="941"/>
      <c r="CC1" s="939" t="s">
        <v>1244</v>
      </c>
      <c r="CD1" s="939"/>
      <c r="CE1" s="979" t="s">
        <v>1291</v>
      </c>
      <c r="CF1" s="979"/>
      <c r="CG1" s="941" t="s">
        <v>816</v>
      </c>
      <c r="CH1" s="941"/>
      <c r="CI1" s="939" t="s">
        <v>1248</v>
      </c>
      <c r="CJ1" s="939"/>
      <c r="CK1" s="979" t="s">
        <v>1307</v>
      </c>
      <c r="CL1" s="979"/>
      <c r="CM1" s="941" t="s">
        <v>816</v>
      </c>
      <c r="CN1" s="941"/>
      <c r="CO1" s="939" t="s">
        <v>1244</v>
      </c>
      <c r="CP1" s="939"/>
      <c r="CQ1" s="979" t="s">
        <v>1335</v>
      </c>
      <c r="CR1" s="979"/>
      <c r="CS1" s="975" t="s">
        <v>816</v>
      </c>
      <c r="CT1" s="975"/>
      <c r="CU1" s="939" t="s">
        <v>1391</v>
      </c>
      <c r="CV1" s="939"/>
      <c r="CW1" s="979" t="s">
        <v>1374</v>
      </c>
      <c r="CX1" s="979"/>
      <c r="CY1" s="975" t="s">
        <v>816</v>
      </c>
      <c r="CZ1" s="975"/>
      <c r="DA1" s="939" t="s">
        <v>1597</v>
      </c>
      <c r="DB1" s="939"/>
      <c r="DC1" s="979" t="s">
        <v>1394</v>
      </c>
      <c r="DD1" s="979"/>
      <c r="DE1" s="975" t="s">
        <v>816</v>
      </c>
      <c r="DF1" s="975"/>
      <c r="DG1" s="939" t="s">
        <v>1491</v>
      </c>
      <c r="DH1" s="939"/>
      <c r="DI1" s="979" t="s">
        <v>1594</v>
      </c>
      <c r="DJ1" s="979"/>
      <c r="DK1" s="975" t="s">
        <v>816</v>
      </c>
      <c r="DL1" s="975"/>
      <c r="DM1" s="939" t="s">
        <v>1391</v>
      </c>
      <c r="DN1" s="939"/>
      <c r="DO1" s="979" t="s">
        <v>1595</v>
      </c>
      <c r="DP1" s="979"/>
      <c r="DQ1" s="975" t="s">
        <v>816</v>
      </c>
      <c r="DR1" s="975"/>
      <c r="DS1" s="939" t="s">
        <v>1590</v>
      </c>
      <c r="DT1" s="939"/>
      <c r="DU1" s="979" t="s">
        <v>1596</v>
      </c>
      <c r="DV1" s="979"/>
      <c r="DW1" s="975" t="s">
        <v>816</v>
      </c>
      <c r="DX1" s="975"/>
      <c r="DY1" s="939" t="s">
        <v>1616</v>
      </c>
      <c r="DZ1" s="939"/>
      <c r="EA1" s="974" t="s">
        <v>1611</v>
      </c>
      <c r="EB1" s="974"/>
      <c r="EC1" s="975" t="s">
        <v>816</v>
      </c>
      <c r="ED1" s="975"/>
      <c r="EE1" s="939" t="s">
        <v>1590</v>
      </c>
      <c r="EF1" s="939"/>
      <c r="EG1" s="361"/>
      <c r="EH1" s="974" t="s">
        <v>1641</v>
      </c>
      <c r="EI1" s="974"/>
      <c r="EJ1" s="975" t="s">
        <v>816</v>
      </c>
      <c r="EK1" s="975"/>
      <c r="EL1" s="939" t="s">
        <v>1675</v>
      </c>
      <c r="EM1" s="939"/>
      <c r="EN1" s="974" t="s">
        <v>1666</v>
      </c>
      <c r="EO1" s="974"/>
      <c r="EP1" s="975" t="s">
        <v>816</v>
      </c>
      <c r="EQ1" s="975"/>
      <c r="ER1" s="939" t="s">
        <v>1715</v>
      </c>
      <c r="ES1" s="939"/>
      <c r="ET1" s="974" t="s">
        <v>1708</v>
      </c>
      <c r="EU1" s="974"/>
      <c r="EV1" s="975" t="s">
        <v>816</v>
      </c>
      <c r="EW1" s="975"/>
      <c r="EX1" s="939" t="s">
        <v>1616</v>
      </c>
      <c r="EY1" s="939"/>
      <c r="EZ1" s="974" t="s">
        <v>1743</v>
      </c>
      <c r="FA1" s="974"/>
      <c r="FB1" s="975" t="s">
        <v>816</v>
      </c>
      <c r="FC1" s="975"/>
      <c r="FD1" s="939" t="s">
        <v>1597</v>
      </c>
      <c r="FE1" s="939"/>
      <c r="FF1" s="974" t="s">
        <v>1782</v>
      </c>
      <c r="FG1" s="974"/>
      <c r="FH1" s="975" t="s">
        <v>816</v>
      </c>
      <c r="FI1" s="975"/>
      <c r="FJ1" s="939" t="s">
        <v>1391</v>
      </c>
      <c r="FK1" s="939"/>
      <c r="FL1" s="974" t="s">
        <v>1817</v>
      </c>
      <c r="FM1" s="974"/>
      <c r="FN1" s="975" t="s">
        <v>816</v>
      </c>
      <c r="FO1" s="975"/>
      <c r="FP1" s="939" t="s">
        <v>1864</v>
      </c>
      <c r="FQ1" s="939"/>
      <c r="FR1" s="974" t="s">
        <v>1853</v>
      </c>
      <c r="FS1" s="974"/>
      <c r="FT1" s="975" t="s">
        <v>816</v>
      </c>
      <c r="FU1" s="975"/>
      <c r="FV1" s="939" t="s">
        <v>1864</v>
      </c>
      <c r="FW1" s="939"/>
      <c r="FX1" s="974" t="s">
        <v>1996</v>
      </c>
      <c r="FY1" s="974"/>
      <c r="FZ1" s="975" t="s">
        <v>816</v>
      </c>
      <c r="GA1" s="975"/>
      <c r="GB1" s="939" t="s">
        <v>1616</v>
      </c>
      <c r="GC1" s="939"/>
      <c r="GD1" s="974" t="s">
        <v>1997</v>
      </c>
      <c r="GE1" s="974"/>
      <c r="GF1" s="975" t="s">
        <v>816</v>
      </c>
      <c r="GG1" s="975"/>
      <c r="GH1" s="939" t="s">
        <v>1590</v>
      </c>
      <c r="GI1" s="939"/>
      <c r="GJ1" s="974" t="s">
        <v>2006</v>
      </c>
      <c r="GK1" s="974"/>
      <c r="GL1" s="975" t="s">
        <v>816</v>
      </c>
      <c r="GM1" s="975"/>
      <c r="GN1" s="939" t="s">
        <v>1590</v>
      </c>
      <c r="GO1" s="939"/>
      <c r="GP1" s="974" t="s">
        <v>2048</v>
      </c>
      <c r="GQ1" s="974"/>
      <c r="GR1" s="975" t="s">
        <v>816</v>
      </c>
      <c r="GS1" s="975"/>
      <c r="GT1" s="939" t="s">
        <v>1675</v>
      </c>
      <c r="GU1" s="939"/>
      <c r="GV1" s="974" t="s">
        <v>2082</v>
      </c>
      <c r="GW1" s="974"/>
      <c r="GX1" s="975" t="s">
        <v>816</v>
      </c>
      <c r="GY1" s="975"/>
      <c r="GZ1" s="939" t="s">
        <v>2121</v>
      </c>
      <c r="HA1" s="939"/>
      <c r="HB1" s="974" t="s">
        <v>2141</v>
      </c>
      <c r="HC1" s="974"/>
      <c r="HD1" s="975" t="s">
        <v>816</v>
      </c>
      <c r="HE1" s="975"/>
      <c r="HF1" s="939" t="s">
        <v>1715</v>
      </c>
      <c r="HG1" s="939"/>
      <c r="HH1" s="974" t="s">
        <v>2154</v>
      </c>
      <c r="HI1" s="974"/>
      <c r="HJ1" s="975" t="s">
        <v>816</v>
      </c>
      <c r="HK1" s="975"/>
      <c r="HL1" s="939" t="s">
        <v>1391</v>
      </c>
      <c r="HM1" s="939"/>
      <c r="HN1" s="974" t="s">
        <v>2200</v>
      </c>
      <c r="HO1" s="974"/>
      <c r="HP1" s="975" t="s">
        <v>816</v>
      </c>
      <c r="HQ1" s="975"/>
      <c r="HR1" s="939" t="s">
        <v>1391</v>
      </c>
      <c r="HS1" s="939"/>
      <c r="HT1" s="974" t="s">
        <v>2242</v>
      </c>
      <c r="HU1" s="974"/>
      <c r="HV1" s="975" t="s">
        <v>816</v>
      </c>
      <c r="HW1" s="975"/>
      <c r="HX1" s="939" t="s">
        <v>1616</v>
      </c>
      <c r="HY1" s="939"/>
      <c r="HZ1" s="974" t="s">
        <v>2298</v>
      </c>
      <c r="IA1" s="974"/>
      <c r="IB1" s="975" t="s">
        <v>816</v>
      </c>
      <c r="IC1" s="975"/>
      <c r="ID1" s="939" t="s">
        <v>1715</v>
      </c>
      <c r="IE1" s="939"/>
      <c r="IF1" s="974" t="s">
        <v>2365</v>
      </c>
      <c r="IG1" s="974"/>
      <c r="IH1" s="975" t="s">
        <v>816</v>
      </c>
      <c r="II1" s="975"/>
      <c r="IJ1" s="939" t="s">
        <v>1590</v>
      </c>
      <c r="IK1" s="939"/>
      <c r="IL1" s="974" t="s">
        <v>2440</v>
      </c>
      <c r="IM1" s="974"/>
      <c r="IN1" s="975" t="s">
        <v>816</v>
      </c>
      <c r="IO1" s="975"/>
      <c r="IP1" s="939" t="s">
        <v>1616</v>
      </c>
      <c r="IQ1" s="939"/>
      <c r="IR1" s="974" t="s">
        <v>2655</v>
      </c>
      <c r="IS1" s="974"/>
      <c r="IT1" s="975" t="s">
        <v>816</v>
      </c>
      <c r="IU1" s="975"/>
      <c r="IV1" s="939" t="s">
        <v>1748</v>
      </c>
      <c r="IW1" s="939"/>
      <c r="IX1" s="974" t="s">
        <v>2654</v>
      </c>
      <c r="IY1" s="974"/>
      <c r="IZ1" s="975" t="s">
        <v>816</v>
      </c>
      <c r="JA1" s="975"/>
      <c r="JB1" s="939" t="s">
        <v>1864</v>
      </c>
      <c r="JC1" s="939"/>
      <c r="JD1" s="974" t="s">
        <v>2701</v>
      </c>
      <c r="JE1" s="974"/>
      <c r="JF1" s="975" t="s">
        <v>816</v>
      </c>
      <c r="JG1" s="975"/>
      <c r="JH1" s="939" t="s">
        <v>1748</v>
      </c>
      <c r="JI1" s="939"/>
      <c r="JJ1" s="974" t="s">
        <v>2763</v>
      </c>
      <c r="JK1" s="97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211553.11500000002</v>
      </c>
      <c r="KF2" s="334" t="s">
        <v>296</v>
      </c>
      <c r="KG2" s="273">
        <f>KE2+KC2-KI2</f>
        <v>209637.315</v>
      </c>
      <c r="KH2" s="849" t="s">
        <v>1911</v>
      </c>
      <c r="KI2" s="363">
        <f>SUM(KI3:KI32)</f>
        <v>316070.44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2067.7950000000128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36" t="s">
        <v>991</v>
      </c>
      <c r="B4" s="936"/>
      <c r="E4" s="170" t="s">
        <v>233</v>
      </c>
      <c r="F4" s="174">
        <f>F3-F5</f>
        <v>17</v>
      </c>
      <c r="G4" s="936" t="s">
        <v>991</v>
      </c>
      <c r="H4" s="93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0.5749999999825377</v>
      </c>
      <c r="KH4" s="854" t="s">
        <v>2672</v>
      </c>
      <c r="KI4" s="442">
        <v>-87000</v>
      </c>
      <c r="KJ4" s="607" t="s">
        <v>3070</v>
      </c>
    </row>
    <row r="5" spans="1:297">
      <c r="A5" s="936"/>
      <c r="B5" s="936"/>
      <c r="E5" s="170" t="s">
        <v>352</v>
      </c>
      <c r="F5" s="174">
        <f>SUM(F15:F58)</f>
        <v>12750</v>
      </c>
      <c r="G5" s="936"/>
      <c r="H5" s="93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209636.74000000002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897" t="s">
        <v>3045</v>
      </c>
      <c r="KI6" s="442">
        <v>7000</v>
      </c>
      <c r="KJ6" s="606"/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31" t="s">
        <v>3074</v>
      </c>
      <c r="KI7" s="442">
        <v>150000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454010</v>
      </c>
      <c r="KJ8" s="606">
        <v>45167</v>
      </c>
      <c r="KK8" s="442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3042</v>
      </c>
      <c r="KE9" s="541">
        <f>ABS(KC3+KC4)</f>
        <v>211000</v>
      </c>
      <c r="KF9" s="346" t="s">
        <v>3053</v>
      </c>
      <c r="KG9" s="849">
        <v>10.25</v>
      </c>
      <c r="KH9" s="877" t="s">
        <v>3019</v>
      </c>
      <c r="KI9" s="442">
        <v>0</v>
      </c>
      <c r="KJ9" s="606">
        <v>45167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3041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394</v>
      </c>
      <c r="KJ10" s="606">
        <v>45167</v>
      </c>
      <c r="KK10" s="268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1"/>
      <c r="KE11" s="494"/>
      <c r="KF11" s="245" t="s">
        <v>2990</v>
      </c>
      <c r="KG11" s="492">
        <v>136360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3061</v>
      </c>
      <c r="KG12" s="492">
        <v>4053</v>
      </c>
      <c r="KH12" s="320" t="s">
        <v>2464</v>
      </c>
      <c r="KI12" s="403">
        <v>30</v>
      </c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1.5%*519+1.82</f>
        <v>9.6050000000000004</v>
      </c>
      <c r="KF13" s="245" t="s">
        <v>3058</v>
      </c>
      <c r="KG13" s="492">
        <v>281.16000000000003</v>
      </c>
      <c r="KH13" s="205" t="s">
        <v>3072</v>
      </c>
      <c r="KI13" s="929">
        <f>192923-0.99*195000</f>
        <v>-127</v>
      </c>
      <c r="KJ13" s="606">
        <v>45166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4" t="s">
        <v>2185</v>
      </c>
      <c r="HK14" s="94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3048</v>
      </c>
      <c r="KG14" s="492">
        <v>2000</v>
      </c>
      <c r="KH14" s="205" t="s">
        <v>2958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7" t="s">
        <v>1504</v>
      </c>
      <c r="DP15" s="98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1630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3057</v>
      </c>
      <c r="KG16" s="61"/>
      <c r="KH16" s="852" t="s">
        <v>2790</v>
      </c>
      <c r="KI16" s="268">
        <v>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3" t="s">
        <v>2983</v>
      </c>
      <c r="KE17" s="973"/>
      <c r="KF17" s="345" t="s">
        <v>2618</v>
      </c>
      <c r="KG17" s="534"/>
      <c r="KH17" s="853" t="s">
        <v>2791</v>
      </c>
      <c r="KI17" s="268">
        <v>487</v>
      </c>
      <c r="KJ17" s="606">
        <v>45167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f>10+6.5+15</f>
        <v>31.5</v>
      </c>
      <c r="KH18" s="853" t="s">
        <v>2792</v>
      </c>
      <c r="KI18" s="517">
        <v>1025</v>
      </c>
      <c r="KJ18" s="606">
        <v>45167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7" t="s">
        <v>1474</v>
      </c>
      <c r="DJ19" s="98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2795</v>
      </c>
      <c r="KI19" s="268">
        <v>1</v>
      </c>
      <c r="KJ19" s="606">
        <v>45166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3" t="s">
        <v>2683</v>
      </c>
      <c r="KI20" s="268">
        <v>15</v>
      </c>
      <c r="KJ20" s="606">
        <v>45163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2679</v>
      </c>
      <c r="KI21" s="2">
        <v>170</v>
      </c>
      <c r="KJ21" s="606">
        <v>45167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0" t="s">
        <v>507</v>
      </c>
      <c r="N22" s="980"/>
      <c r="Q22" s="166" t="s">
        <v>365</v>
      </c>
      <c r="S22" s="980" t="s">
        <v>507</v>
      </c>
      <c r="T22" s="98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3" t="s">
        <v>2170</v>
      </c>
      <c r="IU22" s="93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8" t="s">
        <v>990</v>
      </c>
      <c r="N23" s="978"/>
      <c r="Q23" s="166" t="s">
        <v>369</v>
      </c>
      <c r="S23" s="978" t="s">
        <v>990</v>
      </c>
      <c r="T23" s="978"/>
      <c r="W23" s="244" t="s">
        <v>1019</v>
      </c>
      <c r="X23" s="142">
        <v>0</v>
      </c>
      <c r="Y23" s="980" t="s">
        <v>507</v>
      </c>
      <c r="Z23" s="98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3" t="s">
        <v>2170</v>
      </c>
      <c r="HK23" s="93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3" t="s">
        <v>2170</v>
      </c>
      <c r="HW23" s="93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3073</v>
      </c>
      <c r="KG23" s="61">
        <v>10</v>
      </c>
      <c r="KH23" s="856" t="s">
        <v>2451</v>
      </c>
      <c r="KI23" s="2">
        <v>1000</v>
      </c>
      <c r="KJ23" s="108">
        <v>45167</v>
      </c>
    </row>
    <row r="24" spans="1:297">
      <c r="A24" s="980" t="s">
        <v>507</v>
      </c>
      <c r="B24" s="980"/>
      <c r="E24" s="164" t="s">
        <v>237</v>
      </c>
      <c r="F24" s="166"/>
      <c r="G24" s="980" t="s">
        <v>507</v>
      </c>
      <c r="H24" s="980"/>
      <c r="K24" s="244" t="s">
        <v>1019</v>
      </c>
      <c r="L24" s="142">
        <v>0</v>
      </c>
      <c r="M24" s="956"/>
      <c r="N24" s="956"/>
      <c r="Q24" s="166" t="s">
        <v>1056</v>
      </c>
      <c r="S24" s="956"/>
      <c r="T24" s="956"/>
      <c r="W24" s="244" t="s">
        <v>1027</v>
      </c>
      <c r="X24" s="205">
        <v>0</v>
      </c>
      <c r="Y24" s="978" t="s">
        <v>990</v>
      </c>
      <c r="Z24" s="978"/>
      <c r="AC24"/>
      <c r="AE24" s="980" t="s">
        <v>507</v>
      </c>
      <c r="AF24" s="980"/>
      <c r="AI24"/>
      <c r="AK24" s="980" t="s">
        <v>507</v>
      </c>
      <c r="AL24" s="98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6" t="s">
        <v>1536</v>
      </c>
      <c r="EF24" s="97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5" t="s">
        <v>2469</v>
      </c>
      <c r="KI24" s="61"/>
    </row>
    <row r="25" spans="1:297">
      <c r="A25" s="978" t="s">
        <v>990</v>
      </c>
      <c r="B25" s="978"/>
      <c r="E25" s="164" t="s">
        <v>139</v>
      </c>
      <c r="F25" s="166"/>
      <c r="G25" s="978" t="s">
        <v>990</v>
      </c>
      <c r="H25" s="978"/>
      <c r="K25" s="244" t="s">
        <v>1027</v>
      </c>
      <c r="L25" s="205">
        <v>0</v>
      </c>
      <c r="M25" s="956"/>
      <c r="N25" s="956"/>
      <c r="Q25" s="244" t="s">
        <v>1029</v>
      </c>
      <c r="R25" s="142">
        <v>0</v>
      </c>
      <c r="S25" s="956"/>
      <c r="T25" s="956"/>
      <c r="W25" s="244" t="s">
        <v>1050</v>
      </c>
      <c r="X25" s="142">
        <v>910.17</v>
      </c>
      <c r="Y25" s="956"/>
      <c r="Z25" s="956"/>
      <c r="AC25" s="248" t="s">
        <v>1083</v>
      </c>
      <c r="AD25" s="142">
        <v>90</v>
      </c>
      <c r="AE25" s="978" t="s">
        <v>990</v>
      </c>
      <c r="AF25" s="978"/>
      <c r="AI25" s="245" t="s">
        <v>1101</v>
      </c>
      <c r="AJ25" s="142">
        <v>30</v>
      </c>
      <c r="AK25" s="978" t="s">
        <v>990</v>
      </c>
      <c r="AL25" s="97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8"/>
      <c r="BH25" s="978"/>
      <c r="BK25" s="266" t="s">
        <v>1222</v>
      </c>
      <c r="BL25" s="205">
        <v>48.54</v>
      </c>
      <c r="BM25" s="978"/>
      <c r="BN25" s="978"/>
      <c r="BQ25" s="266" t="s">
        <v>1051</v>
      </c>
      <c r="BR25" s="205">
        <v>50.15</v>
      </c>
      <c r="BS25" s="978" t="s">
        <v>1245</v>
      </c>
      <c r="BT25" s="978"/>
      <c r="BW25" s="266" t="s">
        <v>1051</v>
      </c>
      <c r="BX25" s="205">
        <v>48.54</v>
      </c>
      <c r="BY25" s="978"/>
      <c r="BZ25" s="978"/>
      <c r="CC25" s="266" t="s">
        <v>1051</v>
      </c>
      <c r="CD25" s="205">
        <v>142.91</v>
      </c>
      <c r="CE25" s="978"/>
      <c r="CF25" s="978"/>
      <c r="CI25" s="266" t="s">
        <v>1312</v>
      </c>
      <c r="CJ25" s="205">
        <v>35.049999999999997</v>
      </c>
      <c r="CK25" s="956"/>
      <c r="CL25" s="956"/>
      <c r="CO25" s="266" t="s">
        <v>1286</v>
      </c>
      <c r="CP25" s="205">
        <v>153.41</v>
      </c>
      <c r="CQ25" s="956" t="s">
        <v>1327</v>
      </c>
      <c r="CR25" s="95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3" t="s">
        <v>2170</v>
      </c>
      <c r="IC25" s="93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896" t="s">
        <v>3044</v>
      </c>
      <c r="KE25" s="510">
        <f>7000*(1-98.14%)</f>
        <v>130.19999999999965</v>
      </c>
      <c r="KF25" s="337" t="s">
        <v>3046</v>
      </c>
      <c r="KG25" s="849">
        <v>135.69999999999999</v>
      </c>
      <c r="KH25" s="855" t="s">
        <v>2949</v>
      </c>
      <c r="KI25" s="61">
        <v>1.64</v>
      </c>
    </row>
    <row r="26" spans="1:297">
      <c r="A26" s="956"/>
      <c r="B26" s="956"/>
      <c r="E26" s="198" t="s">
        <v>362</v>
      </c>
      <c r="F26" s="170"/>
      <c r="G26" s="956"/>
      <c r="H26" s="956"/>
      <c r="K26" s="244" t="s">
        <v>1018</v>
      </c>
      <c r="L26" s="142">
        <f>910+40</f>
        <v>950</v>
      </c>
      <c r="M26" s="956"/>
      <c r="N26" s="956"/>
      <c r="Q26" s="244" t="s">
        <v>1026</v>
      </c>
      <c r="R26" s="142">
        <v>0</v>
      </c>
      <c r="S26" s="956"/>
      <c r="T26" s="956"/>
      <c r="W26" s="143" t="s">
        <v>1085</v>
      </c>
      <c r="X26" s="142">
        <v>110.58</v>
      </c>
      <c r="Y26" s="956"/>
      <c r="Z26" s="956"/>
      <c r="AE26" s="956"/>
      <c r="AF26" s="956"/>
      <c r="AK26" s="956"/>
      <c r="AL26" s="95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6"/>
      <c r="AX26" s="956"/>
      <c r="AY26" s="143"/>
      <c r="AZ26" s="205"/>
      <c r="BA26" s="956"/>
      <c r="BB26" s="956"/>
      <c r="BE26" s="143" t="s">
        <v>1195</v>
      </c>
      <c r="BF26" s="205">
        <f>6.5*2</f>
        <v>13</v>
      </c>
      <c r="BG26" s="956"/>
      <c r="BH26" s="956"/>
      <c r="BK26" s="266" t="s">
        <v>1195</v>
      </c>
      <c r="BL26" s="205">
        <f>6.5*2</f>
        <v>13</v>
      </c>
      <c r="BM26" s="956"/>
      <c r="BN26" s="956"/>
      <c r="BQ26" s="266" t="s">
        <v>1195</v>
      </c>
      <c r="BR26" s="205">
        <v>13</v>
      </c>
      <c r="BS26" s="956"/>
      <c r="BT26" s="956"/>
      <c r="BW26" s="266" t="s">
        <v>1195</v>
      </c>
      <c r="BX26" s="205">
        <v>13</v>
      </c>
      <c r="BY26" s="956"/>
      <c r="BZ26" s="956"/>
      <c r="CC26" s="266" t="s">
        <v>1195</v>
      </c>
      <c r="CD26" s="205">
        <v>13</v>
      </c>
      <c r="CE26" s="956"/>
      <c r="CF26" s="95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3" t="s">
        <v>1536</v>
      </c>
      <c r="DZ26" s="99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6" t="s">
        <v>1536</v>
      </c>
      <c r="ES26" s="976"/>
      <c r="ET26" s="1" t="s">
        <v>1703</v>
      </c>
      <c r="EU26" s="272">
        <v>20000</v>
      </c>
      <c r="EW26" s="97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</row>
    <row r="27" spans="1:297">
      <c r="A27" s="956"/>
      <c r="B27" s="956"/>
      <c r="F27" s="194"/>
      <c r="G27" s="956"/>
      <c r="H27" s="956"/>
      <c r="K27"/>
      <c r="M27" s="983" t="s">
        <v>506</v>
      </c>
      <c r="N27" s="983"/>
      <c r="Q27" s="244" t="s">
        <v>1019</v>
      </c>
      <c r="R27" s="142">
        <v>0</v>
      </c>
      <c r="S27" s="983" t="s">
        <v>506</v>
      </c>
      <c r="T27" s="983"/>
      <c r="W27" s="143" t="s">
        <v>1051</v>
      </c>
      <c r="X27" s="142">
        <v>60.75</v>
      </c>
      <c r="Y27" s="956"/>
      <c r="Z27" s="956"/>
      <c r="AC27" s="219" t="s">
        <v>1092</v>
      </c>
      <c r="AD27" s="219"/>
      <c r="AE27" s="983" t="s">
        <v>506</v>
      </c>
      <c r="AF27" s="98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6" t="s">
        <v>1536</v>
      </c>
      <c r="EY27" s="97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3" t="s">
        <v>2170</v>
      </c>
      <c r="HQ27" s="93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855" t="s">
        <v>3047</v>
      </c>
      <c r="KI27" s="61"/>
    </row>
    <row r="28" spans="1:297">
      <c r="A28" s="956"/>
      <c r="B28" s="956"/>
      <c r="E28" s="193" t="s">
        <v>360</v>
      </c>
      <c r="F28" s="194"/>
      <c r="G28" s="956"/>
      <c r="H28" s="956"/>
      <c r="K28" s="143" t="s">
        <v>1017</v>
      </c>
      <c r="L28" s="142">
        <f>60</f>
        <v>60</v>
      </c>
      <c r="M28" s="983" t="s">
        <v>992</v>
      </c>
      <c r="N28" s="983"/>
      <c r="Q28" s="244" t="s">
        <v>1073</v>
      </c>
      <c r="R28" s="205">
        <v>200</v>
      </c>
      <c r="S28" s="983" t="s">
        <v>992</v>
      </c>
      <c r="T28" s="983"/>
      <c r="W28" s="143" t="s">
        <v>1016</v>
      </c>
      <c r="X28" s="142">
        <v>61.35</v>
      </c>
      <c r="Y28" s="983" t="s">
        <v>506</v>
      </c>
      <c r="Z28" s="983"/>
      <c r="AC28" s="219" t="s">
        <v>1088</v>
      </c>
      <c r="AD28" s="219">
        <f>53+207+63</f>
        <v>323</v>
      </c>
      <c r="AE28" s="983" t="s">
        <v>992</v>
      </c>
      <c r="AF28" s="98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6" t="s">
        <v>1747</v>
      </c>
      <c r="FE28" s="97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3" t="s">
        <v>2170</v>
      </c>
      <c r="JA28" s="933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3034</v>
      </c>
      <c r="KG28" s="533">
        <v>25.9</v>
      </c>
      <c r="KH28" s="905" t="s">
        <v>3059</v>
      </c>
      <c r="KI28" s="283">
        <v>52.8</v>
      </c>
    </row>
    <row r="29" spans="1:297">
      <c r="A29" s="983" t="s">
        <v>506</v>
      </c>
      <c r="B29" s="983"/>
      <c r="E29" s="193" t="s">
        <v>282</v>
      </c>
      <c r="F29" s="194"/>
      <c r="G29" s="983" t="s">
        <v>506</v>
      </c>
      <c r="H29" s="983"/>
      <c r="K29" s="143" t="s">
        <v>1016</v>
      </c>
      <c r="L29" s="142">
        <v>0</v>
      </c>
      <c r="M29" s="982" t="s">
        <v>93</v>
      </c>
      <c r="N29" s="982"/>
      <c r="Q29" s="244" t="s">
        <v>1050</v>
      </c>
      <c r="R29" s="142">
        <v>0</v>
      </c>
      <c r="S29" s="982" t="s">
        <v>93</v>
      </c>
      <c r="T29" s="982"/>
      <c r="W29" s="143" t="s">
        <v>1015</v>
      </c>
      <c r="X29" s="142">
        <v>64</v>
      </c>
      <c r="Y29" s="983" t="s">
        <v>992</v>
      </c>
      <c r="Z29" s="983"/>
      <c r="AC29" s="219" t="s">
        <v>1089</v>
      </c>
      <c r="AD29" s="219">
        <f>63+46</f>
        <v>109</v>
      </c>
      <c r="AE29" s="982" t="s">
        <v>93</v>
      </c>
      <c r="AF29" s="98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6" t="s">
        <v>1536</v>
      </c>
      <c r="EM29" s="97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3052</v>
      </c>
      <c r="KG29" s="533">
        <v>63.1</v>
      </c>
      <c r="KH29" s="910" t="s">
        <v>3062</v>
      </c>
    </row>
    <row r="30" spans="1:297">
      <c r="A30" s="983" t="s">
        <v>992</v>
      </c>
      <c r="B30" s="983"/>
      <c r="E30" s="193" t="s">
        <v>372</v>
      </c>
      <c r="F30" s="194"/>
      <c r="G30" s="983" t="s">
        <v>992</v>
      </c>
      <c r="H30" s="983"/>
      <c r="K30" s="143" t="s">
        <v>1015</v>
      </c>
      <c r="L30" s="142">
        <v>64</v>
      </c>
      <c r="M30" s="956" t="s">
        <v>385</v>
      </c>
      <c r="N30" s="956"/>
      <c r="Q30"/>
      <c r="S30" s="956" t="s">
        <v>385</v>
      </c>
      <c r="T30" s="956"/>
      <c r="W30" s="143" t="s">
        <v>1014</v>
      </c>
      <c r="X30" s="142">
        <v>100.01</v>
      </c>
      <c r="Y30" s="982" t="s">
        <v>93</v>
      </c>
      <c r="Z30" s="982"/>
      <c r="AC30" s="142" t="s">
        <v>1087</v>
      </c>
      <c r="AD30" s="142">
        <v>65</v>
      </c>
      <c r="AE30" s="956" t="s">
        <v>385</v>
      </c>
      <c r="AF30" s="95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6" t="s">
        <v>1747</v>
      </c>
      <c r="FK30" s="97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3056</v>
      </c>
      <c r="KG30" s="533">
        <v>45.74</v>
      </c>
      <c r="KH30" s="855" t="s">
        <v>2420</v>
      </c>
    </row>
    <row r="31" spans="1:297" ht="12.75" customHeight="1">
      <c r="A31" s="982" t="s">
        <v>93</v>
      </c>
      <c r="B31" s="982"/>
      <c r="E31" s="193" t="s">
        <v>1007</v>
      </c>
      <c r="F31" s="170"/>
      <c r="G31" s="982" t="s">
        <v>93</v>
      </c>
      <c r="H31" s="982"/>
      <c r="K31" s="143" t="s">
        <v>1014</v>
      </c>
      <c r="L31" s="142">
        <v>50.01</v>
      </c>
      <c r="M31" s="981" t="s">
        <v>1001</v>
      </c>
      <c r="N31" s="981"/>
      <c r="Q31" s="143" t="s">
        <v>1052</v>
      </c>
      <c r="R31" s="142">
        <v>26</v>
      </c>
      <c r="S31" s="981" t="s">
        <v>1001</v>
      </c>
      <c r="T31" s="981"/>
      <c r="W31"/>
      <c r="Y31" s="956" t="s">
        <v>385</v>
      </c>
      <c r="Z31" s="956"/>
      <c r="AC31" s="142" t="s">
        <v>1090</v>
      </c>
      <c r="AD31" s="142">
        <v>10</v>
      </c>
      <c r="AE31" s="981" t="s">
        <v>1001</v>
      </c>
      <c r="AF31" s="98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3037</v>
      </c>
      <c r="JS31" s="890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3063</v>
      </c>
      <c r="KG31" s="533">
        <v>21.12</v>
      </c>
      <c r="KH31" s="932"/>
      <c r="KI31" s="928"/>
    </row>
    <row r="32" spans="1:297">
      <c r="A32" s="956" t="s">
        <v>385</v>
      </c>
      <c r="B32" s="956"/>
      <c r="E32" s="170"/>
      <c r="F32" s="170"/>
      <c r="G32" s="956" t="s">
        <v>385</v>
      </c>
      <c r="H32" s="956"/>
      <c r="K32"/>
      <c r="M32" s="978" t="s">
        <v>243</v>
      </c>
      <c r="N32" s="978"/>
      <c r="Q32" s="143" t="s">
        <v>1051</v>
      </c>
      <c r="R32" s="142">
        <v>55</v>
      </c>
      <c r="S32" s="978" t="s">
        <v>243</v>
      </c>
      <c r="T32" s="978"/>
      <c r="W32" s="243" t="s">
        <v>1072</v>
      </c>
      <c r="X32" s="243">
        <v>0</v>
      </c>
      <c r="Y32" s="981" t="s">
        <v>1001</v>
      </c>
      <c r="Z32" s="981"/>
      <c r="AE32" s="978" t="s">
        <v>243</v>
      </c>
      <c r="AF32" s="97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6" t="s">
        <v>1438</v>
      </c>
      <c r="DP32" s="98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3" t="s">
        <v>2170</v>
      </c>
      <c r="IO32" s="93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32"/>
      <c r="KI32" s="2"/>
    </row>
    <row r="33" spans="1:297">
      <c r="A33" s="981" t="s">
        <v>1001</v>
      </c>
      <c r="B33" s="981"/>
      <c r="C33" s="3"/>
      <c r="D33" s="3"/>
      <c r="E33" s="246"/>
      <c r="F33" s="246"/>
      <c r="G33" s="981" t="s">
        <v>1001</v>
      </c>
      <c r="H33" s="981"/>
      <c r="K33" s="243" t="s">
        <v>1021</v>
      </c>
      <c r="L33" s="243"/>
      <c r="M33" s="984" t="s">
        <v>1034</v>
      </c>
      <c r="N33" s="984"/>
      <c r="Q33" s="143" t="s">
        <v>1016</v>
      </c>
      <c r="R33" s="142">
        <v>77.239999999999995</v>
      </c>
      <c r="S33" s="984" t="s">
        <v>1034</v>
      </c>
      <c r="T33" s="984"/>
      <c r="Y33" s="978" t="s">
        <v>243</v>
      </c>
      <c r="Z33" s="978"/>
      <c r="AC33" s="197" t="s">
        <v>1012</v>
      </c>
      <c r="AD33" s="142">
        <v>350</v>
      </c>
      <c r="AE33" s="984" t="s">
        <v>1034</v>
      </c>
      <c r="AF33" s="98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9" t="s">
        <v>1411</v>
      </c>
      <c r="DB33" s="99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78" t="s">
        <v>243</v>
      </c>
      <c r="B34" s="978"/>
      <c r="E34" s="170"/>
      <c r="F34" s="170"/>
      <c r="G34" s="978" t="s">
        <v>243</v>
      </c>
      <c r="H34" s="97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4" t="s">
        <v>1034</v>
      </c>
      <c r="Z34" s="98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416.24000000000007</v>
      </c>
      <c r="KF34" s="9" t="s">
        <v>2196</v>
      </c>
      <c r="KG34" s="534">
        <v>344</v>
      </c>
      <c r="KH34" s="849" t="s">
        <v>506</v>
      </c>
    </row>
    <row r="35" spans="1:297" ht="14.25" customHeight="1">
      <c r="A35" s="985" t="s">
        <v>342</v>
      </c>
      <c r="B35" s="985"/>
      <c r="E35" s="187" t="s">
        <v>368</v>
      </c>
      <c r="F35" s="170"/>
      <c r="G35" s="985" t="s">
        <v>342</v>
      </c>
      <c r="H35" s="98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349.56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3037</v>
      </c>
      <c r="KE36" s="890">
        <f>SUM(KG25:KG31)</f>
        <v>339.56</v>
      </c>
      <c r="KF36" s="386" t="s">
        <v>1411</v>
      </c>
      <c r="KG36" s="408">
        <f>KC19+KE37-KI21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1" t="s">
        <v>1536</v>
      </c>
      <c r="DT37" s="99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3060</v>
      </c>
      <c r="KE37" s="894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6" t="s">
        <v>1438</v>
      </c>
      <c r="DJ40" s="98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3" t="s">
        <v>2170</v>
      </c>
      <c r="II40" s="93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3035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3033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2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2"/>
      <c r="KF43" s="922" t="s">
        <v>3064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2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3037</v>
      </c>
      <c r="JY46" s="2">
        <f>SUM(KA38:KA46)</f>
        <v>301.70999999999998</v>
      </c>
      <c r="JZ46" s="337" t="s">
        <v>2962</v>
      </c>
      <c r="KA46" s="533">
        <v>26.5</v>
      </c>
      <c r="KF46" s="886" t="s">
        <v>3036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8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7"/>
      <c r="KF48" s="904" t="s">
        <v>3054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5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8"/>
      <c r="KF49" s="886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5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6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5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8"/>
      <c r="KF51" s="904" t="s">
        <v>3055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5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8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6"/>
  <sheetViews>
    <sheetView workbookViewId="0">
      <selection activeCell="I28" sqref="I28"/>
    </sheetView>
  </sheetViews>
  <sheetFormatPr defaultRowHeight="12.75"/>
  <cols>
    <col min="1" max="1" width="1.28515625" customWidth="1"/>
    <col min="2" max="2" width="10.2851562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/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454000</v>
      </c>
      <c r="I3" s="11"/>
    </row>
    <row r="4" spans="2:9" s="917" customFormat="1">
      <c r="B4" s="63"/>
      <c r="C4" s="227">
        <v>-16000</v>
      </c>
      <c r="D4" s="878"/>
      <c r="E4" s="881" t="s">
        <v>3024</v>
      </c>
      <c r="F4" s="878">
        <f>-C4</f>
        <v>16000</v>
      </c>
      <c r="G4" s="921"/>
      <c r="H4" s="227">
        <f>$H$3+SUM($F$3:F4)</f>
        <v>470000</v>
      </c>
      <c r="I4" s="917" t="s">
        <v>3065</v>
      </c>
    </row>
    <row r="5" spans="2:9" s="898" customFormat="1">
      <c r="B5" s="968" t="s">
        <v>3069</v>
      </c>
      <c r="C5" s="882">
        <v>100000</v>
      </c>
      <c r="D5" s="227">
        <f>-F5-C5</f>
        <v>150000</v>
      </c>
      <c r="E5" s="884" t="s">
        <v>3023</v>
      </c>
      <c r="F5" s="893">
        <v>-250000</v>
      </c>
      <c r="G5" s="923">
        <v>45168</v>
      </c>
      <c r="H5" s="227">
        <f>$H$3+SUM($F$3:F5)</f>
        <v>220000</v>
      </c>
      <c r="I5" s="320" t="s">
        <v>3067</v>
      </c>
    </row>
    <row r="6" spans="2:9" s="898" customFormat="1">
      <c r="B6" s="998"/>
      <c r="C6" s="882"/>
      <c r="D6" s="63"/>
      <c r="E6" s="884"/>
      <c r="F6" s="883"/>
      <c r="G6" s="895"/>
      <c r="H6" s="227"/>
      <c r="I6" s="899"/>
    </row>
    <row r="7" spans="2:9" s="919" customFormat="1">
      <c r="B7" s="969"/>
      <c r="C7" s="882">
        <v>-100000</v>
      </c>
      <c r="D7" s="227">
        <f>-D5</f>
        <v>-150000</v>
      </c>
      <c r="E7" s="881" t="s">
        <v>3024</v>
      </c>
      <c r="F7" s="883">
        <f>-C7-D7</f>
        <v>250000</v>
      </c>
      <c r="G7" s="996">
        <v>45169</v>
      </c>
      <c r="H7" s="227">
        <f>$H$3+SUM($F$3:F7)</f>
        <v>470000</v>
      </c>
      <c r="I7" s="920" t="s">
        <v>3066</v>
      </c>
    </row>
    <row r="8" spans="2:9">
      <c r="B8" s="63"/>
      <c r="C8" s="640">
        <v>100000</v>
      </c>
      <c r="D8" s="882">
        <f>-F8-C8</f>
        <v>120000</v>
      </c>
      <c r="E8" s="884" t="s">
        <v>3023</v>
      </c>
      <c r="F8" s="883">
        <f>-(H7-250000)</f>
        <v>-220000</v>
      </c>
      <c r="G8" s="997"/>
      <c r="H8" s="227">
        <f>$H$3+SUM($F$3:F8)</f>
        <v>250000</v>
      </c>
      <c r="I8" s="221" t="s">
        <v>3068</v>
      </c>
    </row>
    <row r="9" spans="2:9" s="911" customFormat="1">
      <c r="B9" s="63"/>
      <c r="C9" s="640" t="s">
        <v>3076</v>
      </c>
      <c r="D9" s="882"/>
      <c r="E9" s="884"/>
      <c r="F9" s="893"/>
      <c r="G9" s="913"/>
      <c r="H9" s="227"/>
      <c r="I9" s="912"/>
    </row>
    <row r="10" spans="2:9">
      <c r="B10" s="63"/>
      <c r="C10" s="227">
        <v>0</v>
      </c>
      <c r="D10" s="2">
        <v>250000</v>
      </c>
      <c r="E10" s="884" t="s">
        <v>3023</v>
      </c>
      <c r="F10" s="893">
        <f>-C10-D10</f>
        <v>-250000</v>
      </c>
      <c r="G10" s="996">
        <v>45170</v>
      </c>
      <c r="H10" s="227">
        <f>H3+SUM(F4:F10)</f>
        <v>0</v>
      </c>
      <c r="I10" s="899"/>
    </row>
    <row r="11" spans="2:9">
      <c r="B11" s="63"/>
      <c r="C11" s="63" t="s">
        <v>3075</v>
      </c>
      <c r="D11" s="878">
        <v>-5000</v>
      </c>
      <c r="E11" s="881"/>
      <c r="F11" s="878"/>
      <c r="G11" s="997"/>
      <c r="H11" s="63"/>
      <c r="I11" s="901" t="s">
        <v>3050</v>
      </c>
    </row>
    <row r="16" spans="2:9" ht="20.25">
      <c r="B16" s="924"/>
      <c r="C16" s="927" t="s">
        <v>3071</v>
      </c>
      <c r="D16" s="924"/>
      <c r="E16" s="925"/>
      <c r="F16" s="924"/>
      <c r="G16" s="926"/>
      <c r="H16" s="924"/>
      <c r="I16" s="924"/>
    </row>
  </sheetData>
  <mergeCells count="3">
    <mergeCell ref="G7:G8"/>
    <mergeCell ref="G10:G11"/>
    <mergeCell ref="B5:B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2023-08-29T16:31:31Z</dcterms:modified>
</cp:coreProperties>
</file>