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31BDD42-05C6-4626-AC89-202EB3131F91}" xr6:coauthVersionLast="47" xr6:coauthVersionMax="47" xr10:uidLastSave="{00000000-0000-0000-0000-000000000000}"/>
  <bookViews>
    <workbookView xWindow="150" yWindow="-21600" windowWidth="17310" windowHeight="2115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xirr te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3" i="9"/>
  <c r="J15" i="9"/>
  <c r="F4" i="9"/>
  <c r="F28" i="9" l="1"/>
  <c r="I7" i="9"/>
  <c r="F16" i="9" l="1"/>
  <c r="K14" i="9"/>
  <c r="K15" i="9"/>
  <c r="K13" i="9"/>
  <c r="F12" i="9"/>
  <c r="F20" i="9"/>
  <c r="F24" i="9"/>
  <c r="F11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J3" i="5"/>
  <c r="J5" i="5"/>
  <c r="B8" i="9" l="1"/>
  <c r="C8" i="9" s="1"/>
  <c r="C28" i="9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<sst xmlns="http://schemas.openxmlformats.org/spreadsheetml/2006/main" count="95" uniqueCount="83">
  <si>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</si>
  <si>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</si>
  <si>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</si>
  <si>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</si>
  <si>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</si>
  <si>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</si>
  <si>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</si>
  <si>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</si>
  <si>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</si>
  <si>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</si>
  <si>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</si>
  <si>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</si>
  <si>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</si>
  <si>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</si>
  <si>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</si>
  <si>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</si>
  <si>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</si>
  <si>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</si>
  <si>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</si>
  <si>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</si>
  <si>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</si>
  <si>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</si>
  <si>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</si>
  <si>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</si>
  <si>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</si>
  <si>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</si>
  <si>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</si>
  <si>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</si>
  <si>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</si>
  <si>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</si>
  <si>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</si>
  <si>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</si>
  <si>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</si>
  <si>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</si>
  <si>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</si>
  <si>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</si>
  <si>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</si>
  <si>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</si>
  <si>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</si>
  <si>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</si>
  <si>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</si>
  <si>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</si>
  <si>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</si>
  <si>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</si>
  <si>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</si>
  <si>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</si>
  <si>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</si>
  <si>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</si>
  <si>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</si>
  <si>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</si>
  <si>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</si>
  <si>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</si>
  <si>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</si>
  <si>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</si>
  <si>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</si>
  <si>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</si>
  <si>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</si>
  <si>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</si>
  <si>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</si>
  <si>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</si>
  <si>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</si>
  <si>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</si>
  <si>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surrender FWD to wipe out loan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</si>
  <si>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</si>
  <si>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</si>
  <si>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</si>
  <si>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</si>
  <si>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</si>
  <si>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</si>
  <si>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</si>
  <si>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</si>
  <si>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Based on this convention, only the initial down payment is included. All subsequent cash flows are treated as other things.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</si>
  <si>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</si>
  <si>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</si>
  <si>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</si>
  <si>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</si>
  <si>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</si>
  <si>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</si>
  <si>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</si>
  <si>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Note: surrender in Nov of Year8 before receiving the Year9 payouts in advance. Clawback 100% otherwise. (Year8 as eg)</t>
  </si>
  <si>
    <t>DYOC is imprecise. CCCost can be computed multiple ways; I used the simplest convention.</t>
  </si>
  <si>
    <r>
      <t xml:space="preserve">&lt;- 3.38%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</si>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</sst>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J8" sqref="J8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7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64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81</v>
      </c>
    </row>
    <row r="5" spans="1:12" x14ac:dyDescent="0.25">
      <c r="B5" s="5"/>
      <c r="C5" s="2"/>
      <c r="D5" s="2"/>
      <c r="E5" s="56"/>
      <c r="F5" s="10"/>
      <c r="G5" s="63" t="s">
        <v>66</v>
      </c>
      <c r="H5" s="13"/>
      <c r="I5" s="13"/>
    </row>
    <row r="6" spans="1:12" x14ac:dyDescent="0.25">
      <c r="B6" s="64" t="s">
        <v>72</v>
      </c>
      <c r="C6" s="66" t="s">
        <v>69</v>
      </c>
      <c r="D6" s="2"/>
      <c r="E6" s="9">
        <v>46174</v>
      </c>
      <c r="F6" s="10">
        <f>-K16</f>
        <v>-17618.7</v>
      </c>
      <c r="G6" s="63"/>
      <c r="H6" s="8" t="s">
        <v>61</v>
      </c>
      <c r="I6" s="12">
        <v>0.03</v>
      </c>
      <c r="J6" t="s">
        <v>82</v>
      </c>
    </row>
    <row r="7" spans="1:12" x14ac:dyDescent="0.25">
      <c r="B7" s="65"/>
      <c r="C7" s="67"/>
      <c r="D7" s="41"/>
      <c r="E7" s="56"/>
      <c r="F7" s="10"/>
      <c r="G7" s="63"/>
      <c r="H7" s="8" t="s">
        <v>12</v>
      </c>
      <c r="I7" s="47">
        <f>I2+F3</f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70</v>
      </c>
      <c r="E8" s="9">
        <v>46692</v>
      </c>
      <c r="F8" s="10">
        <f>I4*$I$2</f>
        <v>10139.999999999998</v>
      </c>
      <c r="G8" t="s">
        <v>3</v>
      </c>
      <c r="H8" s="8" t="s">
        <v>67</v>
      </c>
      <c r="I8" s="12">
        <v>2.5000000000000001E-2</v>
      </c>
    </row>
    <row r="9" spans="1:12" x14ac:dyDescent="0.25">
      <c r="B9" s="54"/>
      <c r="C9" s="55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 t="shared" ref="F11:F27" si="0"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si="0"/>
        <v>4439.9999999999982</v>
      </c>
      <c r="H12" s="7"/>
      <c r="I12" s="7"/>
      <c r="J12" s="7"/>
      <c r="K12" s="7"/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7" t="s">
        <v>73</v>
      </c>
      <c r="I13" s="8" t="s">
        <v>76</v>
      </c>
      <c r="J13" s="12">
        <v>2.53E-2</v>
      </c>
      <c r="K13" s="47">
        <f>$I$7*LEFT(I13,2)/12*J13</f>
        <v>4326.3</v>
      </c>
      <c r="L13"/>
    </row>
    <row r="14" spans="1:12" x14ac:dyDescent="0.25">
      <c r="B14" s="5">
        <f>SUM($F$3:F14)</f>
        <v>-56108.7</v>
      </c>
      <c r="C14" s="7" t="s">
        <v>68</v>
      </c>
      <c r="D14" s="7"/>
      <c r="E14" s="9">
        <v>48153</v>
      </c>
      <c r="F14" s="10">
        <f t="shared" si="0"/>
        <v>4439.9999999999982</v>
      </c>
      <c r="H14" s="57" t="s">
        <v>74</v>
      </c>
      <c r="I14" s="8" t="s">
        <v>77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7" t="s">
        <v>75</v>
      </c>
      <c r="I15" s="8" t="s">
        <v>78</v>
      </c>
      <c r="J15" s="12">
        <f>I6</f>
        <v>0.03</v>
      </c>
      <c r="K15" s="60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8"/>
      <c r="K16" s="59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70</v>
      </c>
      <c r="E28" s="9">
        <v>53267</v>
      </c>
      <c r="F28" s="10">
        <f>-F3</f>
        <v>72000</v>
      </c>
      <c r="G28" s="6" t="s">
        <v>62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2" t="s">
        <v>79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</row>
    <row r="32" spans="2:14" x14ac:dyDescent="0.25">
      <c r="B32" s="61" t="s">
        <v>80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2:14" x14ac:dyDescent="0.25">
      <c r="B33" s="62" t="s">
        <v>71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</row>
    <row r="34" spans="2:14" x14ac:dyDescent="0.25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A24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68" t="s">
        <v>38</v>
      </c>
      <c r="C24" s="69"/>
      <c r="D24" s="70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71"/>
      <c r="C25" s="72"/>
      <c r="D25" s="73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74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75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75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75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75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75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75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75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75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75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75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76"/>
      <c r="I38" s="7"/>
    </row>
    <row r="40" spans="2:11" x14ac:dyDescent="0.25">
      <c r="H40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77" t="s">
        <v>51</v>
      </c>
      <c r="B7" s="78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0.02</v>
      </c>
    </row>
    <row r="11" spans="1:12" x14ac:dyDescent="0.25">
      <c r="A11" s="27"/>
      <c r="B11" s="34">
        <f>-D11/$D$3</f>
        <v>7.316766312394081E-2</v>
      </c>
      <c r="C11" s="43">
        <v>46813</v>
      </c>
      <c r="D11" s="45">
        <f>10400-$H$10*$H$9</f>
        <v>5574.6383999999998</v>
      </c>
      <c r="I11" s="33"/>
      <c r="J11" s="33"/>
    </row>
    <row r="12" spans="1:12" x14ac:dyDescent="0.25">
      <c r="A12" s="27"/>
      <c r="B12" s="34">
        <f>-D12/$D$3</f>
        <v>7.316766312394081E-2</v>
      </c>
      <c r="C12" s="43">
        <v>47178</v>
      </c>
      <c r="D12" s="45">
        <f t="shared" ref="D12:D27" si="1">10400-$H$10*$H$9</f>
        <v>5574.6383999999998</v>
      </c>
      <c r="G12" s="33"/>
      <c r="H12" s="33"/>
      <c r="I12" s="33"/>
      <c r="J12" s="33"/>
    </row>
    <row r="13" spans="1:12" x14ac:dyDescent="0.25">
      <c r="A13" s="27"/>
      <c r="B13" s="34">
        <f>-D13/$D$3</f>
        <v>7.316766312394081E-2</v>
      </c>
      <c r="C13" s="43">
        <v>47543</v>
      </c>
      <c r="D13" s="45">
        <f t="shared" si="1"/>
        <v>5574.6383999999998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7.316766312394081E-2</v>
      </c>
      <c r="C14" s="43">
        <v>47908</v>
      </c>
      <c r="D14" s="45">
        <f t="shared" si="1"/>
        <v>5574.6383999999998</v>
      </c>
    </row>
    <row r="15" spans="1:12" x14ac:dyDescent="0.25">
      <c r="A15" s="27"/>
      <c r="B15" s="34">
        <f t="shared" si="2"/>
        <v>7.316766312394081E-2</v>
      </c>
      <c r="C15" s="43">
        <v>48274</v>
      </c>
      <c r="D15" s="45">
        <f t="shared" si="1"/>
        <v>5574.6383999999998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5574.6383999999998</v>
      </c>
    </row>
    <row r="17" spans="1:8" x14ac:dyDescent="0.25">
      <c r="A17" s="27"/>
      <c r="B17" s="28"/>
      <c r="C17" s="43">
        <v>49004</v>
      </c>
      <c r="D17" s="45">
        <f t="shared" si="1"/>
        <v>5574.6383999999998</v>
      </c>
    </row>
    <row r="18" spans="1:8" x14ac:dyDescent="0.25">
      <c r="A18" s="27"/>
      <c r="B18" s="28"/>
      <c r="C18" s="43">
        <v>49369</v>
      </c>
      <c r="D18" s="45">
        <f t="shared" si="1"/>
        <v>5574.6383999999998</v>
      </c>
    </row>
    <row r="19" spans="1:8" x14ac:dyDescent="0.25">
      <c r="A19" s="27"/>
      <c r="B19" s="28"/>
      <c r="C19" s="43">
        <v>49735</v>
      </c>
      <c r="D19" s="45">
        <f t="shared" si="1"/>
        <v>5574.6383999999998</v>
      </c>
    </row>
    <row r="20" spans="1:8" x14ac:dyDescent="0.25">
      <c r="A20" s="27"/>
      <c r="B20" s="28"/>
      <c r="C20" s="43">
        <v>50100</v>
      </c>
      <c r="D20" s="45">
        <f t="shared" si="1"/>
        <v>5574.6383999999998</v>
      </c>
    </row>
    <row r="21" spans="1:8" x14ac:dyDescent="0.25">
      <c r="A21" s="27"/>
      <c r="B21" s="28"/>
      <c r="C21" s="43">
        <v>50465</v>
      </c>
      <c r="D21" s="45">
        <f t="shared" si="1"/>
        <v>5574.6383999999998</v>
      </c>
    </row>
    <row r="22" spans="1:8" x14ac:dyDescent="0.25">
      <c r="A22" s="27"/>
      <c r="B22" s="28"/>
      <c r="C22" s="43">
        <v>50830</v>
      </c>
      <c r="D22" s="45">
        <f t="shared" si="1"/>
        <v>5574.6383999999998</v>
      </c>
    </row>
    <row r="23" spans="1:8" x14ac:dyDescent="0.25">
      <c r="A23" s="27"/>
      <c r="B23" s="28"/>
      <c r="C23" s="43">
        <v>51196</v>
      </c>
      <c r="D23" s="45">
        <f t="shared" si="1"/>
        <v>5574.6383999999998</v>
      </c>
    </row>
    <row r="24" spans="1:8" x14ac:dyDescent="0.25">
      <c r="A24" s="27"/>
      <c r="B24" s="28"/>
      <c r="C24" s="43">
        <v>51561</v>
      </c>
      <c r="D24" s="45">
        <f t="shared" si="1"/>
        <v>5574.6383999999998</v>
      </c>
    </row>
    <row r="25" spans="1:8" x14ac:dyDescent="0.25">
      <c r="A25" s="27"/>
      <c r="B25" s="28"/>
      <c r="C25" s="43">
        <v>51926</v>
      </c>
      <c r="D25" s="45">
        <f t="shared" si="1"/>
        <v>5574.6383999999998</v>
      </c>
    </row>
    <row r="26" spans="1:8" x14ac:dyDescent="0.25">
      <c r="A26" s="27"/>
      <c r="B26" s="28"/>
      <c r="C26" s="43">
        <v>52291</v>
      </c>
      <c r="D26" s="45">
        <f t="shared" si="1"/>
        <v>5574.6383999999998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5574.6383999999998</v>
      </c>
    </row>
    <row r="28" spans="1:8" x14ac:dyDescent="0.25">
      <c r="A28" s="27"/>
      <c r="B28" s="28">
        <f>XIRR(D3:D28,C3:C28)</f>
        <v>6.5773609280586245E-2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2" t="s">
        <v>63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1">
        <v>37257</v>
      </c>
      <c r="B4">
        <v>3</v>
      </c>
      <c r="E4" s="62" t="s">
        <v>65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25">
      <c r="A5" s="1">
        <v>37622</v>
      </c>
      <c r="B5">
        <v>3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25">
      <c r="A6" s="1">
        <v>37987</v>
      </c>
      <c r="B6">
        <v>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overlap ptf</vt:lpstr>
      <vt:lpstr>FLI2</vt:lpstr>
      <vt:lpstr>FLI2PF 317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2024-11-11T11:42:40Z</dcterms:modified>
</cp:coreProperties>
</file>