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662C01F-9EE1-47B0-95AC-CC5E4E54F1F3}" xr6:coauthVersionLast="47" xr6:coauthVersionMax="47" xr10:uidLastSave="{00000000-0000-0000-0000-000000000000}"/>
  <bookViews>
    <workbookView xWindow="150" yWindow="-21600" windowWidth="17310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state="hidden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C28" i="10"/>
  <c r="B8" i="10"/>
  <c r="F27" i="10" l="1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13" i="9"/>
  <c r="F11" i="9"/>
  <c r="F8" i="9"/>
  <c r="F3" i="9"/>
  <c r="J15" i="9"/>
  <c r="F4" i="9"/>
  <c r="F28" i="10" l="1"/>
  <c r="K16" i="10"/>
  <c r="F6" i="10" s="1"/>
  <c r="B14" i="10" s="1"/>
  <c r="B23" i="10"/>
  <c r="F28" i="9"/>
  <c r="B28" i="10" l="1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<sst xmlns="http://schemas.openxmlformats.org/spreadsheetml/2006/main" count="129" uniqueCount="96">
  <si>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</si>
  <si>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</si>
  <si>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</si>
  <si>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</si>
  <si>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</si>
  <si>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</si>
  <si>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</si>
  <si>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</si>
  <si>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</si>
  <si>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</si>
  <si>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</si>
  <si>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</si>
  <si>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</si>
  <si>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</si>
  <si>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</si>
  <si>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</si>
  <si>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</si>
  <si>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</si>
  <si>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</si>
  <si>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</si>
  <si>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</si>
  <si>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</si>
  <si>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</si>
  <si>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</si>
  <si>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</si>
  <si>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</si>
  <si>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</si>
  <si>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</si>
  <si>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</si>
  <si>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</si>
  <si>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</si>
  <si>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</si>
  <si>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</si>
  <si>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</si>
  <si>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</si>
  <si>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</si>
  <si>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</si>
  <si>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</si>
  <si>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</si>
  <si>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</si>
  <si>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</si>
  <si>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</si>
  <si>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</si>
  <si>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</si>
  <si>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</si>
  <si>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</si>
  <si>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</si>
  <si>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</si>
  <si>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</si>
  <si>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</si>
  <si>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</si>
  <si>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</si>
  <si>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</si>
  <si>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</si>
  <si>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</si>
  <si>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</si>
  <si>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</si>
  <si>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</si>
  <si>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</si>
  <si>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</si>
  <si>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</si>
  <si>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</si>
  <si>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</si>
  <si>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</si>
  <si>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</si>
  <si>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</si>
  <si>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</si>
  <si>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</si>
  <si>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</si>
  <si>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</si>
  <si>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</si>
  <si>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</si>
  <si>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</si>
  <si>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</si>
  <si>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</si>
  <si>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</si>
  <si>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</si>
  <si>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</si>
  <si>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</si>
  <si>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</si>
  <si>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</si>
  <si>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</si>
  <si>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</si>
  <si>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</si>
  <si>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</si>
  <si>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</si>
  <si>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</si>
  <si>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</si>
  <si>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</si>
  <si>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</si>
  <si>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</si>
  <si>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</si>
  <si>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</si>
  <si>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</si>
  <si>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 xml:space="preserve">&lt; 1M COF + 45 bps over 10M, can </t>
    </r>
    <r>
      <rPr>
        <sz val="11"/>
        <color rgb="FFFF0000"/>
        <rFont val="Calibri"/>
        <family val="2"/>
        <scheme val="minor"/>
      </rPr>
      <t>hit  4 ppa</t>
    </r>
  </si>
  <si>
    <r>
      <t xml:space="preserve">&lt; 3.2554 ppa payouts, </t>
    </r>
    <r>
      <rPr>
        <sz val="11"/>
        <color rgb="FFFF0000"/>
        <rFont val="Calibri"/>
        <family val="2"/>
        <scheme val="minor"/>
      </rPr>
      <t>non-guaranteed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</si>
</sst>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0" fontId="0" fillId="0" borderId="0" xfId="0"/>
    <xf numFmtId="1" fontId="0" fillId="0" borderId="0" xfId="0" applyNumberFormat="1" applyFill="1"/>
    <xf numFmtId="3" fontId="0" fillId="0" borderId="6" xfId="0" applyNumberFormat="1" applyFill="1" applyBorder="1"/>
    <xf numFmtId="164" fontId="0" fillId="0" borderId="6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167" fontId="0" fillId="0" borderId="6" xfId="0" applyNumberFormat="1" applyFill="1" applyBorder="1" applyAlignment="1">
      <alignment horizontal="left"/>
    </xf>
    <xf numFmtId="9" fontId="0" fillId="0" borderId="6" xfId="0" applyNumberFormat="1" applyFill="1" applyBorder="1" applyAlignment="1">
      <alignment horizontal="left"/>
    </xf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ill="1"/>
    <xf numFmtId="0" fontId="0" fillId="0" borderId="10" xfId="0" applyFill="1" applyBorder="1" applyAlignment="1">
      <alignment horizontal="left" vertical="center"/>
    </xf>
    <xf numFmtId="3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F15" sqref="F15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78" t="s">
        <v>65</v>
      </c>
      <c r="H5" s="13"/>
      <c r="I5" s="13"/>
    </row>
    <row r="6" spans="1:12" x14ac:dyDescent="0.25">
      <c r="B6" s="79" t="s">
        <v>70</v>
      </c>
      <c r="C6" s="81" t="s">
        <v>68</v>
      </c>
      <c r="D6" s="2"/>
      <c r="E6" s="9">
        <v>46174</v>
      </c>
      <c r="F6" s="10">
        <f>-K16</f>
        <v>-17618.7</v>
      </c>
      <c r="G6" s="78"/>
      <c r="H6" s="8" t="s">
        <v>61</v>
      </c>
      <c r="I6" s="12">
        <v>0.03</v>
      </c>
      <c r="J6" t="s">
        <v>78</v>
      </c>
    </row>
    <row r="7" spans="1:12" x14ac:dyDescent="0.25">
      <c r="B7" s="80"/>
      <c r="C7" s="82"/>
      <c r="D7" s="41"/>
      <c r="E7" s="54"/>
      <c r="F7" s="10"/>
      <c r="G7" s="78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77" t="s">
        <v>80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 x14ac:dyDescent="0.25">
      <c r="B32" s="76" t="s">
        <v>77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</row>
    <row r="33" spans="2:14" x14ac:dyDescent="0.25">
      <c r="B33" s="77" t="s">
        <v>79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 x14ac:dyDescent="0.25">
      <c r="B34" s="77" t="s">
        <v>82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83" t="s">
        <v>38</v>
      </c>
      <c r="C24" s="84"/>
      <c r="D24" s="85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86"/>
      <c r="C25" s="87"/>
      <c r="D25" s="88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89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90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90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90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90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90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90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90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90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90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90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91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F40" sqref="F40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63" bestFit="1" customWidth="1"/>
    <col min="13" max="13" width="7.140625" style="26" bestFit="1" customWidth="1"/>
    <col min="14" max="16384" width="9.140625" style="26"/>
  </cols>
  <sheetData>
    <row r="2" spans="2:12" x14ac:dyDescent="0.25">
      <c r="E2" s="42"/>
      <c r="F2" s="35" t="s">
        <v>2</v>
      </c>
      <c r="H2" s="35" t="s">
        <v>0</v>
      </c>
      <c r="I2" s="36">
        <v>250774</v>
      </c>
    </row>
    <row r="3" spans="2:12" x14ac:dyDescent="0.25">
      <c r="B3" s="27"/>
      <c r="C3" s="28"/>
      <c r="D3" s="28"/>
      <c r="E3" s="43">
        <v>45658</v>
      </c>
      <c r="F3" s="64">
        <f>I7-I2</f>
        <v>-60774</v>
      </c>
      <c r="G3" s="26" t="s">
        <v>63</v>
      </c>
      <c r="H3" s="35" t="s">
        <v>13</v>
      </c>
      <c r="I3" s="75">
        <v>0.01</v>
      </c>
    </row>
    <row r="4" spans="2:12" x14ac:dyDescent="0.25">
      <c r="B4" s="27"/>
      <c r="C4" s="28"/>
      <c r="D4" s="28"/>
      <c r="E4" s="43">
        <v>45717</v>
      </c>
      <c r="F4" s="64">
        <f>I3*I2</f>
        <v>2507.7400000000002</v>
      </c>
      <c r="G4" s="26" t="s">
        <v>88</v>
      </c>
      <c r="H4" s="38" t="s">
        <v>54</v>
      </c>
      <c r="I4" s="74">
        <v>3.2554E-2</v>
      </c>
      <c r="J4" s="62" t="s">
        <v>95</v>
      </c>
    </row>
    <row r="5" spans="2:12" x14ac:dyDescent="0.25">
      <c r="B5" s="27"/>
      <c r="C5" s="28"/>
      <c r="D5" s="28"/>
      <c r="E5" s="65"/>
      <c r="F5" s="64"/>
      <c r="G5" s="93" t="s">
        <v>92</v>
      </c>
      <c r="H5" s="38"/>
      <c r="I5" s="38"/>
    </row>
    <row r="6" spans="2:12" x14ac:dyDescent="0.25">
      <c r="B6" s="79" t="s">
        <v>70</v>
      </c>
      <c r="C6" s="81" t="s">
        <v>68</v>
      </c>
      <c r="D6" s="28"/>
      <c r="E6" s="43">
        <v>46082</v>
      </c>
      <c r="F6" s="64">
        <f>-K16</f>
        <v>-12381.666666666666</v>
      </c>
      <c r="G6" s="93"/>
      <c r="H6" s="35" t="s">
        <v>89</v>
      </c>
      <c r="I6" s="37">
        <v>0.03</v>
      </c>
      <c r="J6" s="26" t="s">
        <v>94</v>
      </c>
    </row>
    <row r="7" spans="2:12" x14ac:dyDescent="0.25">
      <c r="B7" s="80"/>
      <c r="C7" s="82"/>
      <c r="D7" s="41"/>
      <c r="E7" s="65"/>
      <c r="F7" s="64"/>
      <c r="G7" s="93"/>
      <c r="H7" s="35" t="s">
        <v>87</v>
      </c>
      <c r="I7" s="36">
        <v>190000</v>
      </c>
    </row>
    <row r="8" spans="2:12" x14ac:dyDescent="0.25">
      <c r="B8" s="66">
        <f>SUM($F$3:F8)</f>
        <v>-62484.229870666662</v>
      </c>
      <c r="C8" s="67">
        <f>B8-F3</f>
        <v>-1710.2298706666625</v>
      </c>
      <c r="D8" s="27" t="s">
        <v>69</v>
      </c>
      <c r="E8" s="43">
        <v>46569</v>
      </c>
      <c r="F8" s="64">
        <f>I4*$I$2</f>
        <v>8163.6967960000002</v>
      </c>
      <c r="G8" s="26" t="s">
        <v>3</v>
      </c>
      <c r="H8" s="35" t="s">
        <v>66</v>
      </c>
      <c r="I8" s="37">
        <v>2.5000000000000001E-2</v>
      </c>
    </row>
    <row r="9" spans="2:12" x14ac:dyDescent="0.25">
      <c r="B9" s="68"/>
      <c r="C9" s="69"/>
      <c r="E9" s="43"/>
      <c r="F9" s="64"/>
      <c r="G9" s="32"/>
    </row>
    <row r="10" spans="2:12" x14ac:dyDescent="0.25">
      <c r="B10" s="40" t="s">
        <v>49</v>
      </c>
      <c r="E10" s="43"/>
      <c r="F10" s="64"/>
      <c r="G10" s="32"/>
      <c r="L10" s="26"/>
    </row>
    <row r="11" spans="2:12" x14ac:dyDescent="0.25">
      <c r="B11" s="27">
        <f>SUM($F$3:F11)</f>
        <v>-59070.533074666659</v>
      </c>
      <c r="C11" s="28"/>
      <c r="D11" s="28"/>
      <c r="E11" s="43">
        <v>46935</v>
      </c>
      <c r="F11" s="64">
        <f>$I$4*$I$2-$I$8*$I$7</f>
        <v>3413.6967960000002</v>
      </c>
    </row>
    <row r="12" spans="2:12" x14ac:dyDescent="0.25">
      <c r="B12" s="27">
        <f>SUM($F$3:F12)</f>
        <v>-55656.836278666655</v>
      </c>
      <c r="C12" s="28"/>
      <c r="D12" s="28"/>
      <c r="E12" s="43">
        <v>47300</v>
      </c>
      <c r="F12" s="64">
        <f t="shared" ref="F12:F27" si="0">$I$4*$I$2-$I$8*$I$7</f>
        <v>3413.6967960000002</v>
      </c>
      <c r="H12" s="33"/>
      <c r="I12" s="33"/>
      <c r="J12" s="33"/>
      <c r="K12" s="33" t="s">
        <v>84</v>
      </c>
      <c r="L12" s="63" t="s">
        <v>85</v>
      </c>
    </row>
    <row r="13" spans="2:12" x14ac:dyDescent="0.25">
      <c r="B13" s="27">
        <f>SUM($F$3:F13)</f>
        <v>-52243.139482666651</v>
      </c>
      <c r="C13" s="28"/>
      <c r="D13" s="28"/>
      <c r="E13" s="43">
        <v>47665</v>
      </c>
      <c r="F13" s="64">
        <f t="shared" si="0"/>
        <v>3413.6967960000002</v>
      </c>
      <c r="H13" s="70" t="s">
        <v>71</v>
      </c>
      <c r="I13" s="35" t="s">
        <v>90</v>
      </c>
      <c r="J13" s="37">
        <v>2.53E-2</v>
      </c>
      <c r="K13" s="36">
        <f>$I$7*LEFT(I13,2)/12*J13</f>
        <v>3204.6666666666665</v>
      </c>
      <c r="L13" s="26"/>
    </row>
    <row r="14" spans="2:12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64">
        <f t="shared" si="0"/>
        <v>3413.6967960000002</v>
      </c>
      <c r="H14" s="70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2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64">
        <f t="shared" si="0"/>
        <v>3413.6967960000002</v>
      </c>
      <c r="H15" s="70" t="s">
        <v>73</v>
      </c>
      <c r="I15" s="35" t="s">
        <v>91</v>
      </c>
      <c r="J15" s="37">
        <f>I6</f>
        <v>0.03</v>
      </c>
      <c r="K15" s="71">
        <f>$I$7*LEFT(I15,2)/12*J15</f>
        <v>4750</v>
      </c>
    </row>
    <row r="16" spans="2:12" ht="15.75" thickTop="1" x14ac:dyDescent="0.25">
      <c r="B16" s="27">
        <f>SUM($F$3:F16)</f>
        <v>-42002.04909466664</v>
      </c>
      <c r="C16" s="28"/>
      <c r="D16" s="28"/>
      <c r="E16" s="43">
        <v>48761</v>
      </c>
      <c r="F16" s="64">
        <f t="shared" si="0"/>
        <v>3413.6967960000002</v>
      </c>
      <c r="H16" s="35"/>
      <c r="I16" s="35"/>
      <c r="J16" s="72"/>
      <c r="K16" s="73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64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64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64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64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64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64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64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64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64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64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64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64">
        <f>ABS(F3)+14000</f>
        <v>74774</v>
      </c>
      <c r="G28" s="26" t="s">
        <v>93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</row>
    <row r="32" spans="2:14" x14ac:dyDescent="0.25">
      <c r="B32" s="94" t="s">
        <v>77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2:14" x14ac:dyDescent="0.25">
      <c r="B33" s="92" t="s">
        <v>79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</row>
    <row r="34" spans="2:14" x14ac:dyDescent="0.25"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</row>
  </sheetData>
  <mergeCells count="7"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95" t="s">
        <v>51</v>
      </c>
      <c r="B7" s="96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F53" sqref="F53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77" t="s">
        <v>62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x14ac:dyDescent="0.25">
      <c r="A4" s="1">
        <v>37257</v>
      </c>
      <c r="B4">
        <v>3</v>
      </c>
      <c r="E4" s="77" t="s">
        <v>64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</row>
    <row r="5" spans="1:18" x14ac:dyDescent="0.25">
      <c r="A5" s="1">
        <v>37622</v>
      </c>
      <c r="B5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18" x14ac:dyDescent="0.25">
      <c r="A6" s="1">
        <v>37987</v>
      </c>
      <c r="B6">
        <v>3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2024-12-17T10:59:41Z</dcterms:modified>
</cp:coreProperties>
</file>