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1910931-AEB8-49B5-8786-3B3920958224}" xr6:coauthVersionLast="38" xr6:coauthVersionMax="47" xr10:uidLastSave="{00000000-0000-0000-0000-000000000000}"/>
  <bookViews>
    <workbookView xWindow="1230" yWindow="2355" windowWidth="16185" windowHeight="11835" firstSheet="1" activeTab="2" xr2:uid="{D4D1A54F-01AE-4300-8644-B16194D9355C}"/>
  </bookViews>
  <sheets>
    <sheet name="Fli2pm 200k" sheetId="6" state="hidden" r:id="rId1"/>
    <sheet name="FLI2PF" sheetId="5" r:id="rId2"/>
    <sheet name="FWD" sheetId="8" r:id="rId3"/>
    <sheet name="LTIS" sheetId="2" r:id="rId4"/>
    <sheet name="overlap ptf" sheetId="4" r:id="rId5"/>
    <sheet name="FLI2" sheetId="1" r:id="rId6"/>
    <sheet name="xirr test" sheetId="3" r:id="rId7"/>
    <sheet name="Taiping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29" i="8"/>
  <c r="K4" i="5"/>
  <c r="K3" i="5"/>
  <c r="J5" i="5"/>
  <c r="K5" i="5" s="1"/>
  <c r="D6" i="5" s="1"/>
  <c r="J5" i="8"/>
  <c r="I5" i="8"/>
  <c r="I3" i="8"/>
  <c r="D9" i="8"/>
  <c r="D4" i="8"/>
  <c r="D10" i="8" l="1"/>
  <c r="A4" i="8"/>
  <c r="G6" i="8"/>
  <c r="A5" i="8"/>
  <c r="B6" i="4"/>
  <c r="B7" i="4"/>
  <c r="B8" i="4"/>
  <c r="B9" i="4"/>
  <c r="B10" i="4"/>
  <c r="B11" i="4"/>
  <c r="B12" i="4"/>
  <c r="B13" i="4"/>
  <c r="B28" i="4"/>
  <c r="B29" i="4"/>
  <c r="B30" i="4"/>
  <c r="B31" i="4"/>
  <c r="B32" i="4"/>
  <c r="B33" i="4"/>
  <c r="B34" i="4"/>
  <c r="B35" i="4"/>
  <c r="B36" i="4"/>
  <c r="B37" i="4"/>
  <c r="B38" i="4"/>
  <c r="B27" i="4"/>
  <c r="B14" i="4"/>
  <c r="B15" i="4"/>
  <c r="B16" i="4"/>
  <c r="B17" i="4"/>
  <c r="B18" i="4"/>
  <c r="B19" i="4"/>
  <c r="B20" i="4"/>
  <c r="B21" i="4"/>
  <c r="B22" i="4"/>
  <c r="B23" i="4"/>
  <c r="F32" i="4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A6" i="7" s="1"/>
  <c r="D6" i="7"/>
  <c r="D7" i="7"/>
  <c r="A12" i="7" s="1"/>
  <c r="D8" i="7"/>
  <c r="D9" i="7"/>
  <c r="D11" i="7"/>
  <c r="A11" i="7" s="1"/>
  <c r="B12" i="7"/>
  <c r="D12" i="7"/>
  <c r="A17" i="7" s="1"/>
  <c r="D14" i="7"/>
  <c r="D15" i="7"/>
  <c r="D16" i="7"/>
  <c r="D17" i="7"/>
  <c r="D18" i="7"/>
  <c r="D19" i="7"/>
  <c r="A19" i="7" s="1"/>
  <c r="D20" i="7"/>
  <c r="D21" i="7"/>
  <c r="D22" i="7"/>
  <c r="D23" i="7"/>
  <c r="D24" i="7"/>
  <c r="A25" i="7"/>
  <c r="D25" i="7"/>
  <c r="D26" i="7"/>
  <c r="D27" i="7"/>
  <c r="D28" i="7"/>
  <c r="D29" i="7"/>
  <c r="B30" i="7"/>
  <c r="D30" i="7"/>
  <c r="K6" i="8" l="1"/>
  <c r="D6" i="8" s="1"/>
  <c r="B29" i="8" s="1"/>
  <c r="A14" i="8"/>
  <c r="A7" i="8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9" i="4" l="1"/>
  <c r="G23" i="4"/>
  <c r="G8" i="4"/>
  <c r="G27" i="4"/>
  <c r="G21" i="4"/>
  <c r="F6" i="4"/>
  <c r="K10" i="4" s="1"/>
  <c r="D4" i="4"/>
  <c r="D3" i="5"/>
  <c r="D10" i="5" s="1"/>
  <c r="D9" i="6"/>
  <c r="D4" i="6"/>
  <c r="I3" i="6"/>
  <c r="D3" i="6"/>
  <c r="G6" i="6" s="1"/>
  <c r="D11" i="6" s="1"/>
  <c r="G3" i="2"/>
  <c r="I3" i="5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A12" i="6"/>
  <c r="K6" i="6"/>
  <c r="D19" i="6"/>
  <c r="D27" i="6"/>
  <c r="D14" i="6"/>
  <c r="K3" i="6"/>
  <c r="A4" i="6"/>
  <c r="D15" i="6"/>
  <c r="A10" i="6"/>
  <c r="A5" i="6"/>
  <c r="D9" i="5"/>
  <c r="G31" i="4"/>
  <c r="D31" i="4" s="1"/>
  <c r="B28" i="6" l="1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D29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2" i="5" l="1"/>
  <c r="A7" i="5"/>
  <c r="D14" i="5"/>
  <c r="D20" i="5"/>
  <c r="D28" i="5"/>
  <c r="D24" i="5"/>
  <c r="D21" i="5"/>
  <c r="D13" i="5"/>
  <c r="D25" i="5"/>
  <c r="D16" i="5"/>
  <c r="B16" i="5" s="1"/>
  <c r="D17" i="5"/>
  <c r="D18" i="5"/>
  <c r="D26" i="5"/>
  <c r="D27" i="5"/>
  <c r="D22" i="5"/>
  <c r="D23" i="5"/>
  <c r="D15" i="5"/>
  <c r="D19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5" i="5"/>
  <c r="A6" i="5"/>
  <c r="A25" i="5"/>
  <c r="A8" i="5"/>
  <c r="A12" i="5"/>
  <c r="A14" i="5"/>
  <c r="A22" i="5"/>
  <c r="A21" i="5"/>
  <c r="A10" i="5"/>
  <c r="B10" i="5" s="1"/>
  <c r="A9" i="5"/>
  <c r="A28" i="5"/>
  <c r="A13" i="5"/>
  <c r="A20" i="5"/>
  <c r="A26" i="5"/>
  <c r="A16" i="5"/>
  <c r="A29" i="5"/>
  <c r="A17" i="5"/>
  <c r="A19" i="5"/>
  <c r="A23" i="5"/>
  <c r="A27" i="5"/>
  <c r="A18" i="5"/>
  <c r="A24" i="5"/>
  <c r="B29" i="5"/>
  <c r="E5" i="4"/>
  <c r="E10" i="4"/>
  <c r="C27" i="3"/>
  <c r="F1" i="3" s="1"/>
  <c r="E25" i="4" l="1"/>
  <c r="G24" i="4"/>
  <c r="D11" i="4"/>
  <c r="G25" i="4"/>
  <c r="E24" i="4"/>
  <c r="D5" i="4"/>
  <c r="K14" i="4" s="1"/>
  <c r="D10" i="4"/>
  <c r="K13" i="4" l="1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A10" i="1" s="1"/>
  <c r="C7" i="1"/>
  <c r="F10" i="1"/>
</calcChain>
</file>

<file path=xl/sharedStrings.xml><?xml version="1.0" encoding="utf-8"?>
<sst xmlns="http://schemas.openxmlformats.org/spreadsheetml/2006/main" count="113" uniqueCount="70">
  <si>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</si>
  <si>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</si>
  <si>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</si>
  <si>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</si>
  <si>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</si>
  <si>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</si>
  <si>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</si>
  <si>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</si>
  <si>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</si>
  <si>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</si>
  <si>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</si>
  <si>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</si>
  <si>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</si>
  <si>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</si>
  <si>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</si>
  <si>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</si>
  <si>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</si>
  <si>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</si>
  <si>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</si>
  <si>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</si>
  <si>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</si>
  <si>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</si>
  <si>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</si>
  <si>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</si>
  <si>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</si>
  <si>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</si>
  <si>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</si>
  <si>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</si>
  <si>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</si>
  <si>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</si>
  <si>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</si>
  <si>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</si>
  <si>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</si>
  <si>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</si>
  <si>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</si>
  <si>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</si>
  <si>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</si>
  <si>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</si>
  <si>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</si>
  <si>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</si>
  <si>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</si>
  <si>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</si>
  <si>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</si>
  <si>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</si>
  <si>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</si>
  <si>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</si>
  <si>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</si>
  <si>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</si>
  <si>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</si>
  <si>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</si>
  <si>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</si>
  <si>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</si>
  <si>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</si>
  <si>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</si>
  <si>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</si>
  <si>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</si>
  <si>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</si>
  <si>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</si>
  <si>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</si>
  <si>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</si>
  <si>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</si>
  <si>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</si>
  <si>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</si>
  <si>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</si>
  <si>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</si>
  <si>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</si>
  <si>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</si>
  <si>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</si>
  <si>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FLI2 DYOC</t>
  </si>
  <si>
    <t>FLI2 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</si>
</sst>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2" borderId="0" xfId="0" applyFill="1"/>
    <xf numFmtId="17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/>
    <xf numFmtId="0" fontId="0" fillId="2" borderId="0" xfId="0" applyNumberFormat="1" applyFill="1"/>
    <xf numFmtId="165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 applyBorder="1"/>
    <xf numFmtId="10" fontId="0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K32"/>
  <sheetViews>
    <sheetView topLeftCell="B2" workbookViewId="0">
      <selection activeCell="L13" sqref="L13"/>
    </sheetView>
  </sheetViews>
  <sheetFormatPr defaultRowHeight="15" x14ac:dyDescent="0.25"/>
  <cols>
    <col min="1" max="1" width="11" style="40" bestFit="1" customWidth="1"/>
    <col min="2" max="2" width="9.42578125" style="40" bestFit="1" customWidth="1"/>
    <col min="3" max="3" width="7.42578125" style="44" bestFit="1" customWidth="1"/>
    <col min="4" max="4" width="10.85546875" style="40" bestFit="1" customWidth="1"/>
    <col min="5" max="5" width="17.140625" style="40" customWidth="1"/>
    <col min="6" max="6" width="17.7109375" style="40" bestFit="1" customWidth="1"/>
    <col min="7" max="16384" width="9.140625" style="40"/>
  </cols>
  <sheetData>
    <row r="2" spans="1:11" x14ac:dyDescent="0.25">
      <c r="A2" s="40" t="s">
        <v>12</v>
      </c>
      <c r="B2" s="40" t="s">
        <v>6</v>
      </c>
      <c r="C2" s="41"/>
      <c r="D2" s="40" t="s">
        <v>2</v>
      </c>
    </row>
    <row r="3" spans="1:11" x14ac:dyDescent="0.25">
      <c r="A3" s="42"/>
      <c r="B3" s="43"/>
      <c r="C3" s="44">
        <v>45505</v>
      </c>
      <c r="D3" s="42">
        <f>-24%*G4</f>
        <v>-60000</v>
      </c>
      <c r="E3" s="40" t="s">
        <v>17</v>
      </c>
      <c r="H3" s="43"/>
      <c r="I3" s="40">
        <f>5/12</f>
        <v>0.41666666666666669</v>
      </c>
      <c r="J3" s="43">
        <v>2.5600000000000001E-2</v>
      </c>
      <c r="K3" s="45">
        <f>$G$6*I3*J3</f>
        <v>2026.666666666667</v>
      </c>
    </row>
    <row r="4" spans="1:11" x14ac:dyDescent="0.25">
      <c r="A4" s="42">
        <f>SUM($D$3:D4)</f>
        <v>-56575</v>
      </c>
      <c r="B4" s="43"/>
      <c r="C4" s="44">
        <v>45566</v>
      </c>
      <c r="D4" s="46">
        <f>G8*G4</f>
        <v>3425</v>
      </c>
      <c r="E4" s="40" t="s">
        <v>16</v>
      </c>
      <c r="F4" s="40" t="s">
        <v>13</v>
      </c>
      <c r="G4" s="47">
        <v>250000</v>
      </c>
      <c r="I4" s="40">
        <v>1</v>
      </c>
      <c r="J4" s="43">
        <v>2.3599999999999999E-2</v>
      </c>
      <c r="K4" s="45">
        <f t="shared" ref="K4:K5" si="0">$G$6*I4*J4</f>
        <v>4484</v>
      </c>
    </row>
    <row r="5" spans="1:11" x14ac:dyDescent="0.25">
      <c r="A5" s="42">
        <f>SUM($D$3:D5)</f>
        <v>-56575</v>
      </c>
      <c r="B5" s="43"/>
      <c r="F5" s="40" t="s">
        <v>20</v>
      </c>
      <c r="G5" s="43">
        <v>0.03</v>
      </c>
      <c r="I5" s="40">
        <v>1</v>
      </c>
      <c r="J5" s="43">
        <f>G5</f>
        <v>0.03</v>
      </c>
      <c r="K5" s="45">
        <f t="shared" si="0"/>
        <v>5700</v>
      </c>
    </row>
    <row r="6" spans="1:11" x14ac:dyDescent="0.25">
      <c r="A6" s="42">
        <f>SUM($D$3:D6)</f>
        <v>-68785.666666666672</v>
      </c>
      <c r="B6" s="43"/>
      <c r="C6" s="44">
        <v>45962</v>
      </c>
      <c r="D6" s="42">
        <f>-SUM(K3:K5)</f>
        <v>-12210.666666666668</v>
      </c>
      <c r="E6" s="40" t="s">
        <v>15</v>
      </c>
      <c r="F6" s="40" t="s">
        <v>21</v>
      </c>
      <c r="G6" s="47">
        <f>G4+D3</f>
        <v>190000</v>
      </c>
      <c r="J6" s="48"/>
      <c r="K6" s="45"/>
    </row>
    <row r="7" spans="1:11" x14ac:dyDescent="0.25">
      <c r="A7" s="42">
        <f>SUM($D$3:D7)</f>
        <v>-68785.666666666672</v>
      </c>
      <c r="B7" s="43"/>
      <c r="F7" s="40" t="s">
        <v>19</v>
      </c>
      <c r="G7" s="43">
        <v>0.02</v>
      </c>
    </row>
    <row r="8" spans="1:11" x14ac:dyDescent="0.25">
      <c r="A8" s="42">
        <f>SUM($D$3:D8)</f>
        <v>-68785.666666666672</v>
      </c>
      <c r="B8" s="43"/>
      <c r="F8" s="40" t="s">
        <v>22</v>
      </c>
      <c r="G8" s="43">
        <v>1.37E-2</v>
      </c>
    </row>
    <row r="9" spans="1:11" x14ac:dyDescent="0.25">
      <c r="A9" s="42">
        <f>SUM($D$3:D9)</f>
        <v>-60760.666666666672</v>
      </c>
      <c r="B9" s="43" t="s">
        <v>46</v>
      </c>
      <c r="C9" s="44">
        <v>46419</v>
      </c>
      <c r="D9" s="40">
        <f>3.21%*$G$4</f>
        <v>8024.9999999999991</v>
      </c>
      <c r="E9" s="40" t="s">
        <v>14</v>
      </c>
      <c r="F9" s="49"/>
      <c r="G9" s="49"/>
    </row>
    <row r="10" spans="1:11" x14ac:dyDescent="0.25">
      <c r="A10" s="42">
        <f>SUM($D$3:D10)</f>
        <v>-60760.666666666672</v>
      </c>
      <c r="B10" s="42">
        <f>A10-D3</f>
        <v>-760.66666666667152</v>
      </c>
      <c r="C10" s="44">
        <v>46419</v>
      </c>
      <c r="D10" s="42">
        <f>-$D$3*0</f>
        <v>0</v>
      </c>
      <c r="E10" s="49" t="s">
        <v>26</v>
      </c>
    </row>
    <row r="11" spans="1:11" x14ac:dyDescent="0.25">
      <c r="A11" s="42" t="s">
        <v>53</v>
      </c>
      <c r="B11" s="42"/>
      <c r="D11" s="42"/>
      <c r="E11" s="49"/>
    </row>
    <row r="12" spans="1:11" x14ac:dyDescent="0.25">
      <c r="A12" s="42">
        <f>SUM($D$3:D12)</f>
        <v>-56535.666666666672</v>
      </c>
      <c r="B12" s="43"/>
      <c r="C12" s="44">
        <v>46784</v>
      </c>
      <c r="D12" s="40">
        <f t="shared" ref="D12:D28" si="1">3.21%*$G$4-$G$7*$G$6</f>
        <v>4224.9999999999991</v>
      </c>
      <c r="E12" s="40" t="s">
        <v>45</v>
      </c>
      <c r="F12" s="50"/>
      <c r="G12" s="50"/>
      <c r="H12" s="50"/>
      <c r="I12" s="50"/>
    </row>
    <row r="13" spans="1:11" x14ac:dyDescent="0.25">
      <c r="A13" s="42">
        <f>SUM($D$3:D13)</f>
        <v>-52310.666666666672</v>
      </c>
      <c r="B13" s="43"/>
      <c r="C13" s="44">
        <v>47150</v>
      </c>
      <c r="D13" s="40">
        <f t="shared" si="1"/>
        <v>4224.9999999999991</v>
      </c>
      <c r="F13" s="50"/>
      <c r="G13" s="50"/>
      <c r="H13" s="50"/>
      <c r="I13" s="50"/>
    </row>
    <row r="14" spans="1:11" x14ac:dyDescent="0.25">
      <c r="A14" s="42">
        <f>SUM($D$3:D14)</f>
        <v>-48085.666666666672</v>
      </c>
      <c r="B14" s="43"/>
      <c r="C14" s="44">
        <v>47515</v>
      </c>
      <c r="D14" s="40">
        <f t="shared" si="1"/>
        <v>4224.9999999999991</v>
      </c>
      <c r="H14" s="50"/>
      <c r="I14" s="50"/>
    </row>
    <row r="15" spans="1:11" x14ac:dyDescent="0.25">
      <c r="A15" s="42">
        <f>SUM($D$3:D15)</f>
        <v>-43860.666666666672</v>
      </c>
      <c r="B15" s="50" t="s">
        <v>68</v>
      </c>
      <c r="C15" s="44">
        <v>47880</v>
      </c>
      <c r="D15" s="40">
        <f t="shared" si="1"/>
        <v>4224.9999999999991</v>
      </c>
    </row>
    <row r="16" spans="1:11" x14ac:dyDescent="0.25">
      <c r="A16" s="42">
        <f>SUM($D$3:D16)</f>
        <v>-39635.666666666672</v>
      </c>
      <c r="B16" s="51">
        <f>-D16/D3</f>
        <v>7.0416666666666655E-2</v>
      </c>
      <c r="C16" s="44">
        <v>48245</v>
      </c>
      <c r="D16" s="40">
        <f t="shared" si="1"/>
        <v>4224.9999999999991</v>
      </c>
    </row>
    <row r="17" spans="1:7" x14ac:dyDescent="0.25">
      <c r="A17" s="42">
        <f>SUM($D$3:D17)</f>
        <v>-35410.666666666672</v>
      </c>
      <c r="B17" s="43"/>
      <c r="C17" s="44">
        <v>48611</v>
      </c>
      <c r="D17" s="40">
        <f t="shared" si="1"/>
        <v>4224.9999999999991</v>
      </c>
    </row>
    <row r="18" spans="1:7" x14ac:dyDescent="0.25">
      <c r="A18" s="42">
        <f>SUM($D$3:D18)</f>
        <v>-31185.666666666672</v>
      </c>
      <c r="B18" s="43"/>
      <c r="C18" s="44">
        <v>48976</v>
      </c>
      <c r="D18" s="40">
        <f t="shared" si="1"/>
        <v>4224.9999999999991</v>
      </c>
    </row>
    <row r="19" spans="1:7" x14ac:dyDescent="0.25">
      <c r="A19" s="42">
        <f>SUM($D$3:D19)</f>
        <v>-26960.666666666672</v>
      </c>
      <c r="B19" s="43"/>
      <c r="C19" s="44">
        <v>49341</v>
      </c>
      <c r="D19" s="40">
        <f t="shared" si="1"/>
        <v>4224.9999999999991</v>
      </c>
    </row>
    <row r="20" spans="1:7" x14ac:dyDescent="0.25">
      <c r="A20" s="42">
        <f>SUM($D$3:D20)</f>
        <v>-22735.666666666672</v>
      </c>
      <c r="B20" s="43"/>
      <c r="C20" s="44">
        <v>49706</v>
      </c>
      <c r="D20" s="40">
        <f t="shared" si="1"/>
        <v>4224.9999999999991</v>
      </c>
    </row>
    <row r="21" spans="1:7" x14ac:dyDescent="0.25">
      <c r="A21" s="42">
        <f>SUM($D$3:D21)</f>
        <v>-18510.666666666672</v>
      </c>
      <c r="B21" s="43"/>
      <c r="C21" s="44">
        <v>50072</v>
      </c>
      <c r="D21" s="40">
        <f t="shared" si="1"/>
        <v>4224.9999999999991</v>
      </c>
    </row>
    <row r="22" spans="1:7" x14ac:dyDescent="0.25">
      <c r="A22" s="42">
        <f>SUM($D$3:D22)</f>
        <v>-14285.666666666672</v>
      </c>
      <c r="B22" s="43"/>
      <c r="C22" s="44">
        <v>50437</v>
      </c>
      <c r="D22" s="40">
        <f t="shared" si="1"/>
        <v>4224.9999999999991</v>
      </c>
    </row>
    <row r="23" spans="1:7" x14ac:dyDescent="0.25">
      <c r="A23" s="42">
        <f>SUM($D$3:D23)</f>
        <v>-10060.666666666672</v>
      </c>
      <c r="B23" s="43"/>
      <c r="C23" s="44">
        <v>50802</v>
      </c>
      <c r="D23" s="40">
        <f t="shared" si="1"/>
        <v>4224.9999999999991</v>
      </c>
    </row>
    <row r="24" spans="1:7" x14ac:dyDescent="0.25">
      <c r="A24" s="42">
        <f>SUM($D$3:D24)</f>
        <v>-5835.6666666666724</v>
      </c>
      <c r="B24" s="43"/>
      <c r="C24" s="44">
        <v>51167</v>
      </c>
      <c r="D24" s="40">
        <f t="shared" si="1"/>
        <v>4224.9999999999991</v>
      </c>
    </row>
    <row r="25" spans="1:7" x14ac:dyDescent="0.25">
      <c r="A25" s="42">
        <f>SUM($D$3:D25)</f>
        <v>-1610.6666666666733</v>
      </c>
      <c r="B25" s="43"/>
      <c r="C25" s="44">
        <v>51533</v>
      </c>
      <c r="D25" s="40">
        <f t="shared" si="1"/>
        <v>4224.9999999999991</v>
      </c>
    </row>
    <row r="26" spans="1:7" x14ac:dyDescent="0.25">
      <c r="A26" s="42">
        <f>SUM($D$3:D26)</f>
        <v>2614.3333333333258</v>
      </c>
      <c r="B26" s="43"/>
      <c r="C26" s="44">
        <v>51898</v>
      </c>
      <c r="D26" s="40">
        <f t="shared" si="1"/>
        <v>4224.9999999999991</v>
      </c>
    </row>
    <row r="27" spans="1:7" x14ac:dyDescent="0.25">
      <c r="A27" s="42">
        <f>SUM($D$3:D27)</f>
        <v>6839.3333333333248</v>
      </c>
      <c r="B27" s="43"/>
      <c r="C27" s="44">
        <v>52263</v>
      </c>
      <c r="D27" s="40">
        <f t="shared" si="1"/>
        <v>4224.9999999999991</v>
      </c>
    </row>
    <row r="28" spans="1:7" x14ac:dyDescent="0.25">
      <c r="A28" s="42">
        <f>SUM($D$3:D28)</f>
        <v>11064.333333333325</v>
      </c>
      <c r="B28" s="43" t="s">
        <v>69</v>
      </c>
      <c r="C28" s="44">
        <v>52628</v>
      </c>
      <c r="D28" s="40">
        <f t="shared" si="1"/>
        <v>4224.9999999999991</v>
      </c>
      <c r="F28" s="49"/>
      <c r="G28" s="49"/>
    </row>
    <row r="29" spans="1:7" x14ac:dyDescent="0.25">
      <c r="A29" s="42">
        <f>SUM($D$3:D29)</f>
        <v>71064.333333333328</v>
      </c>
      <c r="B29" s="43">
        <f>XIRR(D3:D29,C3:C29)</f>
        <v>5.5293753743171678E-2</v>
      </c>
      <c r="C29" s="44">
        <v>52628</v>
      </c>
      <c r="D29" s="42">
        <f>-$D$3</f>
        <v>60000</v>
      </c>
      <c r="E29" s="49" t="s">
        <v>26</v>
      </c>
    </row>
    <row r="30" spans="1:7" x14ac:dyDescent="0.25">
      <c r="A30" s="42"/>
      <c r="B30" s="43"/>
    </row>
    <row r="32" spans="1:7" x14ac:dyDescent="0.25">
      <c r="A32" s="42"/>
      <c r="B32" s="43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abSelected="1"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59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60</v>
      </c>
      <c r="F4" t="s">
        <v>64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65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63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46</v>
      </c>
      <c r="C9" s="3">
        <v>46661</v>
      </c>
      <c r="D9" s="20">
        <f>3.38%*$G$4</f>
        <v>8483.7999999999993</v>
      </c>
      <c r="E9" t="s">
        <v>61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62</v>
      </c>
    </row>
    <row r="11" spans="1:11" x14ac:dyDescent="0.25">
      <c r="A11" s="5" t="s">
        <v>53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45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66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67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62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55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N28" sqref="N28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35</v>
      </c>
      <c r="C2" s="15"/>
      <c r="D2" s="14" t="s">
        <v>30</v>
      </c>
      <c r="E2" s="14" t="s">
        <v>27</v>
      </c>
      <c r="F2" s="14" t="s">
        <v>28</v>
      </c>
      <c r="G2" s="14" t="s">
        <v>34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33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32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38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SUM($D$6:D8)</f>
        <v>-86653.95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-83946.844499999992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-134012.51116666666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29</v>
      </c>
      <c r="K10" s="5">
        <f>K9+F6</f>
        <v>190000</v>
      </c>
    </row>
    <row r="11" spans="2:11" x14ac:dyDescent="0.25">
      <c r="B11" s="14">
        <f>SUM($D$6:D11)</f>
        <v>-164091.46116666668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31</v>
      </c>
      <c r="K11" s="2">
        <f>0.5%+K32</f>
        <v>3.0000000000000002E-2</v>
      </c>
    </row>
    <row r="12" spans="2:11" x14ac:dyDescent="0.25">
      <c r="B12" s="14">
        <f>SUM($D$6:D12)</f>
        <v>-162211.52679166666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39</v>
      </c>
      <c r="I12" s="8"/>
    </row>
    <row r="13" spans="2:11" ht="30" x14ac:dyDescent="0.25">
      <c r="B13" s="14">
        <f>SUM($D$6:D13)</f>
        <v>-174421.52679166666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52</v>
      </c>
      <c r="I13" s="8"/>
      <c r="J13" s="25" t="s">
        <v>58</v>
      </c>
      <c r="K13" s="26">
        <f>B13</f>
        <v>-174421.52679166666</v>
      </c>
    </row>
    <row r="14" spans="2:11" x14ac:dyDescent="0.25">
      <c r="B14" s="14">
        <f>SUM($D$6:D14)</f>
        <v>-169948.66013166666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40</v>
      </c>
      <c r="K14" s="14">
        <f>B5</f>
        <v>0</v>
      </c>
    </row>
    <row r="15" spans="2:11" x14ac:dyDescent="0.25">
      <c r="B15" s="14">
        <f>SUM($D$6:D15)</f>
        <v>-19751.660131666664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42</v>
      </c>
      <c r="I15" s="8"/>
      <c r="J15" s="12" t="s">
        <v>41</v>
      </c>
      <c r="K15" s="14">
        <f>K13-K14</f>
        <v>-174421.52679166666</v>
      </c>
    </row>
    <row r="16" spans="2:11" x14ac:dyDescent="0.25">
      <c r="B16" s="14">
        <f>SUM($D$6:D16)</f>
        <v>-49830.610131666661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SUM($D$6:D17)</f>
        <v>-41805.610131666661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18194.389868333339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43</v>
      </c>
      <c r="I18" s="19"/>
    </row>
    <row r="19" spans="2:11" x14ac:dyDescent="0.25">
      <c r="B19" s="14">
        <f>SUM($D$6:D19)</f>
        <v>-11884.560131666662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SUM($D$6:D20)</f>
        <v>-41963.510131666662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SUM($D$6:D21)</f>
        <v>-36863.624159166662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SUM($D$6:D22)</f>
        <v>-32351.781659166663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37</v>
      </c>
      <c r="I22" s="8"/>
    </row>
    <row r="23" spans="2:11" ht="15.75" thickBot="1" x14ac:dyDescent="0.3">
      <c r="B23" s="14">
        <f>SUM($D$6:D23)</f>
        <v>118042.96834083334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44</v>
      </c>
      <c r="I23" s="8"/>
    </row>
    <row r="24" spans="2:11" ht="15.75" thickTop="1" x14ac:dyDescent="0.25">
      <c r="B24" s="31" t="s">
        <v>50</v>
      </c>
      <c r="C24" s="32"/>
      <c r="D24" s="33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34"/>
      <c r="C25" s="35"/>
      <c r="D25" s="36"/>
      <c r="E25" s="16">
        <f>XIRR(E3:E23,C3:C23)</f>
        <v>3.9722254872322102E-2</v>
      </c>
      <c r="F25" s="16" t="s">
        <v>54</v>
      </c>
      <c r="G25" s="16">
        <f>XIRR($G$3:G23,$C$3:C23)</f>
        <v>3.1607601046562198E-2</v>
      </c>
      <c r="H25" s="12"/>
      <c r="I25" s="8"/>
    </row>
    <row r="26" spans="2:11" x14ac:dyDescent="0.25">
      <c r="B26" s="12" t="s">
        <v>36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123142.85431333334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7" t="s">
        <v>57</v>
      </c>
      <c r="I27" s="8"/>
    </row>
    <row r="28" spans="2:11" x14ac:dyDescent="0.25">
      <c r="B28" s="14">
        <f>SUM($D$6:D28)</f>
        <v>128242.74028583334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8"/>
      <c r="I28" s="8"/>
    </row>
    <row r="29" spans="2:11" x14ac:dyDescent="0.25">
      <c r="B29" s="14">
        <f>SUM($D$6:D29)</f>
        <v>133342.62625833333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8"/>
      <c r="I29" s="8"/>
    </row>
    <row r="30" spans="2:11" x14ac:dyDescent="0.25">
      <c r="B30" s="14">
        <f>SUM($D$6:D30)</f>
        <v>138442.51223083332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8"/>
      <c r="I30" s="8"/>
    </row>
    <row r="31" spans="2:11" x14ac:dyDescent="0.25">
      <c r="B31" s="14">
        <f>SUM($D$6:D31)</f>
        <v>143542.39820333332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8"/>
      <c r="I31" s="8"/>
    </row>
    <row r="32" spans="2:11" x14ac:dyDescent="0.25">
      <c r="B32" s="14">
        <f>SUM($D$6:D32)</f>
        <v>146817.39820333332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48</v>
      </c>
      <c r="H32" s="38"/>
      <c r="I32" s="8"/>
      <c r="J32" t="s">
        <v>49</v>
      </c>
      <c r="K32" s="2">
        <v>2.5000000000000001E-2</v>
      </c>
    </row>
    <row r="33" spans="2:11" x14ac:dyDescent="0.25">
      <c r="B33" s="14">
        <f>SUM($D$6:D33)</f>
        <v>150092.39820333332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38"/>
      <c r="I33" s="8"/>
      <c r="J33" t="s">
        <v>51</v>
      </c>
      <c r="K33" s="24">
        <f>-F32/F6</f>
        <v>5.4583333333333317E-2</v>
      </c>
    </row>
    <row r="34" spans="2:11" x14ac:dyDescent="0.25">
      <c r="B34" s="14">
        <f>SUM($D$6:D34)</f>
        <v>153367.39820333332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38"/>
      <c r="I34" s="8"/>
    </row>
    <row r="35" spans="2:11" x14ac:dyDescent="0.25">
      <c r="B35" s="14">
        <f>SUM($D$6:D35)</f>
        <v>156642.39820333332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38"/>
      <c r="I35" s="8"/>
    </row>
    <row r="36" spans="2:11" x14ac:dyDescent="0.25">
      <c r="B36" s="14">
        <f>SUM($D$6:D36)</f>
        <v>159917.39820333332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38"/>
      <c r="I36" s="8"/>
    </row>
    <row r="37" spans="2:11" x14ac:dyDescent="0.25">
      <c r="B37" s="14">
        <f>SUM($D$6:D37)</f>
        <v>163192.39820333332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38"/>
      <c r="I37" s="8"/>
    </row>
    <row r="38" spans="2:11" x14ac:dyDescent="0.25">
      <c r="B38" s="14">
        <f>SUM($D$6:D38)</f>
        <v>166467.39820333332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39"/>
      <c r="I38" s="8"/>
    </row>
    <row r="40" spans="2:11" x14ac:dyDescent="0.25">
      <c r="H40" t="s">
        <v>47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56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LTIS</vt:lpstr>
      <vt:lpstr>overlap ptf</vt:lpstr>
      <vt:lpstr>FLI2</vt:lpstr>
      <vt:lpstr>xirr test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2024-08-22T05:36:59Z</dcterms:modified>
</cp:coreProperties>
</file>