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4482C82-B09B-45EE-90EA-817095D9529E}" xr6:coauthVersionLast="41" xr6:coauthVersionMax="41" xr10:uidLastSave="{00000000-0000-0000-0000-000000000000}"/>
  <bookViews>
    <workbookView xWindow="6120" yWindow="198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Q2" i="32" l="1"/>
  <c r="JO27" i="32"/>
  <c r="JM28" i="32"/>
  <c r="JM30" i="32"/>
  <c r="JO22" i="32"/>
  <c r="JO21" i="32"/>
  <c r="JO24" i="32"/>
  <c r="JM36" i="32" l="1"/>
  <c r="JN42" i="32"/>
  <c r="JO33" i="32" l="1"/>
  <c r="JO51" i="32" l="1"/>
  <c r="JQ7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15" i="32"/>
  <c r="JQ3" i="32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5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9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62" i="32"/>
  <c r="DH58" i="32"/>
  <c r="IK56" i="32"/>
  <c r="IE61" i="32"/>
  <c r="IE56" i="32"/>
  <c r="IC33" i="32" s="1"/>
  <c r="HY56" i="32"/>
  <c r="IQ54" i="32"/>
  <c r="IK54" i="32"/>
  <c r="AP54" i="32"/>
  <c r="GO53" i="32"/>
  <c r="IQ52" i="32"/>
  <c r="AP52" i="32"/>
  <c r="IP50" i="32"/>
  <c r="IJ50" i="32"/>
  <c r="HY51" i="32"/>
  <c r="AP49" i="32"/>
  <c r="GO48" i="32"/>
  <c r="EY48" i="32"/>
  <c r="AV48" i="32"/>
  <c r="II47" i="32"/>
  <c r="ID47" i="32"/>
  <c r="HA47" i="32"/>
  <c r="DP47" i="32"/>
  <c r="DP60" i="32" s="1"/>
  <c r="EY46" i="32"/>
  <c r="ES46" i="32"/>
  <c r="GO45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8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5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51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50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6" i="32" s="1"/>
  <c r="II49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4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<sst xmlns="http://schemas.openxmlformats.org/spreadsheetml/2006/main" count="7026" uniqueCount="2821">
  <si>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</si>
  <si>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</si>
  <si>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</si>
  <si>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</si>
  <si>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</si>
  <si>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</si>
  <si>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</si>
  <si>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</si>
  <si>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</si>
  <si>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</si>
  <si>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</si>
  <si>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</si>
  <si>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</si>
  <si>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</si>
  <si>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</si>
  <si>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</si>
  <si>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</si>
  <si>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</si>
  <si>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</si>
  <si>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</si>
  <si>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</si>
  <si>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</si>
  <si>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</si>
  <si>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</si>
  <si>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</si>
  <si>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</si>
  <si>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</si>
  <si>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</si>
  <si>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</si>
  <si>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</si>
  <si>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</si>
  <si>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</si>
  <si>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</si>
  <si>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</si>
  <si>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</si>
  <si>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</si>
  <si>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</si>
  <si>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</si>
  <si>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</si>
  <si>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</si>
  <si>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</si>
  <si>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</si>
  <si>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</si>
  <si>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</si>
  <si>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</si>
  <si>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</si>
  <si>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</si>
  <si>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</si>
  <si>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</si>
  <si>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</si>
  <si>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</si>
  <si>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</si>
  <si>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</si>
  <si>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</si>
  <si>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</si>
  <si>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</si>
  <si>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</si>
  <si>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</si>
  <si>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</si>
  <si>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</si>
  <si>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</si>
  <si>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</si>
  <si>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</si>
  <si>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</si>
  <si>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</si>
  <si>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</si>
  <si>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</si>
  <si>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</si>
  <si>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</si>
  <si>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</si>
  <si>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</si>
  <si>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</si>
  <si>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</si>
  <si>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</si>
  <si>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</si>
  <si>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</si>
  <si>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</si>
  <si>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</si>
  <si>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</si>
  <si>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</si>
  <si>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</si>
  <si>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</si>
  <si>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</si>
  <si>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</si>
  <si>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</si>
  <si>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</si>
  <si>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</si>
  <si>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</si>
  <si>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</si>
  <si>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</si>
  <si>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</si>
  <si>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</si>
  <si>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</si>
  <si>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</si>
  <si>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</si>
  <si>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</si>
  <si>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</si>
  <si>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</si>
  <si>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</si>
  <si>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</si>
  <si>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</si>
  <si>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</si>
  <si>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</si>
  <si>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</si>
  <si>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</si>
  <si>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</si>
  <si>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</si>
  <si>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</si>
  <si>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</si>
  <si>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</si>
  <si>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</si>
  <si>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</si>
  <si>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</si>
  <si>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</si>
  <si>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</si>
  <si>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</si>
  <si>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</si>
  <si>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</si>
  <si>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</si>
  <si>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</si>
  <si>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</si>
  <si>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</si>
  <si>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</si>
  <si>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</si>
  <si>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</si>
  <si>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</si>
  <si>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</si>
  <si>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</si>
  <si>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</si>
  <si>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</si>
  <si>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</si>
  <si>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</si>
  <si>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</si>
  <si>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</si>
  <si>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</si>
  <si>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</si>
  <si>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</si>
  <si>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</si>
  <si>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</si>
  <si>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</si>
  <si>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</si>
  <si>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</si>
  <si>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</si>
  <si>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</si>
  <si>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</si>
  <si>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</si>
  <si>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</si>
  <si>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</si>
  <si>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</si>
  <si>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</si>
  <si>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</si>
  <si>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</si>
  <si>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</si>
  <si>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</si>
  <si>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</si>
  <si>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</si>
  <si>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</si>
  <si>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</si>
  <si>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</si>
  <si>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</si>
  <si>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</si>
  <si>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</si>
  <si>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</si>
  <si>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</si>
  <si>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</si>
  <si>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</si>
  <si>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</si>
  <si>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</si>
  <si>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</si>
  <si>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</si>
  <si>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</si>
  <si>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</si>
  <si>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</si>
  <si>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</si>
  <si>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</si>
  <si>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</si>
  <si>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</si>
  <si>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</si>
  <si>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</si>
  <si>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</si>
  <si>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</si>
  <si>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</si>
  <si>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</si>
  <si>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</si>
  <si>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</si>
  <si>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</si>
  <si>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</si>
  <si>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</si>
  <si>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</si>
  <si>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</si>
  <si>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</si>
  <si>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</si>
  <si>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</si>
  <si>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</si>
  <si>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</si>
  <si>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</si>
  <si>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</si>
  <si>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</si>
  <si>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</si>
  <si>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</si>
  <si>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</si>
  <si>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</si>
  <si>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</si>
  <si>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</si>
  <si>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</si>
  <si>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</si>
  <si>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</si>
  <si>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</si>
  <si>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</si>
  <si>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</si>
  <si>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</si>
  <si>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</si>
  <si>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</si>
  <si>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</si>
  <si>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</si>
  <si>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</si>
  <si>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</si>
  <si>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</si>
  <si>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</si>
  <si>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</si>
  <si>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</si>
  <si>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</si>
  <si>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</si>
  <si>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</si>
  <si>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</si>
  <si>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</si>
  <si>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</si>
  <si>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</si>
  <si>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</si>
  <si>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</si>
  <si>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</si>
  <si>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</si>
  <si>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</si>
  <si>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</si>
  <si>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</si>
  <si>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</si>
  <si>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</si>
  <si>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</si>
  <si>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</si>
  <si>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</si>
  <si>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</si>
  <si>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</si>
  <si>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</si>
  <si>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</si>
  <si>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</si>
  <si>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</si>
  <si>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</si>
  <si>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</si>
  <si>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</si>
  <si>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</si>
  <si>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</si>
  <si>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</si>
  <si>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</si>
  <si>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</si>
  <si>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</si>
  <si>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</si>
  <si>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</si>
  <si>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</si>
  <si>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</si>
  <si>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</si>
  <si>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</si>
  <si>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</si>
  <si>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</si>
  <si>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</si>
  <si>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</si>
  <si>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</si>
  <si>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</si>
  <si>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</si>
  <si>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</si>
  <si>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</si>
  <si>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</si>
  <si>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</si>
  <si>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</si>
  <si>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</si>
  <si>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</si>
  <si>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</si>
  <si>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</si>
  <si>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</si>
  <si>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</si>
  <si>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</si>
  <si>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</si>
  <si>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</si>
  <si>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</si>
  <si>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</si>
  <si>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</si>
  <si>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</si>
  <si>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</si>
  <si>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</si>
  <si>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</si>
  <si>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</si>
  <si>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</si>
  <si>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</si>
  <si>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</si>
  <si>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</si>
  <si>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</si>
  <si>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</si>
  <si>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</si>
  <si>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</si>
  <si>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</si>
  <si>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</si>
  <si>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</si>
  <si>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</si>
  <si>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</si>
  <si>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</si>
  <si>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</si>
  <si>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</si>
  <si>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</si>
  <si>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</si>
  <si>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</si>
  <si>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</si>
  <si>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</si>
  <si>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</si>
  <si>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</si>
  <si>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</si>
  <si>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</si>
  <si>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</si>
  <si>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</si>
  <si>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</si>
  <si>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</si>
  <si>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</si>
  <si>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</si>
  <si>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</si>
  <si>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</si>
  <si>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</si>
  <si>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</si>
  <si>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</si>
  <si>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</si>
  <si>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</si>
  <si>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</si>
  <si>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</si>
  <si>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</si>
  <si>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</si>
  <si>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</si>
  <si>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</si>
  <si>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</si>
  <si>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</si>
  <si>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</si>
  <si>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</si>
  <si>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</si>
  <si>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</si>
  <si>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</si>
  <si>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</si>
  <si>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</si>
  <si>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</si>
  <si>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</si>
  <si>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</si>
  <si>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</si>
  <si>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</si>
  <si>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</si>
  <si>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</si>
  <si>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</si>
  <si>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</si>
  <si>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</si>
  <si>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</si>
  <si>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</si>
  <si>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</si>
  <si>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</si>
  <si>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</si>
  <si>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</si>
  <si>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</si>
  <si>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</si>
  <si>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</si>
  <si>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</si>
  <si>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</si>
  <si>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</si>
  <si>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</si>
  <si>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</si>
  <si>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</si>
  <si>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</si>
  <si>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</si>
  <si>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</si>
  <si>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</si>
  <si>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</si>
  <si>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</si>
  <si>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</si>
  <si>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</si>
  <si>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</si>
  <si>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</si>
  <si>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</si>
  <si>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</si>
  <si>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</si>
  <si>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</si>
  <si>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</si>
  <si>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</si>
  <si>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</si>
  <si>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</si>
  <si>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</si>
  <si>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</si>
  <si>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</si>
  <si>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</si>
  <si>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</si>
  <si>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</si>
  <si>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</si>
  <si>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</si>
  <si>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</si>
  <si>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</si>
  <si>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</si>
  <si>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</si>
  <si>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</si>
  <si>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</si>
  <si>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</si>
  <si>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</si>
  <si>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</si>
  <si>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</si>
  <si>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</si>
  <si>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</si>
  <si>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</si>
  <si>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</si>
  <si>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</si>
  <si>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</si>
  <si>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</si>
  <si>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</si>
  <si>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</si>
  <si>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</si>
  <si>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</si>
  <si>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</si>
  <si>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</si>
  <si>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</si>
  <si>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</si>
  <si>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</si>
  <si>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</si>
  <si>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</si>
  <si>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</si>
  <si>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</si>
  <si>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</si>
  <si>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</si>
  <si>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</si>
  <si>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</si>
  <si>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</si>
  <si>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</si>
  <si>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</si>
  <si>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</si>
  <si>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</si>
  <si>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</si>
  <si>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</si>
  <si>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</si>
  <si>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</si>
  <si>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</si>
  <si>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</si>
  <si>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</si>
  <si>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</si>
  <si>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</si>
  <si>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</si>
  <si>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</si>
  <si>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</si>
  <si>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</si>
  <si>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</si>
  <si>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</si>
  <si>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</si>
  <si>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</si>
  <si>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</si>
  <si>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</si>
  <si>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</si>
  <si>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</si>
  <si>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</si>
  <si>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</si>
  <si>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</si>
  <si>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</si>
  <si>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</si>
  <si>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</si>
  <si>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</si>
  <si>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</si>
  <si>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</si>
  <si>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</si>
  <si>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</si>
  <si>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</si>
  <si>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</si>
  <si>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</si>
  <si>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</si>
  <si>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</si>
  <si>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</si>
  <si>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</si>
  <si>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</si>
  <si>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</si>
  <si>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</si>
  <si>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</si>
  <si>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</si>
  <si>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</si>
  <si>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</si>
  <si>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</si>
  <si>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</si>
  <si>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</si>
  <si>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</si>
  <si>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</si>
  <si>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</si>
  <si>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</si>
  <si>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</si>
  <si>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</si>
  <si>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</si>
  <si>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</si>
  <si>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</si>
  <si>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</si>
  <si>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</si>
  <si>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</si>
  <si>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</si>
  <si>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</si>
  <si>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</si>
  <si>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</si>
  <si>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</si>
  <si>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</si>
  <si>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</si>
  <si>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</si>
  <si>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</si>
  <si>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</si>
  <si>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</si>
  <si>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</si>
  <si>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</si>
  <si>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</si>
  <si>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</si>
  <si>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</si>
  <si>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</si>
  <si>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</si>
  <si>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</si>
  <si>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</si>
  <si>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</si>
  <si>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</si>
  <si>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</si>
  <si>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</si>
  <si>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</si>
  <si>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</si>
  <si>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</si>
  <si>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</si>
  <si>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</si>
  <si>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</si>
  <si>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</si>
  <si>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</si>
  <si>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</si>
  <si>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</si>
  <si>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</si>
  <si>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</si>
  <si>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</si>
  <si>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</si>
  <si>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</si>
  <si>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</si>
  <si>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</si>
  <si>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</si>
  <si>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</si>
  <si>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</si>
  <si>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</si>
  <si>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</si>
  <si>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</si>
  <si>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</si>
  <si>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</si>
  <si>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</si>
  <si>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</si>
  <si>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</si>
  <si>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</si>
  <si>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</si>
  <si>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</si>
  <si>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</si>
  <si>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</si>
  <si>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</si>
  <si>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</si>
  <si>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</si>
  <si>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</si>
  <si>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</si>
  <si>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</si>
  <si>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</si>
  <si>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</si>
  <si>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</si>
  <si>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</si>
  <si>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</si>
  <si>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</si>
  <si>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</si>
  <si>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</si>
  <si>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</si>
  <si>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</si>
  <si>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</si>
  <si>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</si>
  <si>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</si>
  <si>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</si>
  <si>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</si>
  <si>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</si>
  <si>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</si>
  <si>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</si>
  <si>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</si>
  <si>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</si>
  <si>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</si>
  <si>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</si>
  <si>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</si>
  <si>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</si>
  <si>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</si>
  <si>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</si>
  <si>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</si>
  <si>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</si>
  <si>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</si>
  <si>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</si>
  <si>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</si>
  <si>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</si>
  <si>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</si>
  <si>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</si>
  <si>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</si>
  <si>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</si>
  <si>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</si>
  <si>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</si>
  <si>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</si>
  <si>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</si>
  <si>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</si>
  <si>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</si>
  <si>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</si>
  <si>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</si>
  <si>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</si>
  <si>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</si>
  <si>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</si>
  <si>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</si>
  <si>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</si>
  <si>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</si>
  <si>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</si>
  <si>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</si>
  <si>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</si>
  <si>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</si>
  <si>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</si>
  <si>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</si>
  <si>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</si>
  <si>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</si>
  <si>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</si>
  <si>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</si>
  <si>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</si>
  <si>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</si>
  <si>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</si>
  <si>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</si>
  <si>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</si>
  <si>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</si>
  <si>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</si>
  <si>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</si>
  <si>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</si>
  <si>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</si>
  <si>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</si>
  <si>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</si>
  <si>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</si>
  <si>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</si>
  <si>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</si>
  <si>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</si>
  <si>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</si>
  <si>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</si>
  <si>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</si>
  <si>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</si>
  <si>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</si>
  <si>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</si>
  <si>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</si>
  <si>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</si>
  <si>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</si>
  <si>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</si>
  <si>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</si>
  <si>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</si>
  <si>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</si>
  <si>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</si>
  <si>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</si>
  <si>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</si>
  <si>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</si>
  <si>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</si>
  <si>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</si>
  <si>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</si>
  <si>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</si>
  <si>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</si>
  <si>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</si>
  <si>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</si>
  <si>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</si>
  <si>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</si>
  <si>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</si>
  <si>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</si>
  <si>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</si>
  <si>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</si>
  <si>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</si>
  <si>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</si>
  <si>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</si>
  <si>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</si>
  <si>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</si>
  <si>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</si>
  <si>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</si>
  <si>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</si>
  <si>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</si>
  <si>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</si>
  <si>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</si>
  <si>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</si>
  <si>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</si>
  <si>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</si>
  <si>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</si>
  <si>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</si>
  <si>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</si>
  <si>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</si>
  <si>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</si>
  <si>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</si>
  <si>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</si>
  <si>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</si>
  <si>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</si>
  <si>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</si>
  <si>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</si>
  <si>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</si>
  <si>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</si>
  <si>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</si>
  <si>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</si>
  <si>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</si>
  <si>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</si>
  <si>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</si>
  <si>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</si>
  <si>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</si>
  <si>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</si>
  <si>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</si>
  <si>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</si>
  <si>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</si>
  <si>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</si>
  <si>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</si>
  <si>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</si>
  <si>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</si>
  <si>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</si>
  <si>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</si>
  <si>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</si>
  <si>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</si>
  <si>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</si>
  <si>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</si>
  <si>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</si>
  <si>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</si>
  <si>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</si>
  <si>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</si>
  <si>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</si>
  <si>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</si>
  <si>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</si>
  <si>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</si>
  <si>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</si>
  <si>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</si>
  <si>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</si>
  <si>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</si>
  <si>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</si>
  <si>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</si>
  <si>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</si>
  <si>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</si>
  <si>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</si>
  <si>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</si>
  <si>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</si>
  <si>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</si>
  <si>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</si>
  <si>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</si>
  <si>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</si>
  <si>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</si>
  <si>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</si>
  <si>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</si>
  <si>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</si>
  <si>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</si>
  <si>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</si>
  <si>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</si>
  <si>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</si>
  <si>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</si>
  <si>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</si>
  <si>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</si>
  <si>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</si>
  <si>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</si>
  <si>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</si>
  <si>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</si>
  <si>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</si>
  <si>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</si>
  <si>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</si>
  <si>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</si>
  <si>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</si>
  <si>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</si>
  <si>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</si>
  <si>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</si>
  <si>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</si>
  <si>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</si>
  <si>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</si>
  <si>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</si>
  <si>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</si>
  <si>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</si>
  <si>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</si>
  <si>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</si>
  <si>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</si>
  <si>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</si>
  <si>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</si>
  <si>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</si>
  <si>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</si>
  <si>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</si>
  <si>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</si>
  <si>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</si>
  <si>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</si>
  <si>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</si>
  <si>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</si>
  <si>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</si>
  <si>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</si>
  <si>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</si>
  <si>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</si>
  <si>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</si>
  <si>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</si>
  <si>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</si>
  <si>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</si>
  <si>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</si>
  <si>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</si>
  <si>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</si>
  <si>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</si>
  <si>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</si>
  <si>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</si>
  <si>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</si>
  <si>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</si>
  <si>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</si>
  <si>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</si>
  <si>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</si>
  <si>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</si>
  <si>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</si>
  <si>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</si>
  <si>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</si>
  <si>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</si>
  <si>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</si>
  <si>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</si>
  <si>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</si>
  <si>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</si>
  <si>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</si>
  <si>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</si>
  <si>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</si>
  <si>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</si>
  <si>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</si>
  <si>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</si>
  <si>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</si>
  <si>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</si>
  <si>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</si>
  <si>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</si>
  <si>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</si>
  <si>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</si>
  <si>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</si>
  <si>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</si>
  <si>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</si>
  <si>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</si>
  <si>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</si>
  <si>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</si>
  <si>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</si>
  <si>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</si>
  <si>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</si>
  <si>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</si>
  <si>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</si>
  <si>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</si>
  <si>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</si>
  <si>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</si>
  <si>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</si>
  <si>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</si>
  <si>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</si>
  <si>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</si>
  <si>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</si>
  <si>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</si>
  <si>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</si>
  <si>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</si>
  <si>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</si>
  <si>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</si>
  <si>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</si>
  <si>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</si>
  <si>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</si>
  <si>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</si>
  <si>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</si>
  <si>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</si>
  <si>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</si>
  <si>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</si>
  <si>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</si>
  <si>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</si>
  <si>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</si>
  <si>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</si>
  <si>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</si>
  <si>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</si>
  <si>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</si>
  <si>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</si>
  <si>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</si>
  <si>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</si>
  <si>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</si>
  <si>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</si>
  <si>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</si>
  <si>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</si>
  <si>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</si>
  <si>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</si>
  <si>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</si>
  <si>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</si>
  <si>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</si>
  <si>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</si>
  <si>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</si>
  <si>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</si>
  <si>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</si>
  <si>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</si>
  <si>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</si>
  <si>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</si>
  <si>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</si>
  <si>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</si>
  <si>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</si>
  <si>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</si>
  <si>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</si>
  <si>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</si>
  <si>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</si>
  <si>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</si>
  <si>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</si>
  <si>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</si>
  <si>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</si>
  <si>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</si>
  <si>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</si>
  <si>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</si>
  <si>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</si>
  <si>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</si>
  <si>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</si>
  <si>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</si>
  <si>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</si>
  <si>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</si>
  <si>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</si>
  <si>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</si>
  <si>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</si>
  <si>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</si>
  <si>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</si>
  <si>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</si>
  <si>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</si>
  <si>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</si>
  <si>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</si>
  <si>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</si>
  <si>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</si>
  <si>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</si>
  <si>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</si>
  <si>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</si>
  <si>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</si>
  <si>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</si>
  <si>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</si>
  <si>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</si>
  <si>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</si>
  <si>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</si>
  <si>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</si>
  <si>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</si>
  <si>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</si>
  <si>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</si>
  <si>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</si>
  <si>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</si>
  <si>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</si>
  <si>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</si>
  <si>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</si>
  <si>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</si>
  <si>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</si>
  <si>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</si>
  <si>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</si>
  <si>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</si>
  <si>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</si>
  <si>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</si>
  <si>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</si>
  <si>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</si>
  <si>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</si>
  <si>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</si>
  <si>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</si>
  <si>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</si>
  <si>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</si>
  <si>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</si>
  <si>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</si>
  <si>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</si>
  <si>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</si>
  <si>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</si>
  <si>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</si>
  <si>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</si>
  <si>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</si>
  <si>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</si>
  <si>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</si>
  <si>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</si>
  <si>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</si>
  <si>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</si>
  <si>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</si>
  <si>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</si>
  <si>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</si>
  <si>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</si>
  <si>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</si>
  <si>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</si>
  <si>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</si>
  <si>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</si>
  <si>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</si>
  <si>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</si>
  <si>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</si>
  <si>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</si>
  <si>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</si>
  <si>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</si>
  <si>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</si>
  <si>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</si>
  <si>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</si>
  <si>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</si>
  <si>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</si>
  <si>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</si>
  <si>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</si>
  <si>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</si>
  <si>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</si>
  <si>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</si>
  <si>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</si>
  <si>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</si>
  <si>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</si>
  <si>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</si>
  <si>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</si>
  <si>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</si>
  <si>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</si>
  <si>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</si>
  <si>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</si>
  <si>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</si>
  <si>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</si>
  <si>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</si>
  <si>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</si>
  <si>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</si>
  <si>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</si>
  <si>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</si>
  <si>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</si>
  <si>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</si>
  <si>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</si>
  <si>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</si>
  <si>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</si>
  <si>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</si>
  <si>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</si>
  <si>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</si>
  <si>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</si>
  <si>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</si>
  <si>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</si>
  <si>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</si>
  <si>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</si>
  <si>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</si>
  <si>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</si>
  <si>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</si>
  <si>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</si>
  <si>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</si>
  <si>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</si>
  <si>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</si>
  <si>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</si>
  <si>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</si>
  <si>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</si>
  <si>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</si>
  <si>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</si>
  <si>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</si>
  <si>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</si>
  <si>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</si>
  <si>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</si>
  <si>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</si>
  <si>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</si>
  <si>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</si>
  <si>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</si>
  <si>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</si>
  <si>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</si>
  <si>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</si>
  <si>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</si>
  <si>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</si>
  <si>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</si>
  <si>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</si>
  <si>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</si>
  <si>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</si>
  <si>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</si>
  <si>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</si>
  <si>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</si>
  <si>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</si>
  <si>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</si>
  <si>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</si>
  <si>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</si>
  <si>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</si>
  <si>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</si>
  <si>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</si>
  <si>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</si>
  <si>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</si>
  <si>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</si>
  <si>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</si>
  <si>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</si>
  <si>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</si>
  <si>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</si>
  <si>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</si>
  <si>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</si>
  <si>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</si>
  <si>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</si>
  <si>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</si>
  <si>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</si>
  <si>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</si>
  <si>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</si>
  <si>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</si>
  <si>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</si>
  <si>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</si>
  <si>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</si>
  <si>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</si>
  <si>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</si>
  <si>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</si>
  <si>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</si>
  <si>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</si>
  <si>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</si>
  <si>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</si>
  <si>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</si>
  <si>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</si>
  <si>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</si>
  <si>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</si>
  <si>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</si>
  <si>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</si>
  <si>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</si>
  <si>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</si>
  <si>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</si>
  <si>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</si>
  <si>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</si>
  <si>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</si>
  <si>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</si>
  <si>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</si>
  <si>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</si>
  <si>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</si>
  <si>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</si>
  <si>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</si>
  <si>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</si>
  <si>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</si>
  <si>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</si>
  <si>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</si>
  <si>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</si>
  <si>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</si>
  <si>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</si>
  <si>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</si>
  <si>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</si>
  <si>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</si>
  <si>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</si>
  <si>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</si>
  <si>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</si>
  <si>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</si>
  <si>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</si>
  <si>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</si>
  <si>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</si>
  <si>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</si>
  <si>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</si>
  <si>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</si>
  <si>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</si>
  <si>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</si>
  <si>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</si>
  <si>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</si>
  <si>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</si>
  <si>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</si>
  <si>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</si>
  <si>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</si>
  <si>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</si>
  <si>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</si>
  <si>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</si>
  <si>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</si>
  <si>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</si>
  <si>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</si>
  <si>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</si>
  <si>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</si>
  <si>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</si>
  <si>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</si>
  <si>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</si>
  <si>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</si>
  <si>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</si>
  <si>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</si>
  <si>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</si>
  <si>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</si>
  <si>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</si>
  <si>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</si>
  <si>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</si>
  <si>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</si>
  <si>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</si>
  <si>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</si>
  <si>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</si>
  <si>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</si>
  <si>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</si>
  <si>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</si>
  <si>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</si>
  <si>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</si>
  <si>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</si>
  <si>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</si>
  <si>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</si>
  <si>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</si>
  <si>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</si>
  <si>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</si>
  <si>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</si>
  <si>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</si>
  <si>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</si>
  <si>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</si>
  <si>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</si>
  <si>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</si>
  <si>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</si>
  <si>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</si>
  <si>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</si>
  <si>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</si>
  <si>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</si>
  <si>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</si>
  <si>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</si>
  <si>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</si>
  <si>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</si>
  <si>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</si>
  <si>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</si>
  <si>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</si>
  <si>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</si>
  <si>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</si>
  <si>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</si>
  <si>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</si>
  <si>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</si>
  <si>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</si>
  <si>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</si>
  <si>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</si>
  <si>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</si>
  <si>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</si>
  <si>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</si>
  <si>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</si>
  <si>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</si>
  <si>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</si>
  <si>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</si>
  <si>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</si>
  <si>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</si>
  <si>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</si>
  <si>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</si>
  <si>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</si>
  <si>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</si>
  <si>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</si>
  <si>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</si>
  <si>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</si>
  <si>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</si>
  <si>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</si>
  <si>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</si>
  <si>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</si>
  <si>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</si>
  <si>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</si>
  <si>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</si>
  <si>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</si>
  <si>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</si>
  <si>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</si>
  <si>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</si>
  <si>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</si>
  <si>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</si>
  <si>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</si>
  <si>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</si>
  <si>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</si>
  <si>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</si>
  <si>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</si>
  <si>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</si>
  <si>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</si>
  <si>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</si>
  <si>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</si>
  <si>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</si>
  <si>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</si>
  <si>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</si>
  <si>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</si>
  <si>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</si>
  <si>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</si>
  <si>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</si>
  <si>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</si>
  <si>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</si>
  <si>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</si>
  <si>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</si>
  <si>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</si>
  <si>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</si>
  <si>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</si>
  <si>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</si>
  <si>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</si>
  <si>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</si>
  <si>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</si>
  <si>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</si>
  <si>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</si>
  <si>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</si>
  <si>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</si>
  <si>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</si>
  <si>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</si>
  <si>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</si>
  <si>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</si>
  <si>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</si>
  <si>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</si>
  <si>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</si>
  <si>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</si>
  <si>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</si>
  <si>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</si>
  <si>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</si>
  <si>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</si>
  <si>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</si>
  <si>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</si>
  <si>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</si>
  <si>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</si>
  <si>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</si>
  <si>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</si>
  <si>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</si>
  <si>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</si>
  <si>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</si>
  <si>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</si>
  <si>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</si>
  <si>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</si>
  <si>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</si>
  <si>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</si>
  <si>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</si>
  <si>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</si>
  <si>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</si>
  <si>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</si>
  <si>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</si>
  <si>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</si>
  <si>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</si>
  <si>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</si>
  <si>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</si>
  <si>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</si>
  <si>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</si>
  <si>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</si>
  <si>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</si>
  <si>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</si>
  <si>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</si>
  <si>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</si>
  <si>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</si>
  <si>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</si>
  <si>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</si>
  <si>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</si>
  <si>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</si>
  <si>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</si>
  <si>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</si>
  <si>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</si>
  <si>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</si>
  <si>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</si>
  <si>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</si>
  <si>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</si>
  <si>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</si>
  <si>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</si>
  <si>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</si>
  <si>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</si>
  <si>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</si>
  <si>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</si>
  <si>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</si>
  <si>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</si>
  <si>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</si>
  <si>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</si>
  <si>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</si>
  <si>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</si>
  <si>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</si>
  <si>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</si>
  <si>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</si>
  <si>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</si>
  <si>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</si>
  <si>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</si>
  <si>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</si>
  <si>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</si>
  <si>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</si>
  <si>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</si>
  <si>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</si>
  <si>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</si>
  <si>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</si>
  <si>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</si>
  <si>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</si>
  <si>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</si>
  <si>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</si>
  <si>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</si>
  <si>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</si>
  <si>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</si>
  <si>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</si>
  <si>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</si>
  <si>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</si>
  <si>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</si>
  <si>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</si>
  <si>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</si>
  <si>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</si>
  <si>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</si>
  <si>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</si>
  <si>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</si>
  <si>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</si>
  <si>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</si>
  <si>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</si>
  <si>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</si>
  <si>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</si>
  <si>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</si>
  <si>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</si>
  <si>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</si>
  <si>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</si>
  <si>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</si>
  <si>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</si>
  <si>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</si>
  <si>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</si>
  <si>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</si>
  <si>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</si>
  <si>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</si>
  <si>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</si>
  <si>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</si>
  <si>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</si>
  <si>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</si>
  <si>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</si>
  <si>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</si>
  <si>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</si>
  <si>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</si>
  <si>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</si>
  <si>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</si>
  <si>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</si>
  <si>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</si>
  <si>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</si>
  <si>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</si>
  <si>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</si>
  <si>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</si>
  <si>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</si>
  <si>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</si>
  <si>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</si>
  <si>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</si>
  <si>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</si>
  <si>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</si>
  <si>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</si>
  <si>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</si>
  <si>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</si>
  <si>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</si>
  <si>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</si>
  <si>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</si>
  <si>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</si>
  <si>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</si>
  <si>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</si>
  <si>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</si>
  <si>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</si>
  <si>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</si>
  <si>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</si>
  <si>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</si>
  <si>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</si>
  <si>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</si>
  <si>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</si>
  <si>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</si>
  <si>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</si>
  <si>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</si>
  <si>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</si>
  <si>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</si>
  <si>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</si>
  <si>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</si>
  <si>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</si>
  <si>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</si>
  <si>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</si>
  <si>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</si>
  <si>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</si>
  <si>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</si>
  <si>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</si>
  <si>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</si>
  <si>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</si>
  <si>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</si>
  <si>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</si>
  <si>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</si>
  <si>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</si>
  <si>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</si>
  <si>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</si>
  <si>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</si>
  <si>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</si>
  <si>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</si>
  <si>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</si>
  <si>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</si>
  <si>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</si>
  <si>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</si>
  <si>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</si>
  <si>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</si>
  <si>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</si>
  <si>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</si>
  <si>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</si>
  <si>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</si>
  <si>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</si>
  <si>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</si>
  <si>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</si>
  <si>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</si>
  <si>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</si>
  <si>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</si>
  <si>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</si>
  <si>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</si>
  <si>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</si>
  <si>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</si>
  <si>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</si>
  <si>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</si>
  <si>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</si>
  <si>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</si>
  <si>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</si>
  <si>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</si>
  <si>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</si>
  <si>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</si>
  <si>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</si>
  <si>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</si>
  <si>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</si>
  <si>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</si>
  <si>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</si>
  <si>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</si>
  <si>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</si>
  <si>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</si>
  <si>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</si>
  <si>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</si>
  <si>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</si>
  <si>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</si>
  <si>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</si>
  <si>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</si>
  <si>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</si>
  <si>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</si>
  <si>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</si>
  <si>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</si>
  <si>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</si>
  <si>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</si>
  <si>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</si>
  <si>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</si>
  <si>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</si>
  <si>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</si>
  <si>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</si>
  <si>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</si>
  <si>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</si>
  <si>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</si>
  <si>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</si>
  <si>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</si>
  <si>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</si>
  <si>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</si>
  <si>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</si>
  <si>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</si>
  <si>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</si>
  <si>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</si>
  <si>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</si>
  <si>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</si>
  <si>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</si>
  <si>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</si>
  <si>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</si>
  <si>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</si>
  <si>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</si>
  <si>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</si>
  <si>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</si>
  <si>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</si>
  <si>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</si>
  <si>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</si>
  <si>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</si>
  <si>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</si>
  <si>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</si>
  <si>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</si>
  <si>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</si>
  <si>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</si>
  <si>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</si>
  <si>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</si>
  <si>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</si>
  <si>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</si>
  <si>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</si>
  <si>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</si>
  <si>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</si>
  <si>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</si>
  <si>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</si>
  <si>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</si>
  <si>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</si>
  <si>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</si>
  <si>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</si>
  <si>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</si>
  <si>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</si>
  <si>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</si>
  <si>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</si>
  <si>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</si>
  <si>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</si>
  <si>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</si>
  <si>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</si>
  <si>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</si>
  <si>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</si>
  <si>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</si>
  <si>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</si>
  <si>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</si>
  <si>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</si>
  <si>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</si>
  <si>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</si>
  <si>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</si>
  <si>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</si>
  <si>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</si>
  <si>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</si>
  <si>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</si>
  <si>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</si>
  <si>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</si>
  <si>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</si>
  <si>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</si>
  <si>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</si>
  <si>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</si>
  <si>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</si>
  <si>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</si>
  <si>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</si>
  <si>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</si>
  <si>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</si>
  <si>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</si>
  <si>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</si>
  <si>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</si>
  <si>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</si>
  <si>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</si>
  <si>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</si>
  <si>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</si>
  <si>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</si>
  <si>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</si>
  <si>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</si>
  <si>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</si>
  <si>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</si>
  <si>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</si>
  <si>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</si>
  <si>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</si>
  <si>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</si>
  <si>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</si>
  <si>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</si>
  <si>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</si>
  <si>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</si>
  <si>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</si>
  <si>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</si>
  <si>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</si>
  <si>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</si>
  <si>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</si>
  <si>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</si>
  <si>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</si>
  <si>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</si>
  <si>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</si>
  <si>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</si>
  <si>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</si>
  <si>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</si>
  <si>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</si>
  <si>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</si>
  <si>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</si>
  <si>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</si>
  <si>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</si>
  <si>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</si>
  <si>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</si>
  <si>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</si>
  <si>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</si>
  <si>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</si>
  <si>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</si>
  <si>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</si>
  <si>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</si>
  <si>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</si>
  <si>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</si>
  <si>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</si>
  <si>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</si>
  <si>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</si>
  <si>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</si>
  <si>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</si>
  <si>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</si>
  <si>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</si>
  <si>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</si>
  <si>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</si>
  <si>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</si>
  <si>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</si>
  <si>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</si>
  <si>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</si>
  <si>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</si>
  <si>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</si>
  <si>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</si>
  <si>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</si>
  <si>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</si>
  <si>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</si>
  <si>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</si>
  <si>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</si>
  <si>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</si>
  <si>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</si>
  <si>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</si>
  <si>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</si>
  <si>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</si>
  <si>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</si>
  <si>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</si>
  <si>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</si>
  <si>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</si>
  <si>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</si>
  <si>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</si>
  <si>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</si>
  <si>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</si>
  <si>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</si>
  <si>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</si>
  <si>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</si>
  <si>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</si>
  <si>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</si>
  <si>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</si>
  <si>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</si>
  <si>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</si>
  <si>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</si>
  <si>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</si>
  <si>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</si>
  <si>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</si>
  <si>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</si>
  <si>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</si>
  <si>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</si>
  <si>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</si>
  <si>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</si>
  <si>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</si>
  <si>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</si>
  <si>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</si>
  <si>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</si>
  <si>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</si>
  <si>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</si>
  <si>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</si>
  <si>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</si>
  <si>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</si>
  <si>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</si>
  <si>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</si>
  <si>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</si>
  <si>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</si>
  <si>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</si>
  <si>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</si>
  <si>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</si>
  <si>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</si>
  <si>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</si>
  <si>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</si>
  <si>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</si>
  <si>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</si>
  <si>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</si>
  <si>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</si>
  <si>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</si>
  <si>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</si>
  <si>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</si>
  <si>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</si>
  <si>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</si>
  <si>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</si>
  <si>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</si>
  <si>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</si>
  <si>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</si>
  <si>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</si>
  <si>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</si>
  <si>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</si>
  <si>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</si>
  <si>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</si>
  <si>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</si>
  <si>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</si>
  <si>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</si>
  <si>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</si>
  <si>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</si>
  <si>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</si>
  <si>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</si>
  <si>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</si>
  <si>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</si>
  <si>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</si>
  <si>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</si>
  <si>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</si>
  <si>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</si>
  <si>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</si>
  <si>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</si>
  <si>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</si>
  <si>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</si>
  <si>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</si>
  <si>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</si>
  <si>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</si>
  <si>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</si>
  <si>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</si>
  <si>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</si>
  <si>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</si>
  <si>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</si>
  <si>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</si>
  <si>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</si>
  <si>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</si>
  <si>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</si>
  <si>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</si>
  <si>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</si>
  <si>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</si>
  <si>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</si>
  <si>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</si>
  <si>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</si>
  <si>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</si>
  <si>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</si>
  <si>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</si>
  <si>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</si>
  <si>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</si>
  <si>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</si>
  <si>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</si>
  <si>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</si>
  <si>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</si>
  <si>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</si>
  <si>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</si>
  <si>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</si>
  <si>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</si>
  <si>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</si>
  <si>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</si>
  <si>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</si>
  <si>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</si>
  <si>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</si>
  <si>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</si>
  <si>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</si>
  <si>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</si>
  <si>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</si>
  <si>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</si>
  <si>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</si>
  <si>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</si>
  <si>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</si>
  <si>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</si>
  <si>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</si>
  <si>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</si>
  <si>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</si>
  <si>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</si>
  <si>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</si>
  <si>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</si>
  <si>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</si>
  <si>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</si>
  <si>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</si>
  <si>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</si>
  <si>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</si>
  <si>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</si>
  <si>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</si>
  <si>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</si>
  <si>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</si>
  <si>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</si>
  <si>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</si>
  <si>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</si>
  <si>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</si>
  <si>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</si>
  <si>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</si>
  <si>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</si>
  <si>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</si>
  <si>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</si>
  <si>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</si>
  <si>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</si>
  <si>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</si>
  <si>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</si>
  <si>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</si>
  <si>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</si>
  <si>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</si>
  <si>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</si>
  <si>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</si>
  <si>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</si>
  <si>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</si>
  <si>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</si>
  <si>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</si>
  <si>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</si>
  <si>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</si>
  <si>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</si>
  <si>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</si>
  <si>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</si>
  <si>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</si>
  <si>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</si>
  <si>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</si>
  <si>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</si>
  <si>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</si>
  <si>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</si>
  <si>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</si>
  <si>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</si>
  <si>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</si>
  <si>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</si>
  <si>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</si>
  <si>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</si>
  <si>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</si>
  <si>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</si>
  <si>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</si>
  <si>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</si>
  <si>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</si>
  <si>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</si>
  <si>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</si>
  <si>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</si>
  <si>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</si>
  <si>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</si>
  <si>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</si>
  <si>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</si>
  <si>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</si>
  <si>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</si>
  <si>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</si>
  <si>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</si>
  <si>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</si>
  <si>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</si>
  <si>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</si>
  <si>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</si>
  <si>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</si>
  <si>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</si>
  <si>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</si>
  <si>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</si>
  <si>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</si>
  <si>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</si>
  <si>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</si>
  <si>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</si>
  <si>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</si>
  <si>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</si>
  <si>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</si>
  <si>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</si>
  <si>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</si>
  <si>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</si>
  <si>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</si>
  <si>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</si>
  <si>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</si>
  <si>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</si>
  <si>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</si>
  <si>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</si>
  <si>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</si>
  <si>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</si>
  <si>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</si>
  <si>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</si>
  <si>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</si>
  <si>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</si>
  <si>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</si>
  <si>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</si>
  <si>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</si>
  <si>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</si>
  <si>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</si>
  <si>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</si>
  <si>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</si>
  <si>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</si>
  <si>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</si>
  <si>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</si>
  <si>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</si>
  <si>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</si>
  <si>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</si>
  <si>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</si>
  <si>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</si>
  <si>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</si>
  <si>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</si>
  <si>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</si>
  <si>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</si>
  <si>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</si>
  <si>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</si>
  <si>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</si>
  <si>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</si>
  <si>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</si>
  <si>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</si>
  <si>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</si>
  <si>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</si>
  <si>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</si>
  <si>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</si>
  <si>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</si>
  <si>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</si>
  <si>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</si>
  <si>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</si>
  <si>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</si>
  <si>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</si>
  <si>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</si>
  <si>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</si>
  <si>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</si>
  <si>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</si>
  <si>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</si>
  <si>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</si>
  <si>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</si>
  <si>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</si>
  <si>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</si>
  <si>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</si>
  <si>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</si>
  <si>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</si>
  <si>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</si>
  <si>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</si>
  <si>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</si>
  <si>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</si>
  <si>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</si>
  <si>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</si>
  <si>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</si>
  <si>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</si>
  <si>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</si>
  <si>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</si>
  <si>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</si>
  <si>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</si>
  <si>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</si>
  <si>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</si>
  <si>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</si>
  <si>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</si>
  <si>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</si>
  <si>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</si>
  <si>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</si>
  <si>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</si>
  <si>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</si>
  <si>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</si>
  <si>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</si>
  <si>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</si>
  <si>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</si>
  <si>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</si>
  <si>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</si>
  <si>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</si>
  <si>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</si>
  <si>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</si>
  <si>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</si>
  <si>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</si>
  <si>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</si>
  <si>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</si>
  <si>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</si>
  <si>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</si>
  <si>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</si>
  <si>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</si>
  <si>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</si>
  <si>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</si>
  <si>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</si>
  <si>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</si>
  <si>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</si>
  <si>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</si>
  <si>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</si>
  <si>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</si>
  <si>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</si>
  <si>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</si>
  <si>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</si>
  <si>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</si>
  <si>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</si>
  <si>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</si>
  <si>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</si>
  <si>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</si>
  <si>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</si>
  <si>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</si>
  <si>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</si>
  <si>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</si>
  <si>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</si>
  <si>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</si>
  <si>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</si>
  <si>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</si>
  <si>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</si>
  <si>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</si>
  <si>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</si>
  <si>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</si>
  <si>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</si>
  <si>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</si>
  <si>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</si>
  <si>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</si>
  <si>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</si>
  <si>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</si>
  <si>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</si>
  <si>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</si>
  <si>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</si>
  <si>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</si>
  <si>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</si>
  <si>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</si>
  <si>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</si>
  <si>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</si>
  <si>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</si>
  <si>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</si>
  <si>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</si>
  <si>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</si>
  <si>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</si>
  <si>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</si>
  <si>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</si>
  <si>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</si>
  <si>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</si>
  <si>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</si>
  <si>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</si>
  <si>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</si>
  <si>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</si>
  <si>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</si>
  <si>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</si>
  <si>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</si>
  <si>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</si>
  <si>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</si>
  <si>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</si>
  <si>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</si>
  <si>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</si>
  <si>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</si>
  <si>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</si>
  <si>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</si>
  <si>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</si>
  <si>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</si>
  <si>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</si>
  <si>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</si>
  <si>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</si>
  <si>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</si>
  <si>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</si>
  <si>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</si>
  <si>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</si>
  <si>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</si>
  <si>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</si>
  <si>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</si>
  <si>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</si>
  <si>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</si>
  <si>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</si>
  <si>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</si>
  <si>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</si>
  <si>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</si>
  <si>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</si>
  <si>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</si>
  <si>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</si>
  <si>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</si>
  <si>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</si>
  <si>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</si>
  <si>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</si>
  <si>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</si>
  <si>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</si>
  <si>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</si>
  <si>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</si>
  <si>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</si>
  <si>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</si>
  <si>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</si>
  <si>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</si>
  <si>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</si>
  <si>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</si>
  <si>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</si>
  <si>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</si>
  <si>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</si>
  <si>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</si>
  <si>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</si>
  <si>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</si>
  <si>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</si>
  <si>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</si>
  <si>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</si>
  <si>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</si>
  <si>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</si>
  <si>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</si>
  <si>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</si>
  <si>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</si>
  <si>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</si>
  <si>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</si>
  <si>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</si>
  <si>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</si>
  <si>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</si>
  <si>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</si>
  <si>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</si>
  <si>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</si>
  <si>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</si>
  <si>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</si>
  <si>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</si>
  <si>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</si>
  <si>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</si>
  <si>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</si>
  <si>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</si>
  <si>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</si>
  <si>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</si>
  <si>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</si>
  <si>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</si>
  <si>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</si>
  <si>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</si>
  <si>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</si>
  <si>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</si>
  <si>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</si>
  <si>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</si>
  <si>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</si>
  <si>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</si>
  <si>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</si>
  <si>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</si>
  <si>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</si>
  <si>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</si>
  <si>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</si>
  <si>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</si>
  <si>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</si>
  <si>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</si>
  <si>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</si>
  <si>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</si>
  <si>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</si>
  <si>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</si>
  <si>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</si>
  <si>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</si>
  <si>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</si>
  <si>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</si>
  <si>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</si>
  <si>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</si>
  <si>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</si>
  <si>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</si>
  <si>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</si>
  <si>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</si>
  <si>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</si>
  <si>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</si>
  <si>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</si>
  <si>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</si>
  <si>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</si>
  <si>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</si>
  <si>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</si>
  <si>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</si>
  <si>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</si>
  <si>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</si>
  <si>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</si>
  <si>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</si>
  <si>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</si>
  <si>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</si>
  <si>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</si>
  <si>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</si>
  <si>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</si>
  <si>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</si>
  <si>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</si>
  <si>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</si>
  <si>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</si>
  <si>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</si>
  <si>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</si>
  <si>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</si>
  <si>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</si>
  <si>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</si>
  <si>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</si>
  <si>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</si>
  <si>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</si>
  <si>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</si>
  <si>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</si>
  <si>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</si>
  <si>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</si>
  <si>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</si>
  <si>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</si>
  <si>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</si>
  <si>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</si>
  <si>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</si>
  <si>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</si>
  <si>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</si>
  <si>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</si>
  <si>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</si>
  <si>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</si>
  <si>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</si>
  <si>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</si>
  <si>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</si>
  <si>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</si>
  <si>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</si>
  <si>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</si>
  <si>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</si>
  <si>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</si>
  <si>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</si>
  <si>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</si>
  <si>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</si>
  <si>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</si>
  <si>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</si>
  <si>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</si>
  <si>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</si>
  <si>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</si>
  <si>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</si>
  <si>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</si>
  <si>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</si>
  <si>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</si>
  <si>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</si>
  <si>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</si>
  <si>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</si>
  <si>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</si>
  <si>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</si>
  <si>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</si>
  <si>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</si>
  <si>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</si>
  <si>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</si>
  <si>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</si>
  <si>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</si>
  <si>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</si>
  <si>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</si>
  <si>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</si>
  <si>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</si>
  <si>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</si>
  <si>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</si>
  <si>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</si>
  <si>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</si>
  <si>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</si>
  <si>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</si>
  <si>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</si>
  <si>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</si>
  <si>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</si>
  <si>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</si>
  <si>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</si>
  <si>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</si>
  <si>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</si>
  <si>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</si>
  <si>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</si>
  <si>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</si>
  <si>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</si>
  <si>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</si>
  <si>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</si>
  <si>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</si>
  <si>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</si>
  <si>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</si>
  <si>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</si>
  <si>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</si>
  <si>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</si>
  <si>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</si>
  <si>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</si>
  <si>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</si>
  <si>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</si>
  <si>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</si>
  <si>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</si>
  <si>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</si>
  <si>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</si>
  <si>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</si>
  <si>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</si>
  <si>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</si>
  <si>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</si>
  <si>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</si>
  <si>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</si>
  <si>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</si>
  <si>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</si>
  <si>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</si>
  <si>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</si>
  <si>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</si>
  <si>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</si>
  <si>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</si>
  <si>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</si>
  <si>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</si>
  <si>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</si>
  <si>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</si>
  <si>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</si>
  <si>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</si>
  <si>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</si>
  <si>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</si>
  <si>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</si>
  <si>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</si>
  <si>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</si>
  <si>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</si>
  <si>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</si>
  <si>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</si>
  <si>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</si>
  <si>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</si>
  <si>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</si>
  <si>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</si>
  <si>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</si>
  <si>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</si>
  <si>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</si>
  <si>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</si>
  <si>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</si>
  <si>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</si>
  <si>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</si>
  <si>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</si>
  <si>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</si>
  <si>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</si>
  <si>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</si>
  <si>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</si>
  <si>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</si>
  <si>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</si>
  <si>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</si>
  <si>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</si>
  <si>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</si>
  <si>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</si>
  <si>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</si>
  <si>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</si>
  <si>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</si>
  <si>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</si>
  <si>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</si>
  <si>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</si>
  <si>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</si>
  <si>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</si>
  <si>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</si>
  <si>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</si>
  <si>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</si>
  <si>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</si>
  <si>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</si>
  <si>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</si>
  <si>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</si>
  <si>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</si>
  <si>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</si>
  <si>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</si>
  <si>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</si>
  <si>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</si>
  <si>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</si>
  <si>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</si>
  <si>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</si>
  <si>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</si>
  <si>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</si>
  <si>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</si>
  <si>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</si>
  <si>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</si>
  <si>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</si>
  <si>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</si>
  <si>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</si>
  <si>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</si>
  <si>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</si>
  <si>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</si>
  <si>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</si>
  <si>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</si>
  <si>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</si>
  <si>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</si>
  <si>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</si>
  <si>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</si>
  <si>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</si>
  <si>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</si>
  <si>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</si>
  <si>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</si>
  <si>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</si>
  <si>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</si>
  <si>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</si>
  <si>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</si>
  <si>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</si>
  <si>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</si>
  <si>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</si>
  <si>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</si>
  <si>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</si>
  <si>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</si>
  <si>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</si>
  <si>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</si>
  <si>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</si>
  <si>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</si>
  <si>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</si>
  <si>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</si>
  <si>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</si>
  <si>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</si>
  <si>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</si>
  <si>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</si>
  <si>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</si>
  <si>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</si>
  <si>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</si>
  <si>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</si>
  <si>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</si>
  <si>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</si>
  <si>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</si>
  <si>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</si>
  <si>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</si>
  <si>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</si>
  <si>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</si>
  <si>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</si>
  <si>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</si>
  <si>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</si>
  <si>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</si>
  <si>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</si>
  <si>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</si>
  <si>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</si>
  <si>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</si>
  <si>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</si>
  <si>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</si>
  <si>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</si>
  <si>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</si>
  <si>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</si>
  <si>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</si>
  <si>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</si>
  <si>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</si>
  <si>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</si>
  <si>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</si>
  <si>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</si>
  <si>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</si>
  <si>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</si>
  <si>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</si>
  <si>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</si>
  <si>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</si>
  <si>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</si>
  <si>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</si>
  <si>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</si>
  <si>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</si>
  <si>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</si>
  <si>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</si>
  <si>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</si>
  <si>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</si>
  <si>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</si>
  <si>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</si>
  <si>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</si>
  <si>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</si>
  <si>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</si>
  <si>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</si>
  <si>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</si>
  <si>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</si>
  <si>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</si>
  <si>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</si>
  <si>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</si>
  <si>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</si>
  <si>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</si>
  <si>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</si>
  <si>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</si>
  <si>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</si>
  <si>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</si>
  <si>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</si>
  <si>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</si>
  <si>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</si>
  <si>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</si>
  <si>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</si>
  <si>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</si>
  <si>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</si>
  <si>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</si>
  <si>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</si>
  <si>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</si>
  <si>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</si>
  <si>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</si>
  <si>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</si>
  <si>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</si>
  <si>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</si>
  <si>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</si>
  <si>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</si>
  <si>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</si>
  <si>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</si>
  <si>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</si>
  <si>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</si>
  <si>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</si>
  <si>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</si>
  <si>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</si>
  <si>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</si>
  <si>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</si>
  <si>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</si>
  <si>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</si>
  <si>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</si>
  <si>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</si>
  <si>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</si>
  <si>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</si>
  <si>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</si>
  <si>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</si>
  <si>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</si>
  <si>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</si>
  <si>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</si>
  <si>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</si>
  <si>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</si>
  <si>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</si>
  <si>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</si>
  <si>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</si>
  <si>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</si>
  <si>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</si>
  <si>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</si>
  <si>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</si>
  <si>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</si>
  <si>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</si>
  <si>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</si>
  <si>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</si>
  <si>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</si>
  <si>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</si>
  <si>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</si>
  <si>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</si>
  <si>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</si>
  <si>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</si>
  <si>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</si>
  <si>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</si>
  <si>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</si>
  <si>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</si>
  <si>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</si>
  <si>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</si>
  <si>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</si>
  <si>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</si>
  <si>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</si>
  <si>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</si>
  <si>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</si>
  <si>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</si>
  <si>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</si>
  <si>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</si>
  <si>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</si>
  <si>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</si>
  <si>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</si>
  <si>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</si>
  <si>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</si>
  <si>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</si>
  <si>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</si>
  <si>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</si>
  <si>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</si>
  <si>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</si>
  <si>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</si>
  <si>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</si>
  <si>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</si>
  <si>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</si>
  <si>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</si>
  <si>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</si>
  <si>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</si>
  <si>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</si>
  <si>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</si>
  <si>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</si>
  <si>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</si>
  <si>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</si>
  <si>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</si>
  <si>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</si>
  <si>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</si>
  <si>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</si>
  <si>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</si>
  <si>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</si>
  <si>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</si>
  <si>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</si>
  <si>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</si>
  <si>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</si>
  <si>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</si>
  <si>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</si>
  <si>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</si>
  <si>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</si>
  <si>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</si>
  <si>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</si>
  <si>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</si>
  <si>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</si>
  <si>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</si>
  <si>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</si>
  <si>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</si>
  <si>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</si>
  <si>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</si>
  <si>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</si>
  <si>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</si>
  <si>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</si>
  <si>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</si>
  <si>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</si>
  <si>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</si>
  <si>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</si>
  <si>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</si>
  <si>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</si>
  <si>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</si>
  <si>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</si>
  <si>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</si>
  <si>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</si>
  <si>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</si>
  <si>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</si>
  <si>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</si>
  <si>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</si>
  <si>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</si>
  <si>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</si>
  <si>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</si>
  <si>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</si>
  <si>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</si>
  <si>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</si>
  <si>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</si>
  <si>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</si>
  <si>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</si>
  <si>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</si>
  <si>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</si>
  <si>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</si>
  <si>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</si>
  <si>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</si>
  <si>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</si>
  <si>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</si>
  <si>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</si>
  <si>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</si>
  <si>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</si>
  <si>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</si>
  <si>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</si>
  <si>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</si>
  <si>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</si>
  <si>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</si>
  <si>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</si>
  <si>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</si>
  <si>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</si>
  <si>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</si>
  <si>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</si>
  <si>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</si>
  <si>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</si>
  <si>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</si>
  <si>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</si>
  <si>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</si>
  <si>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</si>
  <si>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</si>
  <si>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</si>
  <si>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</si>
  <si>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</si>
  <si>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</si>
  <si>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</si>
  <si>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</si>
  <si>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</si>
  <si>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</si>
  <si>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</si>
  <si>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</si>
  <si>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</si>
  <si>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</si>
  <si>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</si>
  <si>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</si>
  <si>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</si>
  <si>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</si>
  <si>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</si>
  <si>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</si>
  <si>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</si>
  <si>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</si>
  <si>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</si>
  <si>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</si>
  <si>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</si>
  <si>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</si>
  <si>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</si>
  <si>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</si>
  <si>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</si>
  <si>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</si>
  <si>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</si>
  <si>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</si>
  <si>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</si>
  <si>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</si>
  <si>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</si>
  <si>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</si>
  <si>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</si>
  <si>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</si>
  <si>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</si>
  <si>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</si>
  <si>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</si>
  <si>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</si>
  <si>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</si>
  <si>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</si>
  <si>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</si>
  <si>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</si>
  <si>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</si>
  <si>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</si>
  <si>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</si>
  <si>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</si>
  <si>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</si>
  <si>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</si>
  <si>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</si>
  <si>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</si>
  <si>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</si>
  <si>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</si>
  <si>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</si>
  <si>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</si>
  <si>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</si>
  <si>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</si>
  <si>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</si>
  <si>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</si>
  <si>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</si>
  <si>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</si>
  <si>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</si>
  <si>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</si>
  <si>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</si>
  <si>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</si>
  <si>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</si>
  <si>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</si>
  <si>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</si>
  <si>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</si>
  <si>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</si>
  <si>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</si>
  <si>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</si>
  <si>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</si>
  <si>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</si>
  <si>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</si>
  <si>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</si>
  <si>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</si>
  <si>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</si>
  <si>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</si>
  <si>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</si>
  <si>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</si>
  <si>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</si>
  <si>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</si>
  <si>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</si>
  <si>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</si>
  <si>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</si>
  <si>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</si>
  <si>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</si>
  <si>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</si>
  <si>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</si>
  <si>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</si>
  <si>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</si>
  <si>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</si>
  <si>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</si>
  <si>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</si>
  <si>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</si>
  <si>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</si>
  <si>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</si>
  <si>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</si>
  <si>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</si>
  <si>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</si>
  <si>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</si>
  <si>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</si>
  <si>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</si>
  <si>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</si>
  <si>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</si>
  <si>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</si>
  <si>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</si>
  <si>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</si>
  <si>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</si>
  <si>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</si>
  <si>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</si>
  <si>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</si>
  <si>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</si>
  <si>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</si>
  <si>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</si>
  <si>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</si>
  <si>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</si>
  <si>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</si>
  <si>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</si>
  <si>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</si>
  <si>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</si>
  <si>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</si>
  <si>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</si>
  <si>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</si>
  <si>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</si>
  <si>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</si>
  <si>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</si>
  <si>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</si>
  <si>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</si>
  <si>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</si>
  <si>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</si>
  <si>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</si>
  <si>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</si>
  <si>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</si>
  <si>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</si>
  <si>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</si>
  <si>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</si>
  <si>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</si>
  <si>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</si>
  <si>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</si>
  <si>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</si>
  <si>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</si>
  <si>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</si>
  <si>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</si>
  <si>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</si>
  <si>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</si>
  <si>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</si>
  <si>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</si>
  <si>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</si>
  <si>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</si>
  <si>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</si>
  <si>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</si>
  <si>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</si>
  <si>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</si>
  <si>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</si>
  <si>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</si>
  <si>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</si>
  <si>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</si>
  <si>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</si>
  <si>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</si>
  <si>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</si>
  <si>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</si>
  <si>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</si>
  <si>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</si>
  <si>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</si>
  <si>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</si>
  <si>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</si>
  <si>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</si>
  <si>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</si>
  <si>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</si>
  <si>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</si>
  <si>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</si>
  <si>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</si>
  <si>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</si>
  <si>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</si>
  <si>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</si>
  <si>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</si>
  <si>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</si>
  <si>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</si>
  <si>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</si>
  <si>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</si>
  <si>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</si>
  <si>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</si>
  <si>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</si>
  <si>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</si>
  <si>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</si>
  <si>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</si>
  <si>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</si>
  <si>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</si>
  <si>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</si>
  <si>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</si>
  <si>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</si>
  <si>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</si>
  <si>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</si>
  <si>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</si>
  <si>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</si>
  <si>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</si>
  <si>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</si>
  <si>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</si>
  <si>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</si>
  <si>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</si>
  <si>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</si>
  <si>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</si>
  <si>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</si>
  <si>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</si>
  <si>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</si>
  <si>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</si>
  <si>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</si>
  <si>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</si>
  <si>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</si>
  <si>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</si>
  <si>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</si>
  <si>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</si>
  <si>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</si>
  <si>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</si>
  <si>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</si>
  <si>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</si>
  <si>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</si>
  <si>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</si>
  <si>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</si>
  <si>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</si>
  <si>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</si>
  <si>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</si>
  <si>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</si>
  <si>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</si>
  <si>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</si>
  <si>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</si>
  <si>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</si>
  <si>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</si>
  <si>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</si>
  <si>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</si>
  <si>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</si>
  <si>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</si>
  <si>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</si>
  <si>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</si>
  <si>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</si>
  <si>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</si>
  <si>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</si>
  <si>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</si>
  <si>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</si>
  <si>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</si>
  <si>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</si>
  <si>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</si>
  <si>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</si>
  <si>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</si>
  <si>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</si>
  <si>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</si>
  <si>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</si>
  <si>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</si>
  <si>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</si>
  <si>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</si>
  <si>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</si>
  <si>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</si>
  <si>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</si>
  <si>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</si>
  <si>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</si>
  <si>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</si>
  <si>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</si>
  <si>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</si>
  <si>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</si>
  <si>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</si>
  <si>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</si>
  <si>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</si>
  <si>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</si>
  <si>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</si>
  <si>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</si>
  <si>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</si>
  <si>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CGC@HPB #HSBC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</si>
  <si>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</si>
  <si>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</si>
  <si>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</si>
  <si>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</si>
  <si>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</si>
  <si>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</si>
  <si>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</si>
  <si>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</si>
  <si>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</si>
  <si>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</si>
  <si>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</si>
  <si>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</si>
  <si>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Urohealth</t>
  </si>
  <si>
    <t>KFC+Bking</t>
  </si>
  <si>
    <t>polyclinic#24Apr</t>
  </si>
  <si>
    <t>RMG#HSBC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</si>
</sst>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6" t="s">
        <v>1897</v>
      </c>
      <c r="D3" s="83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7" t="s">
        <v>2080</v>
      </c>
      <c r="C2" s="837"/>
      <c r="D2" s="838" t="s">
        <v>1875</v>
      </c>
      <c r="E2" s="838"/>
      <c r="F2" s="471"/>
      <c r="G2" s="471"/>
      <c r="H2" s="378"/>
      <c r="I2" s="841" t="s">
        <v>2257</v>
      </c>
      <c r="J2" s="842"/>
      <c r="K2" s="842"/>
      <c r="L2" s="842"/>
      <c r="M2" s="842"/>
      <c r="N2" s="842"/>
      <c r="O2" s="843"/>
      <c r="P2" s="438"/>
      <c r="Q2" s="84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9" t="s">
        <v>2283</v>
      </c>
      <c r="G3" s="850"/>
      <c r="H3" s="378"/>
      <c r="I3" s="433"/>
      <c r="J3" s="472"/>
      <c r="K3" s="846" t="s">
        <v>2425</v>
      </c>
      <c r="L3" s="847"/>
      <c r="M3" s="848"/>
      <c r="N3" s="476"/>
      <c r="O3" s="430"/>
      <c r="P3" s="470"/>
      <c r="Q3" s="84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2" t="s">
        <v>124</v>
      </c>
      <c r="C1" s="762"/>
      <c r="D1" s="765" t="s">
        <v>292</v>
      </c>
      <c r="E1" s="765"/>
      <c r="F1" s="765" t="s">
        <v>341</v>
      </c>
      <c r="G1" s="765"/>
      <c r="H1" s="763" t="s">
        <v>127</v>
      </c>
      <c r="I1" s="763"/>
      <c r="J1" s="759" t="s">
        <v>292</v>
      </c>
      <c r="K1" s="759"/>
      <c r="L1" s="764" t="s">
        <v>520</v>
      </c>
      <c r="M1" s="764"/>
      <c r="N1" s="763" t="s">
        <v>146</v>
      </c>
      <c r="O1" s="763"/>
      <c r="P1" s="759" t="s">
        <v>293</v>
      </c>
      <c r="Q1" s="759"/>
      <c r="R1" s="764" t="s">
        <v>522</v>
      </c>
      <c r="S1" s="764"/>
      <c r="T1" s="753" t="s">
        <v>193</v>
      </c>
      <c r="U1" s="753"/>
      <c r="V1" s="759" t="s">
        <v>292</v>
      </c>
      <c r="W1" s="759"/>
      <c r="X1" s="758" t="s">
        <v>524</v>
      </c>
      <c r="Y1" s="758"/>
      <c r="Z1" s="753" t="s">
        <v>241</v>
      </c>
      <c r="AA1" s="753"/>
      <c r="AB1" s="760" t="s">
        <v>292</v>
      </c>
      <c r="AC1" s="760"/>
      <c r="AD1" s="761" t="s">
        <v>524</v>
      </c>
      <c r="AE1" s="761"/>
      <c r="AF1" s="753" t="s">
        <v>367</v>
      </c>
      <c r="AG1" s="753"/>
      <c r="AH1" s="760" t="s">
        <v>292</v>
      </c>
      <c r="AI1" s="760"/>
      <c r="AJ1" s="758" t="s">
        <v>530</v>
      </c>
      <c r="AK1" s="758"/>
      <c r="AL1" s="753" t="s">
        <v>389</v>
      </c>
      <c r="AM1" s="753"/>
      <c r="AN1" s="770" t="s">
        <v>292</v>
      </c>
      <c r="AO1" s="770"/>
      <c r="AP1" s="768" t="s">
        <v>531</v>
      </c>
      <c r="AQ1" s="768"/>
      <c r="AR1" s="753" t="s">
        <v>416</v>
      </c>
      <c r="AS1" s="753"/>
      <c r="AV1" s="768" t="s">
        <v>285</v>
      </c>
      <c r="AW1" s="768"/>
      <c r="AX1" s="771" t="s">
        <v>998</v>
      </c>
      <c r="AY1" s="771"/>
      <c r="AZ1" s="771"/>
      <c r="BA1" s="208"/>
      <c r="BB1" s="766">
        <v>42942</v>
      </c>
      <c r="BC1" s="767"/>
      <c r="BD1" s="76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2" t="s">
        <v>261</v>
      </c>
      <c r="U4" s="752"/>
      <c r="X4" s="119" t="s">
        <v>233</v>
      </c>
      <c r="Y4" s="123">
        <f>Y3-Y6</f>
        <v>4.9669099999591708</v>
      </c>
      <c r="Z4" s="752" t="s">
        <v>262</v>
      </c>
      <c r="AA4" s="752"/>
      <c r="AD4" s="154" t="s">
        <v>233</v>
      </c>
      <c r="AE4" s="154">
        <f>AE3-AE5</f>
        <v>-52.526899999851594</v>
      </c>
      <c r="AF4" s="752" t="s">
        <v>262</v>
      </c>
      <c r="AG4" s="752"/>
      <c r="AH4" s="143"/>
      <c r="AI4" s="143"/>
      <c r="AJ4" s="154" t="s">
        <v>233</v>
      </c>
      <c r="AK4" s="154">
        <f>AK3-AK5</f>
        <v>94.988909999992757</v>
      </c>
      <c r="AL4" s="752" t="s">
        <v>262</v>
      </c>
      <c r="AM4" s="752"/>
      <c r="AP4" s="170" t="s">
        <v>233</v>
      </c>
      <c r="AQ4" s="174">
        <f>AQ3-AQ5</f>
        <v>33.841989999942598</v>
      </c>
      <c r="AR4" s="752" t="s">
        <v>262</v>
      </c>
      <c r="AS4" s="752"/>
      <c r="AX4" s="752" t="s">
        <v>564</v>
      </c>
      <c r="AY4" s="752"/>
      <c r="BB4" s="752" t="s">
        <v>567</v>
      </c>
      <c r="BC4" s="75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2"/>
      <c r="U5" s="752"/>
      <c r="V5" s="3" t="s">
        <v>258</v>
      </c>
      <c r="W5">
        <v>2050</v>
      </c>
      <c r="X5" s="82"/>
      <c r="Z5" s="752"/>
      <c r="AA5" s="75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2"/>
      <c r="AG5" s="752"/>
      <c r="AH5" s="143"/>
      <c r="AI5" s="143"/>
      <c r="AJ5" s="154" t="s">
        <v>352</v>
      </c>
      <c r="AK5" s="162">
        <f>SUM(AK11:AK59)</f>
        <v>30858.011000000002</v>
      </c>
      <c r="AL5" s="752"/>
      <c r="AM5" s="75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2"/>
      <c r="AS5" s="752"/>
      <c r="AX5" s="752"/>
      <c r="AY5" s="752"/>
      <c r="BB5" s="752"/>
      <c r="BC5" s="752"/>
      <c r="BD5" s="769" t="s">
        <v>999</v>
      </c>
      <c r="BE5" s="769"/>
      <c r="BF5" s="769"/>
      <c r="BG5" s="769"/>
      <c r="BH5" s="769"/>
      <c r="BI5" s="769"/>
      <c r="BJ5" s="769"/>
      <c r="BK5" s="76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4" t="s">
        <v>264</v>
      </c>
      <c r="W23" s="7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6"/>
      <c r="W24" s="7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72" t="s">
        <v>2679</v>
      </c>
      <c r="H3" s="773"/>
      <c r="I3" s="594"/>
      <c r="J3" s="772" t="s">
        <v>2680</v>
      </c>
      <c r="K3" s="773"/>
      <c r="L3" s="299"/>
      <c r="M3" s="772">
        <v>43739</v>
      </c>
      <c r="N3" s="773"/>
      <c r="O3" s="772">
        <v>42401</v>
      </c>
      <c r="P3" s="773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78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79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79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79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9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79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79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79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80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1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82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77">
        <f>G40/F42+H40</f>
        <v>1932511.2781954887</v>
      </c>
      <c r="H43" s="777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76">
        <f>H40*F42+G40</f>
        <v>2570240</v>
      </c>
      <c r="H44" s="776"/>
      <c r="I44" s="2"/>
      <c r="J44" s="776">
        <f>K40*1.37+J40</f>
        <v>1877697.6600000001</v>
      </c>
      <c r="K44" s="776"/>
      <c r="L44" s="2"/>
      <c r="M44" s="776">
        <f>N40*1.37+M40</f>
        <v>1789659</v>
      </c>
      <c r="N44" s="776"/>
      <c r="O44" s="776">
        <f>P40*1.36+O40</f>
        <v>1320187.2</v>
      </c>
      <c r="P44" s="776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5" t="s">
        <v>1186</v>
      </c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</row>
    <row r="48" spans="2:16" x14ac:dyDescent="0.2">
      <c r="B48" s="775" t="s">
        <v>2569</v>
      </c>
      <c r="C48" s="775"/>
      <c r="D48" s="775"/>
      <c r="E48" s="775"/>
      <c r="F48" s="775"/>
      <c r="G48" s="775"/>
      <c r="H48" s="775"/>
      <c r="I48" s="775"/>
      <c r="J48" s="775"/>
      <c r="K48" s="775"/>
      <c r="L48" s="775"/>
      <c r="M48" s="775"/>
      <c r="N48" s="775"/>
    </row>
    <row r="49" spans="2:14" x14ac:dyDescent="0.2">
      <c r="B49" s="775" t="s">
        <v>2568</v>
      </c>
      <c r="C49" s="775"/>
      <c r="D49" s="775"/>
      <c r="E49" s="775"/>
      <c r="F49" s="775"/>
      <c r="G49" s="775"/>
      <c r="H49" s="775"/>
      <c r="I49" s="775"/>
      <c r="J49" s="775"/>
      <c r="K49" s="775"/>
      <c r="L49" s="775"/>
      <c r="M49" s="775"/>
      <c r="N49" s="775"/>
    </row>
    <row r="50" spans="2:14" x14ac:dyDescent="0.2">
      <c r="B50" s="774" t="s">
        <v>2567</v>
      </c>
      <c r="C50" s="774"/>
      <c r="D50" s="774"/>
      <c r="E50" s="774"/>
      <c r="F50" s="774"/>
      <c r="G50" s="774"/>
      <c r="H50" s="774"/>
      <c r="I50" s="774"/>
      <c r="J50" s="774"/>
      <c r="K50" s="774"/>
      <c r="L50" s="774"/>
      <c r="M50" s="774"/>
      <c r="N50" s="774"/>
    </row>
    <row r="51" spans="2:14" x14ac:dyDescent="0.2">
      <c r="B51" s="774"/>
      <c r="C51" s="774"/>
      <c r="D51" s="774"/>
      <c r="E51" s="774"/>
      <c r="F51" s="774"/>
      <c r="G51" s="774"/>
      <c r="H51" s="774"/>
      <c r="I51" s="774"/>
      <c r="J51" s="774"/>
      <c r="K51" s="774"/>
      <c r="L51" s="774"/>
      <c r="M51" s="774"/>
      <c r="N51" s="774"/>
    </row>
    <row r="52" spans="2:14" x14ac:dyDescent="0.2">
      <c r="B52" s="774"/>
      <c r="C52" s="774"/>
      <c r="D52" s="774"/>
      <c r="E52" s="774"/>
      <c r="F52" s="774"/>
      <c r="G52" s="774"/>
      <c r="H52" s="774"/>
      <c r="I52" s="774"/>
      <c r="J52" s="774"/>
      <c r="K52" s="774"/>
      <c r="L52" s="774"/>
      <c r="M52" s="774"/>
      <c r="N52" s="77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84" t="s">
        <v>2665</v>
      </c>
      <c r="F38" s="785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83" t="s">
        <v>989</v>
      </c>
      <c r="C41" s="783"/>
      <c r="D41" s="783"/>
      <c r="E41" s="783"/>
      <c r="F41" s="783"/>
      <c r="G41" s="783"/>
      <c r="H41" s="78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2" t="s">
        <v>909</v>
      </c>
      <c r="C1" s="762"/>
      <c r="D1" s="761" t="s">
        <v>515</v>
      </c>
      <c r="E1" s="761"/>
      <c r="F1" s="762" t="s">
        <v>513</v>
      </c>
      <c r="G1" s="762"/>
      <c r="H1" s="789" t="s">
        <v>549</v>
      </c>
      <c r="I1" s="789"/>
      <c r="J1" s="761" t="s">
        <v>515</v>
      </c>
      <c r="K1" s="761"/>
      <c r="L1" s="762" t="s">
        <v>908</v>
      </c>
      <c r="M1" s="762"/>
      <c r="N1" s="789" t="s">
        <v>549</v>
      </c>
      <c r="O1" s="789"/>
      <c r="P1" s="761" t="s">
        <v>515</v>
      </c>
      <c r="Q1" s="761"/>
      <c r="R1" s="762" t="s">
        <v>552</v>
      </c>
      <c r="S1" s="762"/>
      <c r="T1" s="789" t="s">
        <v>549</v>
      </c>
      <c r="U1" s="789"/>
      <c r="V1" s="761" t="s">
        <v>515</v>
      </c>
      <c r="W1" s="761"/>
      <c r="X1" s="762" t="s">
        <v>907</v>
      </c>
      <c r="Y1" s="762"/>
      <c r="Z1" s="789" t="s">
        <v>549</v>
      </c>
      <c r="AA1" s="789"/>
      <c r="AB1" s="761" t="s">
        <v>515</v>
      </c>
      <c r="AC1" s="761"/>
      <c r="AD1" s="762" t="s">
        <v>591</v>
      </c>
      <c r="AE1" s="762"/>
      <c r="AF1" s="789" t="s">
        <v>549</v>
      </c>
      <c r="AG1" s="789"/>
      <c r="AH1" s="761" t="s">
        <v>515</v>
      </c>
      <c r="AI1" s="761"/>
      <c r="AJ1" s="762" t="s">
        <v>906</v>
      </c>
      <c r="AK1" s="762"/>
      <c r="AL1" s="789" t="s">
        <v>626</v>
      </c>
      <c r="AM1" s="789"/>
      <c r="AN1" s="761" t="s">
        <v>627</v>
      </c>
      <c r="AO1" s="761"/>
      <c r="AP1" s="762" t="s">
        <v>621</v>
      </c>
      <c r="AQ1" s="762"/>
      <c r="AR1" s="789" t="s">
        <v>549</v>
      </c>
      <c r="AS1" s="789"/>
      <c r="AT1" s="761" t="s">
        <v>515</v>
      </c>
      <c r="AU1" s="761"/>
      <c r="AV1" s="762" t="s">
        <v>905</v>
      </c>
      <c r="AW1" s="762"/>
      <c r="AX1" s="789" t="s">
        <v>549</v>
      </c>
      <c r="AY1" s="789"/>
      <c r="AZ1" s="761" t="s">
        <v>515</v>
      </c>
      <c r="BA1" s="761"/>
      <c r="BB1" s="762" t="s">
        <v>653</v>
      </c>
      <c r="BC1" s="762"/>
      <c r="BD1" s="789" t="s">
        <v>549</v>
      </c>
      <c r="BE1" s="789"/>
      <c r="BF1" s="761" t="s">
        <v>515</v>
      </c>
      <c r="BG1" s="761"/>
      <c r="BH1" s="762" t="s">
        <v>904</v>
      </c>
      <c r="BI1" s="762"/>
      <c r="BJ1" s="789" t="s">
        <v>549</v>
      </c>
      <c r="BK1" s="789"/>
      <c r="BL1" s="761" t="s">
        <v>515</v>
      </c>
      <c r="BM1" s="761"/>
      <c r="BN1" s="762" t="s">
        <v>921</v>
      </c>
      <c r="BO1" s="762"/>
      <c r="BP1" s="789" t="s">
        <v>549</v>
      </c>
      <c r="BQ1" s="789"/>
      <c r="BR1" s="761" t="s">
        <v>515</v>
      </c>
      <c r="BS1" s="761"/>
      <c r="BT1" s="762" t="s">
        <v>903</v>
      </c>
      <c r="BU1" s="762"/>
      <c r="BV1" s="789" t="s">
        <v>704</v>
      </c>
      <c r="BW1" s="789"/>
      <c r="BX1" s="761" t="s">
        <v>705</v>
      </c>
      <c r="BY1" s="761"/>
      <c r="BZ1" s="762" t="s">
        <v>703</v>
      </c>
      <c r="CA1" s="762"/>
      <c r="CB1" s="789" t="s">
        <v>730</v>
      </c>
      <c r="CC1" s="789"/>
      <c r="CD1" s="761" t="s">
        <v>731</v>
      </c>
      <c r="CE1" s="761"/>
      <c r="CF1" s="762" t="s">
        <v>902</v>
      </c>
      <c r="CG1" s="762"/>
      <c r="CH1" s="789" t="s">
        <v>730</v>
      </c>
      <c r="CI1" s="789"/>
      <c r="CJ1" s="761" t="s">
        <v>731</v>
      </c>
      <c r="CK1" s="761"/>
      <c r="CL1" s="762" t="s">
        <v>748</v>
      </c>
      <c r="CM1" s="762"/>
      <c r="CN1" s="789" t="s">
        <v>730</v>
      </c>
      <c r="CO1" s="789"/>
      <c r="CP1" s="761" t="s">
        <v>731</v>
      </c>
      <c r="CQ1" s="761"/>
      <c r="CR1" s="762" t="s">
        <v>901</v>
      </c>
      <c r="CS1" s="762"/>
      <c r="CT1" s="789" t="s">
        <v>730</v>
      </c>
      <c r="CU1" s="789"/>
      <c r="CV1" s="787" t="s">
        <v>731</v>
      </c>
      <c r="CW1" s="787"/>
      <c r="CX1" s="762" t="s">
        <v>769</v>
      </c>
      <c r="CY1" s="762"/>
      <c r="CZ1" s="789" t="s">
        <v>730</v>
      </c>
      <c r="DA1" s="789"/>
      <c r="DB1" s="787" t="s">
        <v>731</v>
      </c>
      <c r="DC1" s="787"/>
      <c r="DD1" s="762" t="s">
        <v>900</v>
      </c>
      <c r="DE1" s="762"/>
      <c r="DF1" s="789" t="s">
        <v>816</v>
      </c>
      <c r="DG1" s="789"/>
      <c r="DH1" s="787" t="s">
        <v>817</v>
      </c>
      <c r="DI1" s="787"/>
      <c r="DJ1" s="762" t="s">
        <v>809</v>
      </c>
      <c r="DK1" s="762"/>
      <c r="DL1" s="789" t="s">
        <v>816</v>
      </c>
      <c r="DM1" s="789"/>
      <c r="DN1" s="787" t="s">
        <v>731</v>
      </c>
      <c r="DO1" s="787"/>
      <c r="DP1" s="762" t="s">
        <v>899</v>
      </c>
      <c r="DQ1" s="762"/>
      <c r="DR1" s="789" t="s">
        <v>816</v>
      </c>
      <c r="DS1" s="789"/>
      <c r="DT1" s="787" t="s">
        <v>731</v>
      </c>
      <c r="DU1" s="787"/>
      <c r="DV1" s="762" t="s">
        <v>898</v>
      </c>
      <c r="DW1" s="762"/>
      <c r="DX1" s="789" t="s">
        <v>816</v>
      </c>
      <c r="DY1" s="789"/>
      <c r="DZ1" s="787" t="s">
        <v>731</v>
      </c>
      <c r="EA1" s="787"/>
      <c r="EB1" s="762" t="s">
        <v>897</v>
      </c>
      <c r="EC1" s="762"/>
      <c r="ED1" s="789" t="s">
        <v>816</v>
      </c>
      <c r="EE1" s="789"/>
      <c r="EF1" s="787" t="s">
        <v>731</v>
      </c>
      <c r="EG1" s="787"/>
      <c r="EH1" s="762" t="s">
        <v>883</v>
      </c>
      <c r="EI1" s="762"/>
      <c r="EJ1" s="789" t="s">
        <v>816</v>
      </c>
      <c r="EK1" s="789"/>
      <c r="EL1" s="787" t="s">
        <v>936</v>
      </c>
      <c r="EM1" s="787"/>
      <c r="EN1" s="762" t="s">
        <v>922</v>
      </c>
      <c r="EO1" s="762"/>
      <c r="EP1" s="789" t="s">
        <v>816</v>
      </c>
      <c r="EQ1" s="789"/>
      <c r="ER1" s="787" t="s">
        <v>950</v>
      </c>
      <c r="ES1" s="787"/>
      <c r="ET1" s="762" t="s">
        <v>937</v>
      </c>
      <c r="EU1" s="762"/>
      <c r="EV1" s="789" t="s">
        <v>816</v>
      </c>
      <c r="EW1" s="789"/>
      <c r="EX1" s="787" t="s">
        <v>530</v>
      </c>
      <c r="EY1" s="787"/>
      <c r="EZ1" s="762" t="s">
        <v>952</v>
      </c>
      <c r="FA1" s="76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8" t="s">
        <v>779</v>
      </c>
      <c r="CU7" s="76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8" t="s">
        <v>778</v>
      </c>
      <c r="DA8" s="76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8" t="s">
        <v>778</v>
      </c>
      <c r="DG8" s="76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8" t="s">
        <v>778</v>
      </c>
      <c r="DM8" s="76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8" t="s">
        <v>778</v>
      </c>
      <c r="DS8" s="762"/>
      <c r="DT8" s="142" t="s">
        <v>783</v>
      </c>
      <c r="DU8" s="142">
        <f>SUM(DU13:DU17)</f>
        <v>32</v>
      </c>
      <c r="DV8" s="63"/>
      <c r="DW8" s="63"/>
      <c r="DX8" s="788" t="s">
        <v>778</v>
      </c>
      <c r="DY8" s="76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8" t="s">
        <v>928</v>
      </c>
      <c r="EK8" s="76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8" t="s">
        <v>928</v>
      </c>
      <c r="EQ9" s="76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8" t="s">
        <v>928</v>
      </c>
      <c r="EW9" s="76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8" t="s">
        <v>928</v>
      </c>
      <c r="EE11" s="76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8" t="s">
        <v>778</v>
      </c>
      <c r="CU12" s="76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3" t="s">
        <v>782</v>
      </c>
      <c r="CU19" s="75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5" t="s">
        <v>858</v>
      </c>
      <c r="FA21" s="775"/>
      <c r="FC21" s="238">
        <f>FC20-FC22</f>
        <v>113457.16899999997</v>
      </c>
      <c r="FD21" s="230"/>
      <c r="FE21" s="786" t="s">
        <v>1546</v>
      </c>
      <c r="FF21" s="786"/>
      <c r="FG21" s="786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5" t="s">
        <v>871</v>
      </c>
      <c r="FA22" s="77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5" t="s">
        <v>1000</v>
      </c>
      <c r="FA23" s="775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5" t="s">
        <v>1076</v>
      </c>
      <c r="FA24" s="775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81"/>
  <sheetViews>
    <sheetView tabSelected="1" topLeftCell="JJ1" zoomScaleNormal="100" workbookViewId="0">
      <selection activeCell="JS12" sqref="JS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4" customWidth="1"/>
    <col min="273" max="273" width="10.140625" style="724" bestFit="1" customWidth="1"/>
    <col min="274" max="274" width="16.85546875" style="724" customWidth="1"/>
    <col min="275" max="275" width="11.85546875" style="724" bestFit="1" customWidth="1"/>
    <col min="276" max="276" width="17.7109375" style="724" customWidth="1"/>
    <col min="277" max="277" width="8.140625" style="724" bestFit="1" customWidth="1"/>
    <col min="278" max="278" width="7.140625" style="724" customWidth="1"/>
    <col min="279" max="279" width="9.5703125" style="724" bestFit="1" customWidth="1"/>
    <col min="280" max="280" width="21.140625" style="724" bestFit="1" customWidth="1"/>
  </cols>
  <sheetData>
    <row r="1" spans="1:280" s="142" customFormat="1" x14ac:dyDescent="0.2">
      <c r="A1" s="802" t="s">
        <v>1209</v>
      </c>
      <c r="B1" s="802"/>
      <c r="C1" s="770" t="s">
        <v>292</v>
      </c>
      <c r="D1" s="770"/>
      <c r="E1" s="768" t="s">
        <v>1010</v>
      </c>
      <c r="F1" s="768"/>
      <c r="G1" s="802" t="s">
        <v>1210</v>
      </c>
      <c r="H1" s="802"/>
      <c r="I1" s="770" t="s">
        <v>292</v>
      </c>
      <c r="J1" s="770"/>
      <c r="K1" s="768" t="s">
        <v>1011</v>
      </c>
      <c r="L1" s="768"/>
      <c r="M1" s="802" t="s">
        <v>1211</v>
      </c>
      <c r="N1" s="802"/>
      <c r="O1" s="770" t="s">
        <v>292</v>
      </c>
      <c r="P1" s="770"/>
      <c r="Q1" s="768" t="s">
        <v>1057</v>
      </c>
      <c r="R1" s="768"/>
      <c r="S1" s="802" t="s">
        <v>1212</v>
      </c>
      <c r="T1" s="802"/>
      <c r="U1" s="770" t="s">
        <v>292</v>
      </c>
      <c r="V1" s="770"/>
      <c r="W1" s="768" t="s">
        <v>627</v>
      </c>
      <c r="X1" s="768"/>
      <c r="Y1" s="802" t="s">
        <v>1213</v>
      </c>
      <c r="Z1" s="802"/>
      <c r="AA1" s="770" t="s">
        <v>292</v>
      </c>
      <c r="AB1" s="770"/>
      <c r="AC1" s="768" t="s">
        <v>1084</v>
      </c>
      <c r="AD1" s="768"/>
      <c r="AE1" s="802" t="s">
        <v>1214</v>
      </c>
      <c r="AF1" s="802"/>
      <c r="AG1" s="770" t="s">
        <v>292</v>
      </c>
      <c r="AH1" s="770"/>
      <c r="AI1" s="768" t="s">
        <v>1134</v>
      </c>
      <c r="AJ1" s="768"/>
      <c r="AK1" s="802" t="s">
        <v>1217</v>
      </c>
      <c r="AL1" s="802"/>
      <c r="AM1" s="770" t="s">
        <v>1132</v>
      </c>
      <c r="AN1" s="770"/>
      <c r="AO1" s="768" t="s">
        <v>1133</v>
      </c>
      <c r="AP1" s="768"/>
      <c r="AQ1" s="802" t="s">
        <v>1218</v>
      </c>
      <c r="AR1" s="802"/>
      <c r="AS1" s="770" t="s">
        <v>1132</v>
      </c>
      <c r="AT1" s="770"/>
      <c r="AU1" s="768" t="s">
        <v>1178</v>
      </c>
      <c r="AV1" s="768"/>
      <c r="AW1" s="802" t="s">
        <v>1215</v>
      </c>
      <c r="AX1" s="802"/>
      <c r="AY1" s="768" t="s">
        <v>1241</v>
      </c>
      <c r="AZ1" s="768"/>
      <c r="BA1" s="802" t="s">
        <v>1215</v>
      </c>
      <c r="BB1" s="802"/>
      <c r="BC1" s="770" t="s">
        <v>816</v>
      </c>
      <c r="BD1" s="770"/>
      <c r="BE1" s="768" t="s">
        <v>1208</v>
      </c>
      <c r="BF1" s="768"/>
      <c r="BG1" s="802" t="s">
        <v>1216</v>
      </c>
      <c r="BH1" s="802"/>
      <c r="BI1" s="770" t="s">
        <v>816</v>
      </c>
      <c r="BJ1" s="770"/>
      <c r="BK1" s="768" t="s">
        <v>1208</v>
      </c>
      <c r="BL1" s="768"/>
      <c r="BM1" s="802" t="s">
        <v>1226</v>
      </c>
      <c r="BN1" s="802"/>
      <c r="BO1" s="770" t="s">
        <v>816</v>
      </c>
      <c r="BP1" s="770"/>
      <c r="BQ1" s="768" t="s">
        <v>1244</v>
      </c>
      <c r="BR1" s="768"/>
      <c r="BS1" s="802" t="s">
        <v>1243</v>
      </c>
      <c r="BT1" s="802"/>
      <c r="BU1" s="770" t="s">
        <v>816</v>
      </c>
      <c r="BV1" s="770"/>
      <c r="BW1" s="768" t="s">
        <v>1248</v>
      </c>
      <c r="BX1" s="768"/>
      <c r="BY1" s="802" t="s">
        <v>1270</v>
      </c>
      <c r="BZ1" s="802"/>
      <c r="CA1" s="770" t="s">
        <v>816</v>
      </c>
      <c r="CB1" s="770"/>
      <c r="CC1" s="768" t="s">
        <v>1244</v>
      </c>
      <c r="CD1" s="768"/>
      <c r="CE1" s="802" t="s">
        <v>1291</v>
      </c>
      <c r="CF1" s="802"/>
      <c r="CG1" s="770" t="s">
        <v>816</v>
      </c>
      <c r="CH1" s="770"/>
      <c r="CI1" s="768" t="s">
        <v>1248</v>
      </c>
      <c r="CJ1" s="768"/>
      <c r="CK1" s="802" t="s">
        <v>1307</v>
      </c>
      <c r="CL1" s="802"/>
      <c r="CM1" s="770" t="s">
        <v>816</v>
      </c>
      <c r="CN1" s="770"/>
      <c r="CO1" s="768" t="s">
        <v>1244</v>
      </c>
      <c r="CP1" s="768"/>
      <c r="CQ1" s="802" t="s">
        <v>1335</v>
      </c>
      <c r="CR1" s="802"/>
      <c r="CS1" s="793" t="s">
        <v>816</v>
      </c>
      <c r="CT1" s="793"/>
      <c r="CU1" s="768" t="s">
        <v>1391</v>
      </c>
      <c r="CV1" s="768"/>
      <c r="CW1" s="802" t="s">
        <v>1374</v>
      </c>
      <c r="CX1" s="802"/>
      <c r="CY1" s="793" t="s">
        <v>816</v>
      </c>
      <c r="CZ1" s="793"/>
      <c r="DA1" s="768" t="s">
        <v>1597</v>
      </c>
      <c r="DB1" s="768"/>
      <c r="DC1" s="802" t="s">
        <v>1394</v>
      </c>
      <c r="DD1" s="802"/>
      <c r="DE1" s="793" t="s">
        <v>816</v>
      </c>
      <c r="DF1" s="793"/>
      <c r="DG1" s="768" t="s">
        <v>1491</v>
      </c>
      <c r="DH1" s="768"/>
      <c r="DI1" s="802" t="s">
        <v>1594</v>
      </c>
      <c r="DJ1" s="802"/>
      <c r="DK1" s="793" t="s">
        <v>816</v>
      </c>
      <c r="DL1" s="793"/>
      <c r="DM1" s="768" t="s">
        <v>1391</v>
      </c>
      <c r="DN1" s="768"/>
      <c r="DO1" s="802" t="s">
        <v>1595</v>
      </c>
      <c r="DP1" s="802"/>
      <c r="DQ1" s="793" t="s">
        <v>816</v>
      </c>
      <c r="DR1" s="793"/>
      <c r="DS1" s="768" t="s">
        <v>1590</v>
      </c>
      <c r="DT1" s="768"/>
      <c r="DU1" s="802" t="s">
        <v>1596</v>
      </c>
      <c r="DV1" s="802"/>
      <c r="DW1" s="793" t="s">
        <v>816</v>
      </c>
      <c r="DX1" s="793"/>
      <c r="DY1" s="768" t="s">
        <v>1616</v>
      </c>
      <c r="DZ1" s="768"/>
      <c r="EA1" s="792" t="s">
        <v>1611</v>
      </c>
      <c r="EB1" s="792"/>
      <c r="EC1" s="793" t="s">
        <v>816</v>
      </c>
      <c r="ED1" s="793"/>
      <c r="EE1" s="768" t="s">
        <v>1590</v>
      </c>
      <c r="EF1" s="768"/>
      <c r="EG1" s="361"/>
      <c r="EH1" s="792" t="s">
        <v>1641</v>
      </c>
      <c r="EI1" s="792"/>
      <c r="EJ1" s="793" t="s">
        <v>816</v>
      </c>
      <c r="EK1" s="793"/>
      <c r="EL1" s="768" t="s">
        <v>1675</v>
      </c>
      <c r="EM1" s="768"/>
      <c r="EN1" s="792" t="s">
        <v>1666</v>
      </c>
      <c r="EO1" s="792"/>
      <c r="EP1" s="793" t="s">
        <v>816</v>
      </c>
      <c r="EQ1" s="793"/>
      <c r="ER1" s="768" t="s">
        <v>1715</v>
      </c>
      <c r="ES1" s="768"/>
      <c r="ET1" s="792" t="s">
        <v>1708</v>
      </c>
      <c r="EU1" s="792"/>
      <c r="EV1" s="793" t="s">
        <v>816</v>
      </c>
      <c r="EW1" s="793"/>
      <c r="EX1" s="768" t="s">
        <v>1616</v>
      </c>
      <c r="EY1" s="768"/>
      <c r="EZ1" s="792" t="s">
        <v>1743</v>
      </c>
      <c r="FA1" s="792"/>
      <c r="FB1" s="793" t="s">
        <v>816</v>
      </c>
      <c r="FC1" s="793"/>
      <c r="FD1" s="768" t="s">
        <v>1597</v>
      </c>
      <c r="FE1" s="768"/>
      <c r="FF1" s="792" t="s">
        <v>1782</v>
      </c>
      <c r="FG1" s="792"/>
      <c r="FH1" s="793" t="s">
        <v>816</v>
      </c>
      <c r="FI1" s="793"/>
      <c r="FJ1" s="768" t="s">
        <v>1391</v>
      </c>
      <c r="FK1" s="768"/>
      <c r="FL1" s="792" t="s">
        <v>1817</v>
      </c>
      <c r="FM1" s="792"/>
      <c r="FN1" s="793" t="s">
        <v>816</v>
      </c>
      <c r="FO1" s="793"/>
      <c r="FP1" s="768" t="s">
        <v>1864</v>
      </c>
      <c r="FQ1" s="768"/>
      <c r="FR1" s="792" t="s">
        <v>1853</v>
      </c>
      <c r="FS1" s="792"/>
      <c r="FT1" s="793" t="s">
        <v>816</v>
      </c>
      <c r="FU1" s="793"/>
      <c r="FV1" s="768" t="s">
        <v>1864</v>
      </c>
      <c r="FW1" s="768"/>
      <c r="FX1" s="792" t="s">
        <v>1997</v>
      </c>
      <c r="FY1" s="792"/>
      <c r="FZ1" s="793" t="s">
        <v>816</v>
      </c>
      <c r="GA1" s="793"/>
      <c r="GB1" s="768" t="s">
        <v>1616</v>
      </c>
      <c r="GC1" s="768"/>
      <c r="GD1" s="792" t="s">
        <v>1998</v>
      </c>
      <c r="GE1" s="792"/>
      <c r="GF1" s="793" t="s">
        <v>816</v>
      </c>
      <c r="GG1" s="793"/>
      <c r="GH1" s="768" t="s">
        <v>1590</v>
      </c>
      <c r="GI1" s="768"/>
      <c r="GJ1" s="792" t="s">
        <v>2007</v>
      </c>
      <c r="GK1" s="792"/>
      <c r="GL1" s="793" t="s">
        <v>816</v>
      </c>
      <c r="GM1" s="793"/>
      <c r="GN1" s="768" t="s">
        <v>1590</v>
      </c>
      <c r="GO1" s="768"/>
      <c r="GP1" s="792" t="s">
        <v>2049</v>
      </c>
      <c r="GQ1" s="792"/>
      <c r="GR1" s="793" t="s">
        <v>816</v>
      </c>
      <c r="GS1" s="793"/>
      <c r="GT1" s="768" t="s">
        <v>1675</v>
      </c>
      <c r="GU1" s="768"/>
      <c r="GV1" s="792" t="s">
        <v>2083</v>
      </c>
      <c r="GW1" s="792"/>
      <c r="GX1" s="793" t="s">
        <v>816</v>
      </c>
      <c r="GY1" s="793"/>
      <c r="GZ1" s="768" t="s">
        <v>2122</v>
      </c>
      <c r="HA1" s="768"/>
      <c r="HB1" s="792" t="s">
        <v>2142</v>
      </c>
      <c r="HC1" s="792"/>
      <c r="HD1" s="793" t="s">
        <v>816</v>
      </c>
      <c r="HE1" s="793"/>
      <c r="HF1" s="768" t="s">
        <v>1715</v>
      </c>
      <c r="HG1" s="768"/>
      <c r="HH1" s="792" t="s">
        <v>2155</v>
      </c>
      <c r="HI1" s="792"/>
      <c r="HJ1" s="793" t="s">
        <v>816</v>
      </c>
      <c r="HK1" s="793"/>
      <c r="HL1" s="768" t="s">
        <v>1391</v>
      </c>
      <c r="HM1" s="768"/>
      <c r="HN1" s="792" t="s">
        <v>2201</v>
      </c>
      <c r="HO1" s="792"/>
      <c r="HP1" s="793" t="s">
        <v>816</v>
      </c>
      <c r="HQ1" s="793"/>
      <c r="HR1" s="768" t="s">
        <v>1391</v>
      </c>
      <c r="HS1" s="768"/>
      <c r="HT1" s="792" t="s">
        <v>2243</v>
      </c>
      <c r="HU1" s="792"/>
      <c r="HV1" s="793" t="s">
        <v>816</v>
      </c>
      <c r="HW1" s="793"/>
      <c r="HX1" s="768" t="s">
        <v>1616</v>
      </c>
      <c r="HY1" s="768"/>
      <c r="HZ1" s="792" t="s">
        <v>2300</v>
      </c>
      <c r="IA1" s="792"/>
      <c r="IB1" s="793" t="s">
        <v>816</v>
      </c>
      <c r="IC1" s="793"/>
      <c r="ID1" s="768" t="s">
        <v>1715</v>
      </c>
      <c r="IE1" s="768"/>
      <c r="IF1" s="792" t="s">
        <v>2367</v>
      </c>
      <c r="IG1" s="792"/>
      <c r="IH1" s="793" t="s">
        <v>816</v>
      </c>
      <c r="II1" s="793"/>
      <c r="IJ1" s="768" t="s">
        <v>1590</v>
      </c>
      <c r="IK1" s="768"/>
      <c r="IL1" s="792" t="s">
        <v>2443</v>
      </c>
      <c r="IM1" s="792"/>
      <c r="IN1" s="793" t="s">
        <v>816</v>
      </c>
      <c r="IO1" s="793"/>
      <c r="IP1" s="768" t="s">
        <v>1616</v>
      </c>
      <c r="IQ1" s="768"/>
      <c r="IR1" s="792" t="s">
        <v>2668</v>
      </c>
      <c r="IS1" s="792"/>
      <c r="IT1" s="793" t="s">
        <v>816</v>
      </c>
      <c r="IU1" s="793"/>
      <c r="IV1" s="768" t="s">
        <v>1748</v>
      </c>
      <c r="IW1" s="768"/>
      <c r="IX1" s="792" t="s">
        <v>2667</v>
      </c>
      <c r="IY1" s="792"/>
      <c r="IZ1" s="793" t="s">
        <v>816</v>
      </c>
      <c r="JA1" s="793"/>
      <c r="JB1" s="768" t="s">
        <v>1864</v>
      </c>
      <c r="JC1" s="768"/>
      <c r="JD1" s="792" t="s">
        <v>2719</v>
      </c>
      <c r="JE1" s="792"/>
      <c r="JF1" s="793" t="s">
        <v>816</v>
      </c>
      <c r="JG1" s="793"/>
      <c r="JH1" s="768" t="s">
        <v>1748</v>
      </c>
      <c r="JI1" s="768"/>
      <c r="JJ1" s="792" t="s">
        <v>2785</v>
      </c>
      <c r="JK1" s="792"/>
      <c r="JL1" s="726" t="s">
        <v>816</v>
      </c>
      <c r="JM1" s="726"/>
      <c r="JN1" s="723" t="s">
        <v>1748</v>
      </c>
      <c r="JO1" s="723"/>
      <c r="JP1" s="725" t="s">
        <v>2670</v>
      </c>
      <c r="JQ1" s="725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4" t="s">
        <v>295</v>
      </c>
      <c r="JM2" s="492">
        <f>SUM(JM4:JM26)</f>
        <v>15880.800999999999</v>
      </c>
      <c r="JN2" s="334" t="s">
        <v>296</v>
      </c>
      <c r="JO2" s="273">
        <f>JM2+JK2-JQ2</f>
        <v>8657.3810000000231</v>
      </c>
      <c r="JP2" s="724" t="s">
        <v>1911</v>
      </c>
      <c r="JQ2" s="363">
        <f>SUM(JQ3:JQ32)</f>
        <v>158107.51999999999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SUM(DJ4:DJ47)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SUM(FG4:FG45)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SUM(FM4:FM48)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IK2-II46-II45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4" t="s">
        <v>2397</v>
      </c>
      <c r="JO3" s="273">
        <f>JO2-JM29-JM28</f>
        <v>1978.7585000000227</v>
      </c>
      <c r="JP3" s="724" t="s">
        <v>2345</v>
      </c>
      <c r="JQ3" s="268">
        <f>$IA$6</f>
        <v>-250000</v>
      </c>
      <c r="JR3" s="611"/>
    </row>
    <row r="4" spans="1:280" ht="12.75" customHeight="1" thickBot="1" x14ac:dyDescent="0.25">
      <c r="A4" s="752" t="s">
        <v>991</v>
      </c>
      <c r="B4" s="752"/>
      <c r="E4" s="170" t="s">
        <v>233</v>
      </c>
      <c r="F4" s="174">
        <f>F3-F5</f>
        <v>17</v>
      </c>
      <c r="G4" s="752" t="s">
        <v>991</v>
      </c>
      <c r="H4" s="75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IE3-IE61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IK3-II47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4" t="s">
        <v>633</v>
      </c>
      <c r="JM4" s="541">
        <v>17271.3</v>
      </c>
      <c r="JN4" s="724" t="s">
        <v>1203</v>
      </c>
      <c r="JO4" s="286">
        <f>JO2-JO5</f>
        <v>0.51100000002406887</v>
      </c>
      <c r="JP4" s="724" t="s">
        <v>2678</v>
      </c>
      <c r="JQ4" s="268">
        <v>-71000</v>
      </c>
      <c r="JR4" s="611"/>
    </row>
    <row r="5" spans="1:280" x14ac:dyDescent="0.2">
      <c r="A5" s="752"/>
      <c r="B5" s="752"/>
      <c r="E5" s="170" t="s">
        <v>352</v>
      </c>
      <c r="F5" s="174">
        <f>SUM(F15:F60)</f>
        <v>12750</v>
      </c>
      <c r="G5" s="752"/>
      <c r="H5" s="752"/>
      <c r="K5" s="170" t="s">
        <v>352</v>
      </c>
      <c r="L5" s="242">
        <f>SUM(L15:L47)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HY4-HY57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SUM(IQ6:IQ61)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SUM(JI6:JI49)</f>
        <v>166095.25412602737</v>
      </c>
      <c r="JJ5" s="673" t="s">
        <v>2690</v>
      </c>
      <c r="JK5" s="272">
        <v>-75000</v>
      </c>
      <c r="JL5" s="724" t="s">
        <v>2672</v>
      </c>
      <c r="JM5" s="541"/>
      <c r="JN5" s="724" t="s">
        <v>352</v>
      </c>
      <c r="JO5" s="273">
        <f>SUM(JO6:JO52)</f>
        <v>8656.869999999999</v>
      </c>
      <c r="JP5" s="730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SUM(R15:R45)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SUM(X14:X49)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SUM(AP13:AP59)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SUM(AV12:AV53)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SUM(BF12:BF46)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SUM(BX12:BX48)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SUM(CD12:CD47)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SUM(CJ12:CJ49)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SUM(CP12:CP47)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SUM(CV12:CV48)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SUM(DB12:DB48)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SUM(DH13:DH68)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SUM(DN13:DN64)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SUM(DZ12:DZ51)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SUM(EM12:EM54)</f>
        <v>5228.0999999999985</v>
      </c>
      <c r="EN6" s="66" t="s">
        <v>1527</v>
      </c>
      <c r="EO6" s="1">
        <v>891</v>
      </c>
      <c r="ER6" t="s">
        <v>352</v>
      </c>
      <c r="ES6" s="355">
        <f>SUM(ES12:ES52)</f>
        <v>7266.5499999999993</v>
      </c>
      <c r="ET6" s="66" t="s">
        <v>1527</v>
      </c>
      <c r="EU6" s="1">
        <v>556</v>
      </c>
      <c r="EX6" t="s">
        <v>352</v>
      </c>
      <c r="EY6" s="332">
        <f>SUM(EY12:EY54)</f>
        <v>5475.6799999999994</v>
      </c>
      <c r="EZ6" s="66" t="s">
        <v>1527</v>
      </c>
      <c r="FA6">
        <v>1233</v>
      </c>
      <c r="FD6" t="s">
        <v>352</v>
      </c>
      <c r="FE6" s="286">
        <f>SUM(FE12:FE49)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SUM(FK12:FK49)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SUM(FQ13:FQ61)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SUM(FW13:FW52)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SUM(GC13:GC53)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SUM(GI13:GI51)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SUM(GO13:GO60)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SUM(GU13:GU58)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SUM(HA13:HA54)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SUM(HG13:HG47)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SUM(HS7:HS48)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SUM(IE7:IE61)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SUM(IK7:IK63)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SUM(JC7:JC51)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4" t="s">
        <v>2611</v>
      </c>
      <c r="JM6" s="492">
        <v>-1400</v>
      </c>
      <c r="JN6" s="192" t="s">
        <v>2815</v>
      </c>
      <c r="JO6" s="583">
        <v>1000.07</v>
      </c>
      <c r="JP6" s="731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SUM(DT14:DT57)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SUM(HY8:HY57)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4" t="s">
        <v>2532</v>
      </c>
      <c r="JM8" s="492"/>
      <c r="JN8" s="389" t="s">
        <v>2816</v>
      </c>
      <c r="JO8" s="61">
        <v>48.69</v>
      </c>
      <c r="JP8" s="724" t="s">
        <v>2424</v>
      </c>
      <c r="JQ8" s="268">
        <v>0</v>
      </c>
      <c r="JR8" s="610">
        <v>45043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2794</v>
      </c>
      <c r="JM9" s="724">
        <v>2.5</v>
      </c>
      <c r="JN9" s="389" t="s">
        <v>2799</v>
      </c>
      <c r="JO9" s="61">
        <v>127.14</v>
      </c>
      <c r="JP9" s="320" t="s">
        <v>2467</v>
      </c>
      <c r="JQ9" s="584">
        <v>0</v>
      </c>
      <c r="JR9" s="610">
        <v>45044</v>
      </c>
      <c r="JS9" s="584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SUM(DT53:DT53)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SUM(GO29:GO45)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0" t="s">
        <v>1630</v>
      </c>
      <c r="JQ10" s="321">
        <v>-140</v>
      </c>
      <c r="JR10" s="611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SUM(AP34:AP47)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SUM(DH37:DH47)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4" t="s">
        <v>2412</v>
      </c>
      <c r="JM11" s="514"/>
      <c r="JN11" s="346" t="s">
        <v>2786</v>
      </c>
      <c r="JO11" s="61"/>
      <c r="JP11" s="728" t="s">
        <v>1838</v>
      </c>
      <c r="JQ11" s="268">
        <v>2600</v>
      </c>
      <c r="JR11" s="610">
        <v>45041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3">
        <f>2.88%/365*(20*140000+21*140220)</f>
        <v>453.27412602739724</v>
      </c>
      <c r="JJ12" s="674" t="s">
        <v>1505</v>
      </c>
      <c r="JK12" s="268">
        <v>966</v>
      </c>
      <c r="JL12" s="724" t="s">
        <v>2164</v>
      </c>
      <c r="JM12" s="746"/>
      <c r="JN12" s="245" t="s">
        <v>2791</v>
      </c>
      <c r="JO12" s="650"/>
      <c r="JP12" s="731" t="s">
        <v>1505</v>
      </c>
      <c r="JQ12" s="268">
        <v>498</v>
      </c>
      <c r="JR12" s="610">
        <v>45043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2790</v>
      </c>
      <c r="JI13" s="733"/>
      <c r="JJ13" s="674" t="s">
        <v>1506</v>
      </c>
      <c r="JK13" s="268">
        <v>1556</v>
      </c>
      <c r="JL13" s="9" t="s">
        <v>2695</v>
      </c>
      <c r="JM13" s="747"/>
      <c r="JN13" s="245" t="s">
        <v>2793</v>
      </c>
      <c r="JO13" s="492">
        <v>1396.9</v>
      </c>
      <c r="JP13" s="731" t="s">
        <v>1506</v>
      </c>
      <c r="JQ13" s="268">
        <v>3630</v>
      </c>
      <c r="JR13" s="610">
        <v>45043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2" t="s">
        <v>2186</v>
      </c>
      <c r="HK14" s="76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2792</v>
      </c>
      <c r="JI14" s="492">
        <v>1422.53</v>
      </c>
      <c r="JJ14" s="674" t="s">
        <v>2706</v>
      </c>
      <c r="JK14" s="268">
        <v>4000</v>
      </c>
      <c r="JL14" s="724" t="s">
        <v>1799</v>
      </c>
      <c r="JM14" s="61"/>
      <c r="JN14" s="245" t="s">
        <v>2769</v>
      </c>
      <c r="JO14" s="650"/>
      <c r="JP14" s="731" t="s">
        <v>2706</v>
      </c>
      <c r="JQ14" s="268">
        <v>113153</v>
      </c>
      <c r="JR14" s="610">
        <v>45043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6" t="s">
        <v>1504</v>
      </c>
      <c r="DP15" s="79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4" t="s">
        <v>2603</v>
      </c>
      <c r="JM15" s="747"/>
      <c r="JN15" s="245" t="s">
        <v>2627</v>
      </c>
      <c r="JO15" s="52">
        <f>JO16*3</f>
        <v>2381.6025</v>
      </c>
      <c r="JP15" s="731" t="s">
        <v>2748</v>
      </c>
      <c r="JQ15" s="268">
        <f>25000.29+90000.29+140000.29+10000</f>
        <v>265000.87</v>
      </c>
      <c r="JR15" s="610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4" t="s">
        <v>2773</v>
      </c>
      <c r="JM16" s="747">
        <v>7.0010000000000003</v>
      </c>
      <c r="JN16" s="345" t="s">
        <v>2781</v>
      </c>
      <c r="JO16" s="52">
        <f>3175.47/4</f>
        <v>793.86749999999995</v>
      </c>
      <c r="JP16" s="731" t="s">
        <v>2707</v>
      </c>
      <c r="JQ16" s="268">
        <v>7869</v>
      </c>
      <c r="JR16" s="610">
        <v>45043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4" t="s">
        <v>2716</v>
      </c>
      <c r="JM17" s="61"/>
      <c r="JN17" s="345" t="s">
        <v>2559</v>
      </c>
      <c r="JO17" s="61">
        <v>53.91</v>
      </c>
      <c r="JP17" s="731" t="s">
        <v>2686</v>
      </c>
      <c r="JQ17" s="268">
        <v>44</v>
      </c>
      <c r="JR17" s="610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1" t="s">
        <v>2789</v>
      </c>
      <c r="JK18" s="584">
        <v>44.23</v>
      </c>
      <c r="JL18" s="401"/>
      <c r="JM18" s="510"/>
      <c r="JN18" s="345" t="s">
        <v>2722</v>
      </c>
      <c r="JO18" s="61"/>
      <c r="JP18" s="731" t="s">
        <v>2789</v>
      </c>
      <c r="JQ18" s="584">
        <v>0</v>
      </c>
      <c r="JR18" s="610">
        <v>45037</v>
      </c>
      <c r="JS18" s="734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6" t="s">
        <v>1474</v>
      </c>
      <c r="DJ19" s="79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5"/>
      <c r="JM19" s="735"/>
      <c r="JN19" s="345" t="s">
        <v>2723</v>
      </c>
      <c r="JO19" s="61"/>
      <c r="JP19" s="731" t="s">
        <v>2701</v>
      </c>
      <c r="JQ19" s="609">
        <v>13</v>
      </c>
      <c r="JR19" s="610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2801</v>
      </c>
      <c r="JO20" s="534" t="s">
        <v>2800</v>
      </c>
      <c r="JP20" s="730" t="s">
        <v>2697</v>
      </c>
      <c r="JQ20" s="724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1195</v>
      </c>
      <c r="JO21" s="61">
        <f>15+6.5</f>
        <v>21.5</v>
      </c>
      <c r="JP21" s="730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2" t="s">
        <v>507</v>
      </c>
      <c r="N22" s="812"/>
      <c r="Q22" s="166" t="s">
        <v>365</v>
      </c>
      <c r="S22" s="812" t="s">
        <v>507</v>
      </c>
      <c r="T22" s="81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3" t="s">
        <v>2171</v>
      </c>
      <c r="IU22" s="753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2188</v>
      </c>
      <c r="JO22" s="61">
        <f>9</f>
        <v>9</v>
      </c>
      <c r="JP22" s="732" t="s">
        <v>2454</v>
      </c>
      <c r="JQ22" s="724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7" t="s">
        <v>990</v>
      </c>
      <c r="N23" s="807"/>
      <c r="Q23" s="166" t="s">
        <v>369</v>
      </c>
      <c r="S23" s="807" t="s">
        <v>990</v>
      </c>
      <c r="T23" s="807"/>
      <c r="W23" s="244" t="s">
        <v>1019</v>
      </c>
      <c r="X23" s="142">
        <v>0</v>
      </c>
      <c r="Y23" s="812" t="s">
        <v>507</v>
      </c>
      <c r="Z23" s="81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3" t="s">
        <v>2171</v>
      </c>
      <c r="HK23" s="75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3" t="s">
        <v>2171</v>
      </c>
      <c r="HW23" s="75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2809</v>
      </c>
      <c r="JO23" s="61" t="s">
        <v>2025</v>
      </c>
      <c r="JP23" s="749" t="s">
        <v>2480</v>
      </c>
      <c r="JQ23" s="748"/>
      <c r="JR23" s="748"/>
    </row>
    <row r="24" spans="1:280" x14ac:dyDescent="0.2">
      <c r="A24" s="812" t="s">
        <v>507</v>
      </c>
      <c r="B24" s="812"/>
      <c r="E24" s="164" t="s">
        <v>237</v>
      </c>
      <c r="F24" s="166"/>
      <c r="G24" s="812" t="s">
        <v>507</v>
      </c>
      <c r="H24" s="812"/>
      <c r="K24" s="244" t="s">
        <v>1019</v>
      </c>
      <c r="L24" s="142">
        <v>0</v>
      </c>
      <c r="M24" s="775"/>
      <c r="N24" s="775"/>
      <c r="Q24" s="166" t="s">
        <v>1056</v>
      </c>
      <c r="S24" s="775"/>
      <c r="T24" s="775"/>
      <c r="W24" s="244" t="s">
        <v>1027</v>
      </c>
      <c r="X24" s="205">
        <v>0</v>
      </c>
      <c r="Y24" s="807" t="s">
        <v>990</v>
      </c>
      <c r="Z24" s="807"/>
      <c r="AC24"/>
      <c r="AE24" s="812" t="s">
        <v>507</v>
      </c>
      <c r="AF24" s="812"/>
      <c r="AI24"/>
      <c r="AK24" s="812" t="s">
        <v>507</v>
      </c>
      <c r="AL24" s="81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8" t="s">
        <v>1536</v>
      </c>
      <c r="EF24" s="79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45" t="s">
        <v>2366</v>
      </c>
      <c r="JO24" s="61">
        <f>11.94+10+20.54</f>
        <v>42.48</v>
      </c>
      <c r="JP24" s="749" t="s">
        <v>2819</v>
      </c>
      <c r="JQ24" s="748">
        <v>14.8</v>
      </c>
      <c r="JR24" s="748"/>
    </row>
    <row r="25" spans="1:280" x14ac:dyDescent="0.2">
      <c r="A25" s="807" t="s">
        <v>990</v>
      </c>
      <c r="B25" s="807"/>
      <c r="E25" s="164" t="s">
        <v>139</v>
      </c>
      <c r="F25" s="166"/>
      <c r="G25" s="807" t="s">
        <v>990</v>
      </c>
      <c r="H25" s="807"/>
      <c r="K25" s="244" t="s">
        <v>1027</v>
      </c>
      <c r="L25" s="205">
        <v>0</v>
      </c>
      <c r="M25" s="775"/>
      <c r="N25" s="775"/>
      <c r="Q25" s="244" t="s">
        <v>1029</v>
      </c>
      <c r="R25" s="142">
        <v>0</v>
      </c>
      <c r="S25" s="775"/>
      <c r="T25" s="775"/>
      <c r="W25" s="244" t="s">
        <v>1050</v>
      </c>
      <c r="X25" s="142">
        <v>910.17</v>
      </c>
      <c r="Y25" s="775"/>
      <c r="Z25" s="775"/>
      <c r="AC25" s="248" t="s">
        <v>1083</v>
      </c>
      <c r="AD25" s="142">
        <v>90</v>
      </c>
      <c r="AE25" s="807" t="s">
        <v>990</v>
      </c>
      <c r="AF25" s="807"/>
      <c r="AI25" s="245" t="s">
        <v>1101</v>
      </c>
      <c r="AJ25" s="142">
        <v>30</v>
      </c>
      <c r="AK25" s="807" t="s">
        <v>990</v>
      </c>
      <c r="AL25" s="80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7"/>
      <c r="BH25" s="807"/>
      <c r="BK25" s="266" t="s">
        <v>1222</v>
      </c>
      <c r="BL25" s="205">
        <v>48.54</v>
      </c>
      <c r="BM25" s="807"/>
      <c r="BN25" s="807"/>
      <c r="BQ25" s="266" t="s">
        <v>1051</v>
      </c>
      <c r="BR25" s="205">
        <v>50.15</v>
      </c>
      <c r="BS25" s="807" t="s">
        <v>1245</v>
      </c>
      <c r="BT25" s="807"/>
      <c r="BW25" s="266" t="s">
        <v>1051</v>
      </c>
      <c r="BX25" s="205">
        <v>48.54</v>
      </c>
      <c r="BY25" s="807"/>
      <c r="BZ25" s="807"/>
      <c r="CC25" s="266" t="s">
        <v>1051</v>
      </c>
      <c r="CD25" s="205">
        <v>142.91</v>
      </c>
      <c r="CE25" s="807"/>
      <c r="CF25" s="807"/>
      <c r="CI25" s="266" t="s">
        <v>1312</v>
      </c>
      <c r="CJ25" s="205">
        <v>35.049999999999997</v>
      </c>
      <c r="CK25" s="775"/>
      <c r="CL25" s="775"/>
      <c r="CO25" s="266" t="s">
        <v>1286</v>
      </c>
      <c r="CP25" s="205">
        <v>153.41</v>
      </c>
      <c r="CQ25" s="775" t="s">
        <v>1327</v>
      </c>
      <c r="CR25" s="77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3" t="s">
        <v>2171</v>
      </c>
      <c r="IC25" s="75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29" t="s">
        <v>2423</v>
      </c>
    </row>
    <row r="26" spans="1:280" x14ac:dyDescent="0.2">
      <c r="A26" s="775"/>
      <c r="B26" s="775"/>
      <c r="E26" s="198" t="s">
        <v>362</v>
      </c>
      <c r="F26" s="170"/>
      <c r="G26" s="775"/>
      <c r="H26" s="775"/>
      <c r="K26" s="244" t="s">
        <v>1018</v>
      </c>
      <c r="L26" s="142">
        <f>910+40</f>
        <v>950</v>
      </c>
      <c r="M26" s="775"/>
      <c r="N26" s="775"/>
      <c r="Q26" s="244" t="s">
        <v>1026</v>
      </c>
      <c r="R26" s="142">
        <v>0</v>
      </c>
      <c r="S26" s="775"/>
      <c r="T26" s="775"/>
      <c r="W26" s="143" t="s">
        <v>1085</v>
      </c>
      <c r="X26" s="142">
        <v>110.58</v>
      </c>
      <c r="Y26" s="775"/>
      <c r="Z26" s="775"/>
      <c r="AE26" s="775"/>
      <c r="AF26" s="775"/>
      <c r="AK26" s="775"/>
      <c r="AL26" s="77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5"/>
      <c r="AX26" s="775"/>
      <c r="AY26" s="143"/>
      <c r="AZ26" s="205"/>
      <c r="BA26" s="775"/>
      <c r="BB26" s="775"/>
      <c r="BE26" s="143" t="s">
        <v>1195</v>
      </c>
      <c r="BF26" s="205">
        <f>6.5*2</f>
        <v>13</v>
      </c>
      <c r="BG26" s="775"/>
      <c r="BH26" s="775"/>
      <c r="BK26" s="266" t="s">
        <v>1195</v>
      </c>
      <c r="BL26" s="205">
        <f>6.5*2</f>
        <v>13</v>
      </c>
      <c r="BM26" s="775"/>
      <c r="BN26" s="775"/>
      <c r="BQ26" s="266" t="s">
        <v>1195</v>
      </c>
      <c r="BR26" s="205">
        <v>13</v>
      </c>
      <c r="BS26" s="775"/>
      <c r="BT26" s="775"/>
      <c r="BW26" s="266" t="s">
        <v>1195</v>
      </c>
      <c r="BX26" s="205">
        <v>13</v>
      </c>
      <c r="BY26" s="775"/>
      <c r="BZ26" s="775"/>
      <c r="CC26" s="266" t="s">
        <v>1195</v>
      </c>
      <c r="CD26" s="205">
        <v>13</v>
      </c>
      <c r="CE26" s="775"/>
      <c r="CF26" s="77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3" t="s">
        <v>1536</v>
      </c>
      <c r="DZ26" s="80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8" t="s">
        <v>1536</v>
      </c>
      <c r="ES26" s="798"/>
      <c r="ET26" s="1" t="s">
        <v>1703</v>
      </c>
      <c r="EU26" s="272">
        <v>20000</v>
      </c>
      <c r="EW26" s="79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2807</v>
      </c>
      <c r="JO26" s="61">
        <v>50.23</v>
      </c>
      <c r="JP26" s="737"/>
      <c r="JS26" s="2"/>
    </row>
    <row r="27" spans="1:280" x14ac:dyDescent="0.2">
      <c r="A27" s="775"/>
      <c r="B27" s="775"/>
      <c r="F27" s="194"/>
      <c r="G27" s="775"/>
      <c r="H27" s="775"/>
      <c r="K27"/>
      <c r="M27" s="808" t="s">
        <v>506</v>
      </c>
      <c r="N27" s="808"/>
      <c r="Q27" s="244" t="s">
        <v>1019</v>
      </c>
      <c r="R27" s="142">
        <v>0</v>
      </c>
      <c r="S27" s="808" t="s">
        <v>506</v>
      </c>
      <c r="T27" s="808"/>
      <c r="W27" s="143" t="s">
        <v>1051</v>
      </c>
      <c r="X27" s="142">
        <v>60.75</v>
      </c>
      <c r="Y27" s="775"/>
      <c r="Z27" s="775"/>
      <c r="AC27" s="219" t="s">
        <v>1092</v>
      </c>
      <c r="AD27" s="219"/>
      <c r="AE27" s="808" t="s">
        <v>506</v>
      </c>
      <c r="AF27" s="80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8" t="s">
        <v>1536</v>
      </c>
      <c r="EY27" s="79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3" t="s">
        <v>2171</v>
      </c>
      <c r="HQ27" s="75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38" t="s">
        <v>2813</v>
      </c>
      <c r="JM27" s="738"/>
      <c r="JN27" s="337" t="s">
        <v>2818</v>
      </c>
      <c r="JO27" s="61">
        <f>9+2</f>
        <v>11</v>
      </c>
      <c r="JP27" s="729" t="s">
        <v>2472</v>
      </c>
    </row>
    <row r="28" spans="1:280" x14ac:dyDescent="0.2">
      <c r="A28" s="775"/>
      <c r="B28" s="775"/>
      <c r="E28" s="193" t="s">
        <v>360</v>
      </c>
      <c r="F28" s="194"/>
      <c r="G28" s="775"/>
      <c r="H28" s="775"/>
      <c r="K28" s="143" t="s">
        <v>1017</v>
      </c>
      <c r="L28" s="142">
        <f>60</f>
        <v>60</v>
      </c>
      <c r="M28" s="808" t="s">
        <v>992</v>
      </c>
      <c r="N28" s="808"/>
      <c r="Q28" s="244" t="s">
        <v>1073</v>
      </c>
      <c r="R28" s="205">
        <v>200</v>
      </c>
      <c r="S28" s="808" t="s">
        <v>992</v>
      </c>
      <c r="T28" s="808"/>
      <c r="W28" s="143" t="s">
        <v>1016</v>
      </c>
      <c r="X28" s="142">
        <v>61.35</v>
      </c>
      <c r="Y28" s="808" t="s">
        <v>506</v>
      </c>
      <c r="Z28" s="808"/>
      <c r="AC28" s="219" t="s">
        <v>1088</v>
      </c>
      <c r="AD28" s="219">
        <f>53+207+63</f>
        <v>323</v>
      </c>
      <c r="AE28" s="808" t="s">
        <v>992</v>
      </c>
      <c r="AF28" s="80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8" t="s">
        <v>1747</v>
      </c>
      <c r="FE28" s="79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SUM(HY49:HY56)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2900.12</v>
      </c>
      <c r="JN28" s="337" t="s">
        <v>1863</v>
      </c>
      <c r="JO28" s="61"/>
      <c r="JP28" s="737" t="s">
        <v>2804</v>
      </c>
      <c r="JQ28" s="724">
        <v>54</v>
      </c>
    </row>
    <row r="29" spans="1:280" x14ac:dyDescent="0.2">
      <c r="A29" s="808" t="s">
        <v>506</v>
      </c>
      <c r="B29" s="808"/>
      <c r="E29" s="193" t="s">
        <v>282</v>
      </c>
      <c r="F29" s="194"/>
      <c r="G29" s="808" t="s">
        <v>506</v>
      </c>
      <c r="H29" s="808"/>
      <c r="K29" s="143" t="s">
        <v>1016</v>
      </c>
      <c r="L29" s="142">
        <v>0</v>
      </c>
      <c r="M29" s="810" t="s">
        <v>93</v>
      </c>
      <c r="N29" s="810"/>
      <c r="Q29" s="244" t="s">
        <v>1050</v>
      </c>
      <c r="R29" s="142">
        <v>0</v>
      </c>
      <c r="S29" s="810" t="s">
        <v>93</v>
      </c>
      <c r="T29" s="810"/>
      <c r="W29" s="143" t="s">
        <v>1015</v>
      </c>
      <c r="X29" s="142">
        <v>64</v>
      </c>
      <c r="Y29" s="808" t="s">
        <v>992</v>
      </c>
      <c r="Z29" s="808"/>
      <c r="AC29" s="219" t="s">
        <v>1089</v>
      </c>
      <c r="AD29" s="219">
        <f>63+46</f>
        <v>109</v>
      </c>
      <c r="AE29" s="810" t="s">
        <v>93</v>
      </c>
      <c r="AF29" s="81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8" t="s">
        <v>1536</v>
      </c>
      <c r="EM29" s="79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SUM(JO12:JO15)</f>
        <v>3778.5025000000001</v>
      </c>
      <c r="JN29" s="337" t="s">
        <v>1863</v>
      </c>
      <c r="JO29" s="533"/>
      <c r="JP29" s="724" t="s">
        <v>2817</v>
      </c>
      <c r="JQ29" s="724">
        <v>162</v>
      </c>
    </row>
    <row r="30" spans="1:280" x14ac:dyDescent="0.2">
      <c r="A30" s="808" t="s">
        <v>992</v>
      </c>
      <c r="B30" s="808"/>
      <c r="E30" s="193" t="s">
        <v>372</v>
      </c>
      <c r="F30" s="194"/>
      <c r="G30" s="808" t="s">
        <v>992</v>
      </c>
      <c r="H30" s="808"/>
      <c r="K30" s="143" t="s">
        <v>1015</v>
      </c>
      <c r="L30" s="142">
        <v>64</v>
      </c>
      <c r="M30" s="775" t="s">
        <v>385</v>
      </c>
      <c r="N30" s="775"/>
      <c r="Q30"/>
      <c r="S30" s="775" t="s">
        <v>385</v>
      </c>
      <c r="T30" s="775"/>
      <c r="W30" s="143" t="s">
        <v>1014</v>
      </c>
      <c r="X30" s="142">
        <v>100.01</v>
      </c>
      <c r="Y30" s="810" t="s">
        <v>93</v>
      </c>
      <c r="Z30" s="810"/>
      <c r="AC30" s="142" t="s">
        <v>1087</v>
      </c>
      <c r="AD30" s="142">
        <v>65</v>
      </c>
      <c r="AE30" s="775" t="s">
        <v>385</v>
      </c>
      <c r="AF30" s="77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8" t="s">
        <v>1747</v>
      </c>
      <c r="FK30" s="79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4">
        <f>SUM(JO8:JO9)</f>
        <v>175.82999999999998</v>
      </c>
      <c r="JN30" s="337" t="s">
        <v>1863</v>
      </c>
      <c r="JO30" s="533"/>
      <c r="JP30" s="724" t="s">
        <v>2820</v>
      </c>
      <c r="JQ30" s="724">
        <v>38.85</v>
      </c>
    </row>
    <row r="31" spans="1:280" ht="12.75" customHeight="1" x14ac:dyDescent="0.2">
      <c r="A31" s="810" t="s">
        <v>93</v>
      </c>
      <c r="B31" s="810"/>
      <c r="E31" s="193" t="s">
        <v>1007</v>
      </c>
      <c r="F31" s="170"/>
      <c r="G31" s="810" t="s">
        <v>93</v>
      </c>
      <c r="H31" s="810"/>
      <c r="K31" s="143" t="s">
        <v>1014</v>
      </c>
      <c r="L31" s="142">
        <v>50.01</v>
      </c>
      <c r="M31" s="811" t="s">
        <v>1001</v>
      </c>
      <c r="N31" s="811"/>
      <c r="Q31" s="143" t="s">
        <v>1052</v>
      </c>
      <c r="R31" s="142">
        <v>26</v>
      </c>
      <c r="S31" s="811" t="s">
        <v>1001</v>
      </c>
      <c r="T31" s="811"/>
      <c r="W31"/>
      <c r="Y31" s="775" t="s">
        <v>385</v>
      </c>
      <c r="Z31" s="775"/>
      <c r="AC31" s="142" t="s">
        <v>1090</v>
      </c>
      <c r="AD31" s="142">
        <v>10</v>
      </c>
      <c r="AE31" s="811" t="s">
        <v>1001</v>
      </c>
      <c r="AF31" s="81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4">
        <f>SUM(JO10:JO11)</f>
        <v>0</v>
      </c>
      <c r="JN31" s="337" t="s">
        <v>1863</v>
      </c>
      <c r="JO31" s="533"/>
    </row>
    <row r="32" spans="1:280" x14ac:dyDescent="0.2">
      <c r="A32" s="775" t="s">
        <v>385</v>
      </c>
      <c r="B32" s="775"/>
      <c r="E32" s="170"/>
      <c r="F32" s="170"/>
      <c r="G32" s="775" t="s">
        <v>385</v>
      </c>
      <c r="H32" s="775"/>
      <c r="K32"/>
      <c r="M32" s="807" t="s">
        <v>243</v>
      </c>
      <c r="N32" s="807"/>
      <c r="Q32" s="143" t="s">
        <v>1051</v>
      </c>
      <c r="R32" s="142">
        <v>55</v>
      </c>
      <c r="S32" s="807" t="s">
        <v>243</v>
      </c>
      <c r="T32" s="807"/>
      <c r="W32" s="243" t="s">
        <v>1072</v>
      </c>
      <c r="X32" s="243">
        <v>0</v>
      </c>
      <c r="Y32" s="811" t="s">
        <v>1001</v>
      </c>
      <c r="Z32" s="811"/>
      <c r="AE32" s="807" t="s">
        <v>243</v>
      </c>
      <c r="AF32" s="80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5" t="s">
        <v>1438</v>
      </c>
      <c r="DP32" s="79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3" t="s">
        <v>2171</v>
      </c>
      <c r="IO32" s="753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SUM(JO16:JO24)</f>
        <v>920.75749999999994</v>
      </c>
      <c r="JN32" s="724" t="s">
        <v>2729</v>
      </c>
      <c r="JO32" s="78">
        <v>20</v>
      </c>
    </row>
    <row r="33" spans="1:278" x14ac:dyDescent="0.2">
      <c r="A33" s="811" t="s">
        <v>1001</v>
      </c>
      <c r="B33" s="811"/>
      <c r="C33" s="3"/>
      <c r="D33" s="3"/>
      <c r="E33" s="246"/>
      <c r="F33" s="246"/>
      <c r="G33" s="811" t="s">
        <v>1001</v>
      </c>
      <c r="H33" s="811"/>
      <c r="K33" s="243" t="s">
        <v>1021</v>
      </c>
      <c r="L33" s="243"/>
      <c r="M33" s="809" t="s">
        <v>1034</v>
      </c>
      <c r="N33" s="809"/>
      <c r="Q33" s="143" t="s">
        <v>1016</v>
      </c>
      <c r="R33" s="142">
        <v>77.239999999999995</v>
      </c>
      <c r="S33" s="809" t="s">
        <v>1034</v>
      </c>
      <c r="T33" s="809"/>
      <c r="Y33" s="807" t="s">
        <v>243</v>
      </c>
      <c r="Z33" s="807"/>
      <c r="AC33" s="197" t="s">
        <v>1012</v>
      </c>
      <c r="AD33" s="142">
        <v>350</v>
      </c>
      <c r="AE33" s="809" t="s">
        <v>1034</v>
      </c>
      <c r="AF33" s="80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5" t="s">
        <v>1411</v>
      </c>
      <c r="DB33" s="80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SUM(IE56:IE60)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4">
        <f>SUM(JO25:JO31)</f>
        <v>61.23</v>
      </c>
      <c r="JN33" s="9" t="s">
        <v>2197</v>
      </c>
      <c r="JO33" s="534">
        <f>250</f>
        <v>250</v>
      </c>
      <c r="JP33" s="724" t="s">
        <v>506</v>
      </c>
    </row>
    <row r="34" spans="1:278" x14ac:dyDescent="0.2">
      <c r="A34" s="807" t="s">
        <v>243</v>
      </c>
      <c r="B34" s="807"/>
      <c r="E34" s="170"/>
      <c r="F34" s="170"/>
      <c r="G34" s="807" t="s">
        <v>243</v>
      </c>
      <c r="H34" s="80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9" t="s">
        <v>1034</v>
      </c>
      <c r="Z34" s="80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53" t="s">
        <v>2171</v>
      </c>
      <c r="JA34" s="753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4">
        <f>SUM(JO27:JO31)</f>
        <v>11</v>
      </c>
      <c r="JN34" s="412">
        <v>23.04</v>
      </c>
      <c r="JO34" s="534"/>
      <c r="JP34" s="724" t="s">
        <v>93</v>
      </c>
    </row>
    <row r="35" spans="1:278" ht="14.25" customHeight="1" x14ac:dyDescent="0.25">
      <c r="A35" s="813" t="s">
        <v>342</v>
      </c>
      <c r="B35" s="813"/>
      <c r="E35" s="187" t="s">
        <v>368</v>
      </c>
      <c r="F35" s="170"/>
      <c r="G35" s="813" t="s">
        <v>342</v>
      </c>
      <c r="H35" s="81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4" t="s">
        <v>1034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7" t="s">
        <v>2814</v>
      </c>
      <c r="JM36" s="353">
        <f>50+400</f>
        <v>450</v>
      </c>
      <c r="JN36" s="409">
        <v>10</v>
      </c>
      <c r="JO36" s="543" t="s">
        <v>1828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0" t="s">
        <v>1536</v>
      </c>
      <c r="DT37" s="80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30</v>
      </c>
      <c r="JO37" s="543" t="s">
        <v>2797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IY18+JA46-JE19</f>
        <v>260</v>
      </c>
      <c r="JH38" s="409">
        <v>70</v>
      </c>
      <c r="JI38" s="543" t="s">
        <v>1828</v>
      </c>
      <c r="JN38" s="409">
        <v>50</v>
      </c>
      <c r="JO38" s="543" t="s">
        <v>2806</v>
      </c>
      <c r="JP38" s="724" t="s">
        <v>2780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IA28+IC45-IG23</f>
        <v>175</v>
      </c>
      <c r="IH39" s="402"/>
      <c r="IJ39" s="386" t="s">
        <v>1411</v>
      </c>
      <c r="IK39" s="408">
        <f>IG23+II52-IM23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>
        <v>9</v>
      </c>
      <c r="JO39" s="543" t="s">
        <v>2805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5" t="s">
        <v>1438</v>
      </c>
      <c r="DJ40" s="79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3" t="s">
        <v>2171</v>
      </c>
      <c r="II40" s="753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9">
        <v>18</v>
      </c>
      <c r="JO40" s="543" t="s">
        <v>2810</v>
      </c>
    </row>
    <row r="41" spans="1:278" s="739" customFormat="1" x14ac:dyDescent="0.2">
      <c r="B41" s="61"/>
      <c r="E41" s="583"/>
      <c r="F41" s="583"/>
      <c r="H41" s="61"/>
      <c r="K41" s="583"/>
      <c r="L41" s="583"/>
      <c r="N41" s="61"/>
      <c r="Q41" s="198"/>
      <c r="R41" s="583"/>
      <c r="T41" s="61"/>
      <c r="W41" s="583"/>
      <c r="X41" s="583"/>
      <c r="Z41" s="61"/>
      <c r="AC41" s="583"/>
      <c r="AD41" s="583"/>
      <c r="AF41" s="61"/>
      <c r="AI41" s="583"/>
      <c r="AJ41" s="583"/>
      <c r="AL41" s="61"/>
      <c r="AO41" s="251"/>
      <c r="AP41" s="583"/>
      <c r="AR41" s="61"/>
      <c r="AU41" s="583"/>
      <c r="AV41" s="583"/>
      <c r="AX41" s="61"/>
      <c r="AY41" s="583"/>
      <c r="AZ41" s="583"/>
      <c r="BB41" s="61"/>
      <c r="BE41" s="583"/>
      <c r="BF41" s="583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41"/>
      <c r="DJ41" s="741"/>
      <c r="DK41" s="9"/>
      <c r="DL41" s="9"/>
      <c r="DM41" s="217"/>
      <c r="DN41" s="304"/>
      <c r="DO41" s="744"/>
      <c r="DP41" s="61"/>
      <c r="DQ41" s="9"/>
      <c r="DR41" s="9"/>
      <c r="DS41" s="217"/>
      <c r="DT41" s="304"/>
      <c r="DU41" s="744"/>
      <c r="DV41" s="61"/>
      <c r="EL41" s="745"/>
      <c r="EM41" s="745"/>
      <c r="EN41" s="288"/>
      <c r="ER41" s="743"/>
      <c r="ES41" s="205"/>
      <c r="EX41" s="743"/>
      <c r="EY41" s="743"/>
      <c r="FD41" s="743"/>
      <c r="FF41" s="743"/>
      <c r="FG41" s="743"/>
      <c r="FJ41" s="740"/>
      <c r="FK41" s="745"/>
      <c r="FL41" s="744"/>
      <c r="FM41" s="278"/>
      <c r="FP41" s="341"/>
      <c r="FQ41" s="341"/>
      <c r="FV41" s="740"/>
      <c r="FW41" s="743"/>
      <c r="GB41" s="342"/>
      <c r="GC41" s="344"/>
      <c r="GH41" s="740"/>
      <c r="GI41" s="743"/>
      <c r="GN41" s="337"/>
      <c r="GP41" s="744"/>
      <c r="GQ41" s="278"/>
      <c r="GT41" s="393"/>
      <c r="GU41" s="742"/>
      <c r="GZ41" s="337"/>
      <c r="HF41" s="398"/>
      <c r="HG41" s="344"/>
      <c r="HR41" s="398"/>
      <c r="HS41" s="344"/>
      <c r="HX41" s="409"/>
      <c r="HY41" s="742"/>
      <c r="ID41" s="409"/>
      <c r="IE41" s="742"/>
      <c r="IH41" s="738"/>
      <c r="II41" s="738"/>
      <c r="IJ41" s="409"/>
      <c r="IK41" s="742"/>
      <c r="IN41" s="342"/>
      <c r="IO41" s="750"/>
      <c r="IP41" s="409"/>
      <c r="IQ41" s="543"/>
      <c r="IV41" s="400"/>
      <c r="IW41" s="533"/>
      <c r="IZ41" s="337"/>
      <c r="JA41" s="2"/>
      <c r="JB41" s="409"/>
      <c r="JC41" s="543"/>
      <c r="JH41" s="751"/>
      <c r="JI41" s="401"/>
      <c r="JM41" s="494"/>
      <c r="JN41" s="409">
        <v>10</v>
      </c>
      <c r="JO41" s="63" t="s">
        <v>2811</v>
      </c>
      <c r="JP41" s="724"/>
      <c r="JQ41" s="724"/>
      <c r="JR41" s="724"/>
    </row>
    <row r="42" spans="1:278" s="739" customFormat="1" x14ac:dyDescent="0.2">
      <c r="B42" s="61"/>
      <c r="E42" s="583"/>
      <c r="F42" s="583"/>
      <c r="H42" s="61"/>
      <c r="K42" s="583"/>
      <c r="L42" s="583"/>
      <c r="N42" s="61"/>
      <c r="Q42" s="198"/>
      <c r="R42" s="583"/>
      <c r="T42" s="61"/>
      <c r="W42" s="583"/>
      <c r="X42" s="583"/>
      <c r="Z42" s="61"/>
      <c r="AC42" s="583"/>
      <c r="AD42" s="583"/>
      <c r="AF42" s="61"/>
      <c r="AI42" s="583"/>
      <c r="AJ42" s="583"/>
      <c r="AL42" s="61"/>
      <c r="AO42" s="251"/>
      <c r="AP42" s="583"/>
      <c r="AR42" s="61"/>
      <c r="AU42" s="583"/>
      <c r="AV42" s="583"/>
      <c r="AX42" s="61"/>
      <c r="AY42" s="583"/>
      <c r="AZ42" s="583"/>
      <c r="BB42" s="61"/>
      <c r="BE42" s="583"/>
      <c r="BF42" s="583"/>
      <c r="BH42" s="61"/>
      <c r="BI42" s="9"/>
      <c r="BJ42" s="9"/>
      <c r="BK42" s="218"/>
      <c r="BL42" s="218"/>
      <c r="BN42" s="61"/>
      <c r="BO42" s="9"/>
      <c r="BP42" s="9"/>
      <c r="BQ42" s="218"/>
      <c r="BR42" s="218"/>
      <c r="BT42" s="2"/>
      <c r="BU42" s="9"/>
      <c r="BV42" s="9"/>
      <c r="BW42" s="218"/>
      <c r="BX42" s="218"/>
      <c r="BZ42" s="61"/>
      <c r="CA42" s="9"/>
      <c r="CB42" s="9"/>
      <c r="CC42" s="218"/>
      <c r="CD42" s="218"/>
      <c r="CF42" s="61"/>
      <c r="CG42" s="9"/>
      <c r="CH42" s="9"/>
      <c r="CI42" s="218"/>
      <c r="CJ42" s="218"/>
      <c r="CL42" s="61"/>
      <c r="CM42" s="9"/>
      <c r="CN42" s="9"/>
      <c r="CO42" s="218"/>
      <c r="CP42" s="218"/>
      <c r="CR42" s="61"/>
      <c r="CS42" s="9"/>
      <c r="CT42" s="9"/>
      <c r="CU42" s="218"/>
      <c r="CV42" s="218"/>
      <c r="CX42" s="61"/>
      <c r="CY42" s="9"/>
      <c r="CZ42" s="9"/>
      <c r="DA42" s="218"/>
      <c r="DB42" s="218"/>
      <c r="DC42" s="288"/>
      <c r="DD42" s="61"/>
      <c r="DE42" s="9"/>
      <c r="DF42" s="9"/>
      <c r="DG42" s="295"/>
      <c r="DH42" s="279"/>
      <c r="DI42" s="741"/>
      <c r="DJ42" s="741"/>
      <c r="DK42" s="9"/>
      <c r="DL42" s="9"/>
      <c r="DM42" s="217"/>
      <c r="DN42" s="304"/>
      <c r="DO42" s="744"/>
      <c r="DP42" s="61"/>
      <c r="DQ42" s="9"/>
      <c r="DR42" s="9"/>
      <c r="DS42" s="217"/>
      <c r="DT42" s="304"/>
      <c r="DU42" s="744"/>
      <c r="DV42" s="61"/>
      <c r="EL42" s="745"/>
      <c r="EM42" s="745"/>
      <c r="EN42" s="288"/>
      <c r="ER42" s="743"/>
      <c r="ES42" s="205"/>
      <c r="EX42" s="743"/>
      <c r="EY42" s="743"/>
      <c r="FD42" s="743"/>
      <c r="FF42" s="743"/>
      <c r="FG42" s="743"/>
      <c r="FJ42" s="740"/>
      <c r="FK42" s="745"/>
      <c r="FL42" s="744"/>
      <c r="FM42" s="278"/>
      <c r="FP42" s="341"/>
      <c r="FQ42" s="341"/>
      <c r="FV42" s="740"/>
      <c r="FW42" s="743"/>
      <c r="GB42" s="342"/>
      <c r="GC42" s="344"/>
      <c r="GH42" s="740"/>
      <c r="GI42" s="743"/>
      <c r="GN42" s="337"/>
      <c r="GP42" s="744"/>
      <c r="GQ42" s="278"/>
      <c r="GT42" s="393"/>
      <c r="GU42" s="742"/>
      <c r="GZ42" s="337"/>
      <c r="HF42" s="398"/>
      <c r="HG42" s="344"/>
      <c r="HR42" s="398"/>
      <c r="HS42" s="344"/>
      <c r="HX42" s="409"/>
      <c r="HY42" s="742"/>
      <c r="ID42" s="409"/>
      <c r="IE42" s="742"/>
      <c r="IH42" s="738"/>
      <c r="II42" s="738"/>
      <c r="IJ42" s="409"/>
      <c r="IK42" s="742"/>
      <c r="IN42" s="342"/>
      <c r="IO42" s="750"/>
      <c r="IP42" s="409"/>
      <c r="IQ42" s="543"/>
      <c r="IV42" s="400"/>
      <c r="IW42" s="533"/>
      <c r="IZ42" s="337"/>
      <c r="JA42" s="2"/>
      <c r="JB42" s="409"/>
      <c r="JC42" s="543"/>
      <c r="JH42" s="751"/>
      <c r="JI42" s="401"/>
      <c r="JM42" s="494"/>
      <c r="JN42" s="409">
        <f>86*3+96</f>
        <v>354</v>
      </c>
      <c r="JO42" s="63" t="s">
        <v>2812</v>
      </c>
      <c r="JP42" s="724"/>
      <c r="JQ42" s="724"/>
      <c r="JR42" s="724"/>
    </row>
    <row r="43" spans="1:278" s="739" customFormat="1" x14ac:dyDescent="0.2">
      <c r="B43" s="61"/>
      <c r="E43" s="583"/>
      <c r="F43" s="583"/>
      <c r="H43" s="61"/>
      <c r="K43" s="583"/>
      <c r="L43" s="583"/>
      <c r="N43" s="61"/>
      <c r="Q43" s="198"/>
      <c r="R43" s="583"/>
      <c r="T43" s="61"/>
      <c r="W43" s="583"/>
      <c r="X43" s="583"/>
      <c r="Z43" s="61"/>
      <c r="AC43" s="583"/>
      <c r="AD43" s="583"/>
      <c r="AF43" s="61"/>
      <c r="AI43" s="583"/>
      <c r="AJ43" s="583"/>
      <c r="AL43" s="61"/>
      <c r="AO43" s="251"/>
      <c r="AP43" s="583"/>
      <c r="AR43" s="61"/>
      <c r="AU43" s="583"/>
      <c r="AV43" s="583"/>
      <c r="AX43" s="61"/>
      <c r="AY43" s="583"/>
      <c r="AZ43" s="583"/>
      <c r="BB43" s="61"/>
      <c r="BE43" s="583"/>
      <c r="BF43" s="583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C43" s="288"/>
      <c r="DD43" s="61"/>
      <c r="DE43" s="9"/>
      <c r="DF43" s="9"/>
      <c r="DG43" s="295"/>
      <c r="DH43" s="279"/>
      <c r="DI43" s="741"/>
      <c r="DJ43" s="741"/>
      <c r="DK43" s="9"/>
      <c r="DL43" s="9"/>
      <c r="DM43" s="217"/>
      <c r="DN43" s="304"/>
      <c r="DO43" s="744"/>
      <c r="DP43" s="61"/>
      <c r="DQ43" s="9"/>
      <c r="DR43" s="9"/>
      <c r="DS43" s="217"/>
      <c r="DT43" s="304"/>
      <c r="DU43" s="744"/>
      <c r="DV43" s="61"/>
      <c r="EL43" s="745"/>
      <c r="EM43" s="745"/>
      <c r="EN43" s="288"/>
      <c r="ER43" s="743"/>
      <c r="ES43" s="205"/>
      <c r="EX43" s="743"/>
      <c r="EY43" s="743"/>
      <c r="FD43" s="743"/>
      <c r="FF43" s="743"/>
      <c r="FG43" s="743"/>
      <c r="FJ43" s="740"/>
      <c r="FK43" s="745"/>
      <c r="FL43" s="744"/>
      <c r="FM43" s="278"/>
      <c r="FP43" s="341"/>
      <c r="FQ43" s="341"/>
      <c r="FV43" s="740"/>
      <c r="FW43" s="743"/>
      <c r="GB43" s="342"/>
      <c r="GC43" s="344"/>
      <c r="GH43" s="740"/>
      <c r="GI43" s="743"/>
      <c r="GN43" s="337"/>
      <c r="GP43" s="744"/>
      <c r="GQ43" s="278"/>
      <c r="GT43" s="393"/>
      <c r="GU43" s="742"/>
      <c r="GZ43" s="337"/>
      <c r="HF43" s="398"/>
      <c r="HG43" s="344"/>
      <c r="HR43" s="398"/>
      <c r="HS43" s="344"/>
      <c r="HX43" s="409"/>
      <c r="HY43" s="742"/>
      <c r="ID43" s="409"/>
      <c r="IE43" s="742"/>
      <c r="IH43" s="738"/>
      <c r="II43" s="738"/>
      <c r="IJ43" s="409"/>
      <c r="IK43" s="742"/>
      <c r="IN43" s="342"/>
      <c r="IO43" s="750"/>
      <c r="IP43" s="409"/>
      <c r="IQ43" s="543"/>
      <c r="IV43" s="400"/>
      <c r="IW43" s="533"/>
      <c r="IZ43" s="337"/>
      <c r="JA43" s="2"/>
      <c r="JB43" s="409"/>
      <c r="JC43" s="543"/>
      <c r="JH43" s="751"/>
      <c r="JI43" s="401"/>
      <c r="JM43" s="494"/>
      <c r="JN43" s="409"/>
      <c r="JO43" s="63"/>
      <c r="JP43" s="724"/>
      <c r="JQ43" s="724"/>
    </row>
    <row r="44" spans="1:278" s="739" customFormat="1" x14ac:dyDescent="0.2">
      <c r="B44" s="61"/>
      <c r="E44" s="583"/>
      <c r="F44" s="583"/>
      <c r="H44" s="61"/>
      <c r="K44" s="583"/>
      <c r="L44" s="583"/>
      <c r="N44" s="61"/>
      <c r="Q44" s="198"/>
      <c r="R44" s="583"/>
      <c r="T44" s="61"/>
      <c r="W44" s="583"/>
      <c r="X44" s="583"/>
      <c r="Z44" s="61"/>
      <c r="AC44" s="583"/>
      <c r="AD44" s="583"/>
      <c r="AF44" s="61"/>
      <c r="AI44" s="583"/>
      <c r="AJ44" s="583"/>
      <c r="AL44" s="61"/>
      <c r="AO44" s="251"/>
      <c r="AP44" s="583"/>
      <c r="AR44" s="61"/>
      <c r="AU44" s="583"/>
      <c r="AV44" s="583"/>
      <c r="AX44" s="61"/>
      <c r="AY44" s="583"/>
      <c r="AZ44" s="583"/>
      <c r="BB44" s="61"/>
      <c r="BE44" s="583"/>
      <c r="BF44" s="583"/>
      <c r="BH44" s="61"/>
      <c r="BI44" s="9"/>
      <c r="BJ44" s="9"/>
      <c r="BK44" s="218"/>
      <c r="BL44" s="218"/>
      <c r="BN44" s="61"/>
      <c r="BO44" s="9"/>
      <c r="BP44" s="9"/>
      <c r="BQ44" s="218"/>
      <c r="BR44" s="218"/>
      <c r="BT44" s="2"/>
      <c r="BU44" s="9"/>
      <c r="BV44" s="9"/>
      <c r="BW44" s="218"/>
      <c r="BX44" s="218"/>
      <c r="BZ44" s="61"/>
      <c r="CA44" s="9"/>
      <c r="CB44" s="9"/>
      <c r="CC44" s="218"/>
      <c r="CD44" s="218"/>
      <c r="CF44" s="61"/>
      <c r="CG44" s="9"/>
      <c r="CH44" s="9"/>
      <c r="CI44" s="218"/>
      <c r="CJ44" s="218"/>
      <c r="CL44" s="61"/>
      <c r="CM44" s="9"/>
      <c r="CN44" s="9"/>
      <c r="CO44" s="218"/>
      <c r="CP44" s="218"/>
      <c r="CR44" s="61"/>
      <c r="CS44" s="9"/>
      <c r="CT44" s="9"/>
      <c r="CU44" s="218"/>
      <c r="CV44" s="218"/>
      <c r="CX44" s="61"/>
      <c r="CY44" s="9"/>
      <c r="CZ44" s="9"/>
      <c r="DA44" s="218"/>
      <c r="DB44" s="218"/>
      <c r="DC44" s="288"/>
      <c r="DD44" s="61"/>
      <c r="DE44" s="9"/>
      <c r="DF44" s="9"/>
      <c r="DG44" s="295"/>
      <c r="DH44" s="279"/>
      <c r="DI44" s="741"/>
      <c r="DJ44" s="741"/>
      <c r="DK44" s="9"/>
      <c r="DL44" s="9"/>
      <c r="DM44" s="217"/>
      <c r="DN44" s="304"/>
      <c r="DO44" s="744"/>
      <c r="DP44" s="61"/>
      <c r="DQ44" s="9"/>
      <c r="DR44" s="9"/>
      <c r="DS44" s="217"/>
      <c r="DT44" s="304"/>
      <c r="DU44" s="744"/>
      <c r="DV44" s="61"/>
      <c r="EL44" s="745"/>
      <c r="EM44" s="745"/>
      <c r="EN44" s="288"/>
      <c r="ER44" s="743"/>
      <c r="ES44" s="205"/>
      <c r="EX44" s="743"/>
      <c r="EY44" s="743"/>
      <c r="FD44" s="743"/>
      <c r="FF44" s="743"/>
      <c r="FG44" s="743"/>
      <c r="FJ44" s="740"/>
      <c r="FK44" s="745"/>
      <c r="FL44" s="744"/>
      <c r="FM44" s="278"/>
      <c r="FP44" s="341"/>
      <c r="FQ44" s="341"/>
      <c r="FV44" s="740"/>
      <c r="FW44" s="743"/>
      <c r="GB44" s="342"/>
      <c r="GC44" s="344"/>
      <c r="GH44" s="740"/>
      <c r="GI44" s="743"/>
      <c r="GN44" s="337"/>
      <c r="GP44" s="744"/>
      <c r="GQ44" s="278"/>
      <c r="GT44" s="393"/>
      <c r="GU44" s="742"/>
      <c r="GZ44" s="337"/>
      <c r="HF44" s="398"/>
      <c r="HG44" s="344"/>
      <c r="HR44" s="398"/>
      <c r="HS44" s="344"/>
      <c r="HX44" s="409"/>
      <c r="HY44" s="742"/>
      <c r="ID44" s="409"/>
      <c r="IE44" s="742"/>
      <c r="IH44" s="738"/>
      <c r="II44" s="738"/>
      <c r="IJ44" s="409"/>
      <c r="IK44" s="742"/>
      <c r="IN44" s="342"/>
      <c r="IO44" s="750"/>
      <c r="IP44" s="409"/>
      <c r="IQ44" s="543"/>
      <c r="IV44" s="400"/>
      <c r="IW44" s="533"/>
      <c r="IZ44" s="337"/>
      <c r="JA44" s="2"/>
      <c r="JB44" s="409"/>
      <c r="JC44" s="543"/>
      <c r="JH44" s="751"/>
      <c r="JI44" s="401"/>
      <c r="JM44" s="494"/>
      <c r="JN44" s="409"/>
      <c r="JO44" s="63"/>
    </row>
    <row r="45" spans="1:278" x14ac:dyDescent="0.2">
      <c r="K45" s="197" t="s">
        <v>1012</v>
      </c>
      <c r="L45" s="142">
        <v>300.01</v>
      </c>
      <c r="W45" s="142" t="s">
        <v>1070</v>
      </c>
      <c r="X45" s="142">
        <v>159</v>
      </c>
      <c r="AO45" s="251" t="s">
        <v>1190</v>
      </c>
      <c r="AP45" s="142">
        <v>-99.81</v>
      </c>
      <c r="BE45" s="142" t="s">
        <v>1167</v>
      </c>
      <c r="BF45" s="142">
        <v>400</v>
      </c>
      <c r="BW45" s="218" t="s">
        <v>1167</v>
      </c>
      <c r="BX45" s="218">
        <v>400</v>
      </c>
      <c r="CC45" s="218" t="s">
        <v>1278</v>
      </c>
      <c r="CD45" s="218">
        <v>320</v>
      </c>
      <c r="CI45" s="218" t="s">
        <v>1339</v>
      </c>
      <c r="CJ45" s="218">
        <v>50</v>
      </c>
      <c r="CO45" s="218" t="s">
        <v>1360</v>
      </c>
      <c r="CP45" s="218">
        <v>200</v>
      </c>
      <c r="CU45" s="218" t="s">
        <v>1339</v>
      </c>
      <c r="CV45" s="218">
        <v>100</v>
      </c>
      <c r="DA45" s="218" t="s">
        <v>1381</v>
      </c>
      <c r="DB45" s="218">
        <v>296.14</v>
      </c>
      <c r="DG45" s="295" t="s">
        <v>1477</v>
      </c>
      <c r="DH45" s="279">
        <v>40</v>
      </c>
      <c r="DI45" s="290" t="s">
        <v>1486</v>
      </c>
      <c r="DJ45" s="290">
        <v>200</v>
      </c>
      <c r="DM45" s="217" t="s">
        <v>1523</v>
      </c>
      <c r="DN45" s="304"/>
      <c r="DS45" s="217" t="s">
        <v>1535</v>
      </c>
      <c r="DT45" s="304"/>
      <c r="EL45" t="s">
        <v>1649</v>
      </c>
      <c r="EM45">
        <v>59.7</v>
      </c>
      <c r="ER45" s="1" t="s">
        <v>1676</v>
      </c>
      <c r="ES45" s="320">
        <v>18</v>
      </c>
      <c r="EX45" s="6" t="s">
        <v>1749</v>
      </c>
      <c r="EY45" s="6">
        <v>761</v>
      </c>
      <c r="EZ45" t="s">
        <v>1149</v>
      </c>
      <c r="FD45" s="6"/>
      <c r="FE45" s="6"/>
      <c r="FF45" s="6"/>
      <c r="FG45" s="6"/>
      <c r="FJ45" s="6"/>
      <c r="FK45" s="6"/>
      <c r="FL45" s="253"/>
      <c r="FM45" s="278"/>
      <c r="FP45" s="340" t="s">
        <v>1858</v>
      </c>
      <c r="FQ45" s="341"/>
      <c r="FR45" t="s">
        <v>1034</v>
      </c>
      <c r="FV45" s="360" t="s">
        <v>1935</v>
      </c>
      <c r="FW45" s="6">
        <v>80</v>
      </c>
      <c r="GB45" s="6" t="s">
        <v>1952</v>
      </c>
      <c r="GC45">
        <v>80</v>
      </c>
      <c r="GH45" s="360" t="s">
        <v>1989</v>
      </c>
      <c r="GI45" s="6">
        <v>1100</v>
      </c>
      <c r="GJ45" t="s">
        <v>93</v>
      </c>
      <c r="GN45" s="337" t="s">
        <v>2031</v>
      </c>
      <c r="GO45">
        <f>76+25.2</f>
        <v>101.2</v>
      </c>
      <c r="GP45" s="253" t="s">
        <v>2286</v>
      </c>
      <c r="GQ45" s="278"/>
      <c r="GT45" s="393">
        <v>6</v>
      </c>
      <c r="GU45" s="340" t="s">
        <v>2108</v>
      </c>
      <c r="GV45" s="288"/>
      <c r="GZ45" s="386" t="s">
        <v>1747</v>
      </c>
      <c r="HA45" s="63"/>
      <c r="HB45" t="s">
        <v>1149</v>
      </c>
      <c r="HF45" s="210" t="s">
        <v>2163</v>
      </c>
      <c r="HG45" s="210">
        <v>440</v>
      </c>
      <c r="HR45" s="398" t="s">
        <v>2268</v>
      </c>
      <c r="HS45" s="344">
        <v>65.7</v>
      </c>
      <c r="HX45" s="409">
        <v>45</v>
      </c>
      <c r="HY45" s="340" t="s">
        <v>2298</v>
      </c>
      <c r="IB45" s="340" t="s">
        <v>2329</v>
      </c>
      <c r="IC45" s="353">
        <v>205</v>
      </c>
      <c r="ID45" s="409">
        <v>15</v>
      </c>
      <c r="IE45" s="340" t="s">
        <v>2315</v>
      </c>
      <c r="IH45" s="351" t="s">
        <v>1959</v>
      </c>
      <c r="II45" s="286">
        <f>SUM(IK7:IK9)</f>
        <v>1946.12</v>
      </c>
      <c r="IJ45" s="409">
        <v>40</v>
      </c>
      <c r="IK45" s="340" t="s">
        <v>2382</v>
      </c>
      <c r="IP45" s="409">
        <v>30</v>
      </c>
      <c r="IQ45" s="543" t="s">
        <v>2474</v>
      </c>
      <c r="IV45" s="400"/>
      <c r="IW45" s="533"/>
      <c r="IZ45" s="337" t="s">
        <v>2778</v>
      </c>
      <c r="JA45" s="621">
        <f>SUM(JC28:JC34)</f>
        <v>337.85099999999994</v>
      </c>
      <c r="JB45" s="409">
        <v>30</v>
      </c>
      <c r="JC45" s="543" t="s">
        <v>2652</v>
      </c>
      <c r="JG45" s="494"/>
      <c r="JH45" s="504" t="s">
        <v>2732</v>
      </c>
      <c r="JI45" s="533">
        <v>751</v>
      </c>
      <c r="JM45" s="494"/>
      <c r="JN45" s="409"/>
      <c r="JO45" s="63"/>
      <c r="JP45" s="739"/>
      <c r="JQ45" s="739"/>
      <c r="JR45" s="739"/>
    </row>
    <row r="46" spans="1:278" x14ac:dyDescent="0.2">
      <c r="K46" s="198" t="s">
        <v>1028</v>
      </c>
      <c r="L46" s="142">
        <v>100</v>
      </c>
      <c r="AO46" s="251" t="s">
        <v>1116</v>
      </c>
      <c r="AP46" s="142">
        <v>54</v>
      </c>
      <c r="AU46" s="142" t="s">
        <v>1156</v>
      </c>
      <c r="AV46" s="142">
        <v>180</v>
      </c>
      <c r="BE46" s="142" t="s">
        <v>1176</v>
      </c>
      <c r="BF46" s="142">
        <v>300</v>
      </c>
      <c r="BW46" s="218" t="s">
        <v>1176</v>
      </c>
      <c r="BX46" s="218">
        <v>150</v>
      </c>
      <c r="CC46" s="218" t="s">
        <v>1167</v>
      </c>
      <c r="CD46" s="218">
        <v>500</v>
      </c>
      <c r="CI46" s="218" t="s">
        <v>1315</v>
      </c>
      <c r="CJ46" s="218">
        <v>0</v>
      </c>
      <c r="CO46" s="218" t="s">
        <v>1167</v>
      </c>
      <c r="CP46" s="218">
        <v>500</v>
      </c>
      <c r="CU46" s="218" t="s">
        <v>1338</v>
      </c>
      <c r="CV46" s="218">
        <v>30</v>
      </c>
      <c r="DA46" s="218" t="s">
        <v>1382</v>
      </c>
      <c r="DB46" s="218">
        <v>127.5</v>
      </c>
      <c r="DG46" s="295" t="s">
        <v>1452</v>
      </c>
      <c r="DH46" s="279">
        <v>65.319999999999993</v>
      </c>
      <c r="DI46" s="290" t="s">
        <v>1443</v>
      </c>
      <c r="DJ46" s="291" t="s">
        <v>1481</v>
      </c>
      <c r="DM46" s="217" t="s">
        <v>1513</v>
      </c>
      <c r="DN46" s="304"/>
      <c r="DP46"/>
      <c r="DS46" s="217" t="s">
        <v>1556</v>
      </c>
      <c r="DT46" s="304"/>
      <c r="DY46" t="s">
        <v>1571</v>
      </c>
      <c r="DZ46">
        <v>734.46</v>
      </c>
      <c r="EL46" s="6" t="s">
        <v>1656</v>
      </c>
      <c r="EM46" s="1">
        <v>29.9</v>
      </c>
      <c r="ER46" s="6" t="s">
        <v>1693</v>
      </c>
      <c r="ES46" s="142">
        <f>11.88+1.49+3.62</f>
        <v>16.990000000000002</v>
      </c>
      <c r="EX46" s="6" t="s">
        <v>1746</v>
      </c>
      <c r="EY46" s="6">
        <f>560-555.22</f>
        <v>4.7799999999999727</v>
      </c>
      <c r="EZ46" t="s">
        <v>1034</v>
      </c>
      <c r="FD46" t="s">
        <v>1571</v>
      </c>
      <c r="FE46" s="1">
        <v>790</v>
      </c>
      <c r="FF46" t="s">
        <v>506</v>
      </c>
      <c r="FJ46" t="s">
        <v>1571</v>
      </c>
      <c r="FK46" s="1">
        <v>990</v>
      </c>
      <c r="FL46" s="253"/>
      <c r="FM46" s="278"/>
      <c r="FP46" s="340" t="s">
        <v>1828</v>
      </c>
      <c r="FQ46" s="341"/>
      <c r="FV46" s="360" t="s">
        <v>1941</v>
      </c>
      <c r="FW46" s="6">
        <v>4.5999999999999996</v>
      </c>
      <c r="GB46" s="360" t="s">
        <v>1956</v>
      </c>
      <c r="GC46" s="6">
        <v>11</v>
      </c>
      <c r="GH46" s="360" t="s">
        <v>1987</v>
      </c>
      <c r="GI46" s="6">
        <v>43</v>
      </c>
      <c r="GJ46" t="s">
        <v>1149</v>
      </c>
      <c r="GN46" s="386" t="s">
        <v>1747</v>
      </c>
      <c r="GO46" s="63"/>
      <c r="GP46" t="s">
        <v>1674</v>
      </c>
      <c r="GT46" s="393">
        <v>30</v>
      </c>
      <c r="GU46" s="340" t="s">
        <v>2090</v>
      </c>
      <c r="GZ46" s="353">
        <v>50</v>
      </c>
      <c r="HA46" s="386"/>
      <c r="HB46" t="s">
        <v>1034</v>
      </c>
      <c r="HE46" s="207"/>
      <c r="HF46" s="404">
        <v>29.54</v>
      </c>
      <c r="HR46" s="398" t="s">
        <v>2215</v>
      </c>
      <c r="HS46" s="344">
        <v>2.54</v>
      </c>
      <c r="HX46" s="398" t="s">
        <v>2271</v>
      </c>
      <c r="HY46" s="344">
        <v>98.89</v>
      </c>
      <c r="HZ46" t="s">
        <v>506</v>
      </c>
      <c r="ID46" s="409">
        <v>10</v>
      </c>
      <c r="IE46" s="340" t="s">
        <v>2349</v>
      </c>
      <c r="IH46" s="245" t="s">
        <v>1960</v>
      </c>
      <c r="II46" s="286">
        <f>SUM(IK14:IK15)</f>
        <v>1933.7466666666667</v>
      </c>
      <c r="IJ46" s="409">
        <v>10</v>
      </c>
      <c r="IK46" s="340" t="s">
        <v>2405</v>
      </c>
      <c r="IP46" s="409">
        <v>20</v>
      </c>
      <c r="IQ46" s="543" t="s">
        <v>2536</v>
      </c>
      <c r="IV46" s="400"/>
      <c r="IW46" s="533"/>
      <c r="IZ46" s="645" t="s">
        <v>2666</v>
      </c>
      <c r="JA46" s="353">
        <v>200</v>
      </c>
      <c r="JB46" s="409">
        <v>13</v>
      </c>
      <c r="JC46" s="543" t="s">
        <v>2688</v>
      </c>
      <c r="JG46" s="494"/>
      <c r="JH46" s="504" t="s">
        <v>1618</v>
      </c>
      <c r="JI46" s="533">
        <v>12.34</v>
      </c>
      <c r="JM46" s="495"/>
      <c r="JN46" s="409"/>
      <c r="JO46" s="63"/>
      <c r="JP46" s="739"/>
      <c r="JQ46" s="739"/>
      <c r="JR46" s="739"/>
    </row>
    <row r="47" spans="1:278" x14ac:dyDescent="0.2">
      <c r="W47" s="197" t="s">
        <v>1012</v>
      </c>
      <c r="X47" s="142">
        <v>600</v>
      </c>
      <c r="AO47" s="251" t="s">
        <v>1110</v>
      </c>
      <c r="AP47" s="142">
        <v>95</v>
      </c>
      <c r="AU47" s="142" t="s">
        <v>1172</v>
      </c>
      <c r="AV47" s="142">
        <v>-180</v>
      </c>
      <c r="CC47" s="218" t="s">
        <v>1176</v>
      </c>
      <c r="CD47" s="218">
        <v>150</v>
      </c>
      <c r="CI47" s="218" t="s">
        <v>1305</v>
      </c>
      <c r="CJ47" s="218">
        <v>300</v>
      </c>
      <c r="CO47" s="218" t="s">
        <v>1176</v>
      </c>
      <c r="CP47" s="218">
        <v>400</v>
      </c>
      <c r="CU47" s="218" t="s">
        <v>1167</v>
      </c>
      <c r="CV47" s="218">
        <v>500</v>
      </c>
      <c r="DA47" s="218" t="s">
        <v>1380</v>
      </c>
      <c r="DB47" s="218">
        <v>114.55</v>
      </c>
      <c r="DG47" s="295" t="s">
        <v>1431</v>
      </c>
      <c r="DH47" s="279">
        <v>95</v>
      </c>
      <c r="DI47" s="290" t="s">
        <v>1480</v>
      </c>
      <c r="DJ47" s="291" t="s">
        <v>1481</v>
      </c>
      <c r="DL47" s="6"/>
      <c r="DM47" s="217" t="s">
        <v>1514</v>
      </c>
      <c r="DN47" s="304"/>
      <c r="DO47" s="1"/>
      <c r="DP47" s="109">
        <f>-DP11</f>
        <v>2524</v>
      </c>
      <c r="DR47" s="6"/>
      <c r="DS47" s="217" t="s">
        <v>1593</v>
      </c>
      <c r="DT47" s="304"/>
      <c r="DU47" s="142"/>
      <c r="DY47" t="s">
        <v>1613</v>
      </c>
      <c r="EA47" s="142" t="s">
        <v>1624</v>
      </c>
      <c r="EL47" s="6" t="s">
        <v>1659</v>
      </c>
      <c r="EM47" s="6">
        <v>35.799999999999997</v>
      </c>
      <c r="ER47" s="6" t="s">
        <v>1695</v>
      </c>
      <c r="ES47" s="142">
        <v>69.7</v>
      </c>
      <c r="EX47" s="6" t="s">
        <v>1738</v>
      </c>
      <c r="EY47" s="6">
        <v>8.64</v>
      </c>
      <c r="FD47" t="s">
        <v>1788</v>
      </c>
      <c r="FE47" s="6"/>
      <c r="FF47" t="s">
        <v>1674</v>
      </c>
      <c r="FJ47" t="s">
        <v>1815</v>
      </c>
      <c r="FK47" s="6"/>
      <c r="FL47" s="6"/>
      <c r="FP47" s="340" t="s">
        <v>1830</v>
      </c>
      <c r="FQ47" s="341"/>
      <c r="FX47" s="288"/>
      <c r="GB47" s="360" t="s">
        <v>1961</v>
      </c>
      <c r="GC47" s="6">
        <v>20</v>
      </c>
      <c r="GD47" s="288"/>
      <c r="GH47" s="360" t="s">
        <v>2001</v>
      </c>
      <c r="GI47" s="6">
        <v>64.680000000000007</v>
      </c>
      <c r="GJ47" t="s">
        <v>1034</v>
      </c>
      <c r="GN47" s="353">
        <v>100</v>
      </c>
      <c r="GO47" s="386"/>
      <c r="GP47" t="s">
        <v>93</v>
      </c>
      <c r="GT47" s="360" t="s">
        <v>2067</v>
      </c>
      <c r="GU47" s="6">
        <v>70</v>
      </c>
      <c r="GZ47" s="341" t="s">
        <v>2102</v>
      </c>
      <c r="HA47" s="354">
        <f>GW16+GZ46-HC17</f>
        <v>134</v>
      </c>
      <c r="HF47" t="s">
        <v>2086</v>
      </c>
      <c r="HG47" s="6">
        <v>90</v>
      </c>
      <c r="HX47" s="604" t="s">
        <v>2317</v>
      </c>
      <c r="HY47" s="604"/>
      <c r="HZ47" t="s">
        <v>93</v>
      </c>
      <c r="ID47" s="409">
        <f>20+9</f>
        <v>29</v>
      </c>
      <c r="IE47" s="340" t="s">
        <v>2365</v>
      </c>
      <c r="IH47" s="362" t="s">
        <v>1392</v>
      </c>
      <c r="II47">
        <f>SUM(IK10:IK11)</f>
        <v>3467.75</v>
      </c>
      <c r="IJ47" s="409">
        <v>20</v>
      </c>
      <c r="IK47" s="340" t="s">
        <v>2430</v>
      </c>
      <c r="IO47" s="494"/>
      <c r="IP47" s="409">
        <v>12</v>
      </c>
      <c r="IQ47" s="543" t="s">
        <v>2487</v>
      </c>
      <c r="IV47" s="580"/>
      <c r="IW47" s="582"/>
      <c r="JB47" s="613" t="s">
        <v>2653</v>
      </c>
      <c r="JC47" s="532">
        <v>18</v>
      </c>
      <c r="JG47" s="495"/>
      <c r="JH47" s="400" t="s">
        <v>2787</v>
      </c>
      <c r="JI47" s="533">
        <v>65</v>
      </c>
      <c r="JN47" s="400" t="s">
        <v>2798</v>
      </c>
      <c r="JO47" s="533">
        <v>7.5</v>
      </c>
      <c r="JP47" s="739"/>
      <c r="JQ47" s="739"/>
    </row>
    <row r="48" spans="1:278" x14ac:dyDescent="0.2">
      <c r="W48" s="198" t="s">
        <v>1028</v>
      </c>
      <c r="X48" s="142">
        <v>100</v>
      </c>
      <c r="AU48" s="142" t="s">
        <v>1166</v>
      </c>
      <c r="AV48" s="142">
        <f>53+76.3</f>
        <v>129.30000000000001</v>
      </c>
      <c r="CI48" s="218" t="s">
        <v>1167</v>
      </c>
      <c r="CJ48" s="218">
        <v>400</v>
      </c>
      <c r="CO48" s="218" t="s">
        <v>1359</v>
      </c>
      <c r="CU48" s="218" t="s">
        <v>1176</v>
      </c>
      <c r="CV48" s="218">
        <v>200</v>
      </c>
      <c r="DA48" s="218" t="s">
        <v>1167</v>
      </c>
      <c r="DB48" s="218">
        <v>700</v>
      </c>
      <c r="DG48" s="301" t="s">
        <v>1409</v>
      </c>
      <c r="DH48" s="303">
        <v>350</v>
      </c>
      <c r="DJ48" s="84"/>
      <c r="DL48" s="6"/>
      <c r="DM48" s="205" t="s">
        <v>1492</v>
      </c>
      <c r="DN48" s="279">
        <v>22.9</v>
      </c>
      <c r="DO48" s="1"/>
      <c r="DP48" s="109">
        <v>34.799999999999997</v>
      </c>
      <c r="DR48" s="6"/>
      <c r="DS48" s="217" t="s">
        <v>1583</v>
      </c>
      <c r="DT48" s="304"/>
      <c r="DU48" s="288"/>
      <c r="DY48" t="s">
        <v>1427</v>
      </c>
      <c r="DZ48">
        <v>70</v>
      </c>
      <c r="EL48" t="s">
        <v>1652</v>
      </c>
      <c r="EM48">
        <v>19.899999999999999</v>
      </c>
      <c r="EN48" s="142"/>
      <c r="ET48" s="288"/>
      <c r="EX48" s="6" t="s">
        <v>1740</v>
      </c>
      <c r="EY48" s="6">
        <f>7.3+13+10.5+10.8</f>
        <v>41.6</v>
      </c>
      <c r="FD48" t="s">
        <v>1427</v>
      </c>
      <c r="FE48">
        <v>30</v>
      </c>
      <c r="FF48" t="s">
        <v>1541</v>
      </c>
      <c r="FJ48" t="s">
        <v>1427</v>
      </c>
      <c r="FK48">
        <v>80</v>
      </c>
      <c r="FL48" s="6"/>
      <c r="FP48" s="6" t="s">
        <v>1823</v>
      </c>
      <c r="FQ48">
        <v>24</v>
      </c>
      <c r="FV48" t="s">
        <v>1571</v>
      </c>
      <c r="FW48" s="1">
        <v>646</v>
      </c>
      <c r="GB48" s="360" t="s">
        <v>1972</v>
      </c>
      <c r="GC48" s="6">
        <v>20</v>
      </c>
      <c r="GN48" s="341" t="s">
        <v>2047</v>
      </c>
      <c r="GO48" s="354">
        <f>GK17+GN47-GQ17</f>
        <v>104</v>
      </c>
      <c r="GP48" t="s">
        <v>1149</v>
      </c>
      <c r="GT48" s="360" t="s">
        <v>2085</v>
      </c>
      <c r="GU48" s="6">
        <v>29.6</v>
      </c>
      <c r="GZ48" s="392">
        <v>60</v>
      </c>
      <c r="HA48" s="340" t="s">
        <v>1828</v>
      </c>
      <c r="HX48" s="604"/>
      <c r="HY48" s="604"/>
      <c r="ID48" s="253" t="s">
        <v>2376</v>
      </c>
      <c r="IE48" s="344">
        <v>23</v>
      </c>
      <c r="IH48" s="346" t="s">
        <v>2166</v>
      </c>
      <c r="II48">
        <f>SUM(IK12:IK13)</f>
        <v>2138.0500000000002</v>
      </c>
      <c r="IJ48" s="409">
        <v>5</v>
      </c>
      <c r="IK48" s="340" t="s">
        <v>2409</v>
      </c>
      <c r="IO48" s="494"/>
      <c r="IP48" s="409">
        <v>20</v>
      </c>
      <c r="IQ48" s="543" t="s">
        <v>2220</v>
      </c>
      <c r="IV48" s="202"/>
      <c r="IW48" s="357"/>
      <c r="JB48" s="504" t="s">
        <v>2457</v>
      </c>
      <c r="JC48" s="621">
        <v>86.8</v>
      </c>
      <c r="JH48" s="504" t="s">
        <v>2721</v>
      </c>
      <c r="JI48" s="533">
        <v>13.3</v>
      </c>
      <c r="JN48" s="400"/>
      <c r="JO48" s="533"/>
    </row>
    <row r="49" spans="41:275" x14ac:dyDescent="0.2">
      <c r="AO49" s="142" t="s">
        <v>1107</v>
      </c>
      <c r="AP49" s="142">
        <f>129-18</f>
        <v>111</v>
      </c>
      <c r="AU49" s="142" t="s">
        <v>1145</v>
      </c>
      <c r="AV49" s="142">
        <v>25</v>
      </c>
      <c r="CI49" s="218" t="s">
        <v>1176</v>
      </c>
      <c r="CJ49" s="218">
        <v>150</v>
      </c>
      <c r="CU49" s="218" t="s">
        <v>1355</v>
      </c>
      <c r="DG49" s="217" t="s">
        <v>1478</v>
      </c>
      <c r="DH49" s="304"/>
      <c r="DI49" s="60" t="s">
        <v>506</v>
      </c>
      <c r="DL49" s="6"/>
      <c r="DM49" s="205" t="s">
        <v>1510</v>
      </c>
      <c r="DN49" s="279">
        <v>36.299999999999997</v>
      </c>
      <c r="DO49" s="1"/>
      <c r="DP49" s="109">
        <v>1.93</v>
      </c>
      <c r="DR49" s="6"/>
      <c r="DS49" s="217" t="s">
        <v>1584</v>
      </c>
      <c r="DT49" s="304"/>
      <c r="EL49" s="6" t="s">
        <v>1661</v>
      </c>
      <c r="EM49" s="6">
        <v>29</v>
      </c>
      <c r="ER49" t="s">
        <v>1571</v>
      </c>
      <c r="ES49" s="320">
        <v>840</v>
      </c>
      <c r="EX49" s="6" t="s">
        <v>1741</v>
      </c>
      <c r="EY49" s="6">
        <v>15.19</v>
      </c>
      <c r="FF49" t="s">
        <v>93</v>
      </c>
      <c r="FL49" t="s">
        <v>506</v>
      </c>
      <c r="FP49" s="1" t="s">
        <v>1341</v>
      </c>
      <c r="FQ49" s="1">
        <v>50</v>
      </c>
      <c r="FR49" s="288"/>
      <c r="FV49" t="s">
        <v>1943</v>
      </c>
      <c r="FW49" s="6"/>
      <c r="GB49" s="360" t="s">
        <v>1967</v>
      </c>
      <c r="GC49" s="6">
        <v>30.35</v>
      </c>
      <c r="GH49" t="s">
        <v>1571</v>
      </c>
      <c r="GI49" s="1">
        <v>638</v>
      </c>
      <c r="GN49" s="340" t="s">
        <v>2024</v>
      </c>
      <c r="GO49" s="341"/>
      <c r="GP49" t="s">
        <v>1034</v>
      </c>
      <c r="GT49" s="360" t="s">
        <v>2064</v>
      </c>
      <c r="GU49" s="6">
        <v>32.1</v>
      </c>
      <c r="GZ49" s="393">
        <v>20</v>
      </c>
      <c r="HA49" s="340" t="s">
        <v>2148</v>
      </c>
      <c r="HX49" s="214" t="s">
        <v>2311</v>
      </c>
      <c r="HY49">
        <f>40+150</f>
        <v>190</v>
      </c>
      <c r="ID49" s="400" t="s">
        <v>2332</v>
      </c>
      <c r="IE49">
        <v>54.8</v>
      </c>
      <c r="IH49" s="345" t="s">
        <v>2167</v>
      </c>
      <c r="II49" s="411">
        <f>SUM(IK16:IK23)</f>
        <v>1252.2433333333333</v>
      </c>
      <c r="IJ49" s="409">
        <v>7</v>
      </c>
      <c r="IK49" s="340" t="s">
        <v>2426</v>
      </c>
      <c r="IO49" s="495"/>
      <c r="IP49" s="353">
        <v>10</v>
      </c>
      <c r="IQ49" s="543" t="s">
        <v>2497</v>
      </c>
      <c r="IV49" s="202"/>
      <c r="IW49" s="202"/>
      <c r="JA49" s="494"/>
      <c r="JB49" s="504" t="s">
        <v>2692</v>
      </c>
      <c r="JC49" s="533">
        <v>36.9</v>
      </c>
      <c r="JH49" s="202" t="s">
        <v>2784</v>
      </c>
      <c r="JI49" s="357">
        <v>3</v>
      </c>
      <c r="JN49" s="504" t="s">
        <v>2796</v>
      </c>
      <c r="JO49" s="533">
        <v>8.5500000000000007</v>
      </c>
    </row>
    <row r="50" spans="41:275" x14ac:dyDescent="0.2">
      <c r="AO50" s="142" t="s">
        <v>1109</v>
      </c>
      <c r="AP50" s="142">
        <v>25</v>
      </c>
      <c r="BX50" s="261"/>
      <c r="CD50" s="261"/>
      <c r="CJ50" s="261"/>
      <c r="DG50" s="217" t="s">
        <v>1432</v>
      </c>
      <c r="DH50" s="304"/>
      <c r="DI50" s="60" t="s">
        <v>992</v>
      </c>
      <c r="DJ50" s="282"/>
      <c r="DL50" s="6"/>
      <c r="DM50" s="205" t="s">
        <v>1509</v>
      </c>
      <c r="DN50" s="279">
        <v>50</v>
      </c>
      <c r="DO50" s="1"/>
      <c r="DP50" s="109">
        <v>64</v>
      </c>
      <c r="DR50" s="6"/>
      <c r="DS50" s="217"/>
      <c r="DT50" s="304"/>
      <c r="ER50" t="s">
        <v>1714</v>
      </c>
      <c r="ES50" s="205"/>
      <c r="EX50" s="6"/>
      <c r="EY50" s="6"/>
      <c r="EZ50" s="288"/>
      <c r="FC50" s="52"/>
      <c r="FF50" t="s">
        <v>1149</v>
      </c>
      <c r="FL50" t="s">
        <v>1674</v>
      </c>
      <c r="FP50" s="360" t="s">
        <v>1827</v>
      </c>
      <c r="FQ50" s="1">
        <v>4.41</v>
      </c>
      <c r="FV50" t="s">
        <v>1895</v>
      </c>
      <c r="FW50">
        <v>52.15</v>
      </c>
      <c r="GH50" t="s">
        <v>2011</v>
      </c>
      <c r="GI50" s="6"/>
      <c r="GJ50" t="s">
        <v>478</v>
      </c>
      <c r="GN50" s="340" t="s">
        <v>2045</v>
      </c>
      <c r="GO50" s="341"/>
      <c r="GT50" s="360" t="s">
        <v>1492</v>
      </c>
      <c r="GU50">
        <v>2.66</v>
      </c>
      <c r="GZ50" s="393">
        <v>30</v>
      </c>
      <c r="HA50" s="340" t="s">
        <v>2107</v>
      </c>
      <c r="HB50" s="288"/>
      <c r="HX50" s="606" t="s">
        <v>2279</v>
      </c>
      <c r="HY50" s="344">
        <v>150</v>
      </c>
      <c r="ID50" s="400" t="s">
        <v>1656</v>
      </c>
      <c r="IE50">
        <v>54.6</v>
      </c>
      <c r="IH50" s="337" t="s">
        <v>2165</v>
      </c>
      <c r="II50">
        <f>SUM(IK24:IK36)</f>
        <v>602.14</v>
      </c>
      <c r="IJ50" s="353">
        <f>-IK7</f>
        <v>-15</v>
      </c>
      <c r="IK50" s="340" t="s">
        <v>2410</v>
      </c>
      <c r="IP50" s="353">
        <f>17+11+6</f>
        <v>34</v>
      </c>
      <c r="IQ50" s="543" t="s">
        <v>2529</v>
      </c>
      <c r="IV50" s="398"/>
      <c r="IW50" s="202"/>
      <c r="JA50" s="494"/>
      <c r="JB50" s="504" t="s">
        <v>2721</v>
      </c>
      <c r="JC50" s="533">
        <v>13.3</v>
      </c>
      <c r="JH50" s="202"/>
      <c r="JI50" s="202"/>
      <c r="JN50" s="504" t="s">
        <v>2795</v>
      </c>
      <c r="JO50" s="533">
        <v>10.35</v>
      </c>
    </row>
    <row r="51" spans="41:275" x14ac:dyDescent="0.2">
      <c r="AO51" s="142" t="s">
        <v>1108</v>
      </c>
      <c r="AP51" s="142">
        <v>508</v>
      </c>
      <c r="AU51" s="142" t="s">
        <v>1173</v>
      </c>
      <c r="AV51" s="142">
        <v>200</v>
      </c>
      <c r="DG51" s="217" t="s">
        <v>1473</v>
      </c>
      <c r="DH51" s="304"/>
      <c r="DI51" s="1" t="s">
        <v>93</v>
      </c>
      <c r="DJ51" s="78"/>
      <c r="DM51" s="205" t="s">
        <v>1534</v>
      </c>
      <c r="DN51" s="279">
        <v>34</v>
      </c>
      <c r="DO51" s="1"/>
      <c r="DP51" s="109">
        <v>21.78</v>
      </c>
      <c r="DS51" s="205" t="s">
        <v>1530</v>
      </c>
      <c r="DT51" s="279">
        <v>34.799999999999997</v>
      </c>
      <c r="EL51" t="s">
        <v>1571</v>
      </c>
      <c r="EM51">
        <v>870</v>
      </c>
      <c r="EN51" t="s">
        <v>1624</v>
      </c>
      <c r="ER51" t="s">
        <v>1427</v>
      </c>
      <c r="ES51" s="142">
        <v>60</v>
      </c>
      <c r="EX51" t="s">
        <v>1571</v>
      </c>
      <c r="EY51" s="1">
        <v>940</v>
      </c>
      <c r="FF51" t="s">
        <v>1034</v>
      </c>
      <c r="FL51" t="s">
        <v>1541</v>
      </c>
      <c r="FP51" s="360" t="s">
        <v>1826</v>
      </c>
      <c r="FQ51" s="6">
        <v>70.3</v>
      </c>
      <c r="FV51" t="s">
        <v>1896</v>
      </c>
      <c r="FX51" s="142"/>
      <c r="GB51" t="s">
        <v>1571</v>
      </c>
      <c r="GC51" s="1">
        <v>1057</v>
      </c>
      <c r="GD51" s="142"/>
      <c r="GH51" t="s">
        <v>1427</v>
      </c>
      <c r="GI51">
        <v>72</v>
      </c>
      <c r="GJ51" s="288" t="s">
        <v>1306</v>
      </c>
      <c r="GN51" s="340" t="s">
        <v>2094</v>
      </c>
      <c r="GO51" s="341"/>
      <c r="GT51" s="360" t="s">
        <v>2056</v>
      </c>
      <c r="GU51" s="6">
        <v>60.6</v>
      </c>
      <c r="GV51" s="794" t="s">
        <v>2093</v>
      </c>
      <c r="GZ51" s="360" t="s">
        <v>2111</v>
      </c>
      <c r="HA51" s="6">
        <v>6</v>
      </c>
      <c r="HX51" s="607" t="s">
        <v>2307</v>
      </c>
      <c r="HY51">
        <f>389.7+107.1</f>
        <v>496.79999999999995</v>
      </c>
      <c r="ID51" s="400" t="s">
        <v>2353</v>
      </c>
      <c r="IE51">
        <v>195.81</v>
      </c>
      <c r="IH51" s="337" t="s">
        <v>2778</v>
      </c>
      <c r="II51">
        <f>SUM(IK27:IK36)</f>
        <v>428.43999999999994</v>
      </c>
      <c r="IJ51" s="353">
        <v>20</v>
      </c>
      <c r="IK51" s="340" t="s">
        <v>1828</v>
      </c>
      <c r="IP51" s="353">
        <v>20</v>
      </c>
      <c r="IQ51" s="543" t="s">
        <v>2535</v>
      </c>
      <c r="IV51" s="202"/>
      <c r="IW51" s="342"/>
      <c r="JA51" s="495"/>
      <c r="JB51" s="400"/>
      <c r="JC51" s="533"/>
      <c r="JH51" s="398"/>
      <c r="JI51" s="202"/>
      <c r="JN51" s="504" t="s">
        <v>2803</v>
      </c>
      <c r="JO51" s="533">
        <f>1.53+0.65+1.28+2.9</f>
        <v>6.3599999999999994</v>
      </c>
    </row>
    <row r="52" spans="41:275" x14ac:dyDescent="0.2">
      <c r="AO52" s="142" t="s">
        <v>1115</v>
      </c>
      <c r="AP52" s="142">
        <f>20*3</f>
        <v>60</v>
      </c>
      <c r="AU52" t="s">
        <v>1167</v>
      </c>
      <c r="AV52" s="142">
        <v>300</v>
      </c>
      <c r="AY52"/>
      <c r="DF52" s="6"/>
      <c r="DG52" s="217" t="s">
        <v>1426</v>
      </c>
      <c r="DH52" s="304"/>
      <c r="DI52" t="s">
        <v>1149</v>
      </c>
      <c r="DJ52" s="283"/>
      <c r="DM52" s="205"/>
      <c r="DO52" s="1"/>
      <c r="DP52" s="109">
        <v>27.85</v>
      </c>
      <c r="DS52" s="205" t="s">
        <v>1557</v>
      </c>
      <c r="DT52" s="279">
        <v>39.9</v>
      </c>
      <c r="EL52" t="s">
        <v>1660</v>
      </c>
      <c r="ET52" s="142"/>
      <c r="EX52" t="s">
        <v>1742</v>
      </c>
      <c r="EY52" s="6"/>
      <c r="FL52" t="s">
        <v>93</v>
      </c>
      <c r="FP52" s="360" t="s">
        <v>1859</v>
      </c>
      <c r="FQ52" s="6">
        <v>206</v>
      </c>
      <c r="FV52" t="s">
        <v>1427</v>
      </c>
      <c r="FW52">
        <v>48</v>
      </c>
      <c r="GB52" t="s">
        <v>1971</v>
      </c>
      <c r="GC52" s="6"/>
      <c r="GN52" s="340" t="s">
        <v>2044</v>
      </c>
      <c r="GO52" s="341"/>
      <c r="GP52" t="s">
        <v>478</v>
      </c>
      <c r="GT52" s="360" t="s">
        <v>2063</v>
      </c>
      <c r="GU52" s="6">
        <v>14.9</v>
      </c>
      <c r="GV52" s="794"/>
      <c r="GZ52" t="s">
        <v>2087</v>
      </c>
      <c r="HA52" s="210">
        <v>670.00099999999998</v>
      </c>
      <c r="HX52" s="606" t="s">
        <v>2278</v>
      </c>
      <c r="HY52" s="410">
        <v>14.4</v>
      </c>
      <c r="ID52" s="400" t="s">
        <v>2361</v>
      </c>
      <c r="IE52">
        <v>50</v>
      </c>
      <c r="IH52" s="340" t="s">
        <v>2432</v>
      </c>
      <c r="II52" s="353">
        <v>300</v>
      </c>
      <c r="IJ52" s="353">
        <v>20</v>
      </c>
      <c r="IK52" s="340" t="s">
        <v>2428</v>
      </c>
      <c r="IP52" s="504" t="s">
        <v>2471</v>
      </c>
      <c r="IQ52" s="533">
        <f>757-3.8</f>
        <v>753.2</v>
      </c>
      <c r="IV52" s="400"/>
      <c r="IW52" s="581"/>
      <c r="JB52" s="400"/>
      <c r="JC52" s="533"/>
      <c r="JH52" s="202"/>
      <c r="JI52" s="342"/>
      <c r="JN52" s="202" t="s">
        <v>2808</v>
      </c>
      <c r="JO52" s="357">
        <v>7.67</v>
      </c>
    </row>
    <row r="53" spans="41:275" x14ac:dyDescent="0.2">
      <c r="AO53" s="142" t="s">
        <v>1117</v>
      </c>
      <c r="AP53" s="142">
        <v>810</v>
      </c>
      <c r="AU53" t="s">
        <v>1176</v>
      </c>
      <c r="AV53" s="142">
        <v>100</v>
      </c>
      <c r="AY53"/>
      <c r="DG53" s="217" t="s">
        <v>1440</v>
      </c>
      <c r="DH53" s="304"/>
      <c r="DI53" s="254" t="s">
        <v>1001</v>
      </c>
      <c r="DK53" s="6"/>
      <c r="DM53" s="218" t="s">
        <v>1531</v>
      </c>
      <c r="DN53" s="302">
        <v>700</v>
      </c>
      <c r="DO53" s="1"/>
      <c r="DP53" s="109">
        <v>15.35</v>
      </c>
      <c r="DQ53" s="6"/>
      <c r="DS53" s="218" t="s">
        <v>1529</v>
      </c>
      <c r="DT53" s="307">
        <v>0</v>
      </c>
      <c r="DU53" s="1"/>
      <c r="EL53" t="s">
        <v>1427</v>
      </c>
      <c r="EM53">
        <v>100</v>
      </c>
      <c r="EV53" s="52"/>
      <c r="EX53" t="s">
        <v>1427</v>
      </c>
      <c r="EY53">
        <v>30</v>
      </c>
      <c r="FL53" t="s">
        <v>1149</v>
      </c>
      <c r="FP53" s="360" t="s">
        <v>1834</v>
      </c>
      <c r="FQ53" s="6">
        <v>45.6</v>
      </c>
      <c r="FR53" s="142"/>
      <c r="GB53" t="s">
        <v>1427</v>
      </c>
      <c r="GC53">
        <v>100</v>
      </c>
      <c r="GN53" s="360" t="s">
        <v>2029</v>
      </c>
      <c r="GO53" s="6">
        <f>360+18</f>
        <v>378</v>
      </c>
      <c r="GP53" s="288" t="s">
        <v>1306</v>
      </c>
      <c r="GT53" s="360" t="s">
        <v>2082</v>
      </c>
      <c r="GU53" s="6">
        <v>55.29</v>
      </c>
      <c r="GV53" s="794"/>
      <c r="GZ53" s="210" t="s">
        <v>2118</v>
      </c>
      <c r="HX53" s="607" t="s">
        <v>2309</v>
      </c>
      <c r="HY53">
        <v>17.88</v>
      </c>
      <c r="ID53" s="400" t="s">
        <v>2363</v>
      </c>
      <c r="IE53">
        <v>26.8</v>
      </c>
      <c r="IJ53" s="409">
        <v>10</v>
      </c>
      <c r="IK53" s="63" t="s">
        <v>2403</v>
      </c>
      <c r="IP53" s="504" t="s">
        <v>2457</v>
      </c>
      <c r="IQ53" s="533">
        <v>92.8</v>
      </c>
      <c r="IV53" s="400"/>
      <c r="IW53" s="202"/>
      <c r="JB53" s="400"/>
      <c r="JC53" s="533"/>
      <c r="JH53" s="400"/>
      <c r="JI53" s="581"/>
      <c r="JN53" s="400"/>
      <c r="JO53" s="581"/>
    </row>
    <row r="54" spans="41:275" x14ac:dyDescent="0.2">
      <c r="AO54" s="142" t="s">
        <v>1125</v>
      </c>
      <c r="AP54" s="142">
        <f>15+25</f>
        <v>40</v>
      </c>
      <c r="DG54" s="217"/>
      <c r="DH54" s="304"/>
      <c r="DI54" s="6" t="s">
        <v>243</v>
      </c>
      <c r="DK54" s="6"/>
      <c r="DM54" s="218" t="s">
        <v>1575</v>
      </c>
      <c r="DO54" s="1"/>
      <c r="DP54" s="109">
        <v>12.7</v>
      </c>
      <c r="DQ54" s="6"/>
      <c r="DS54" s="218" t="s">
        <v>1571</v>
      </c>
      <c r="DT54" s="302">
        <v>590</v>
      </c>
      <c r="EZ54" s="142"/>
      <c r="FL54" t="s">
        <v>1034</v>
      </c>
      <c r="FP54" s="253" t="s">
        <v>1929</v>
      </c>
      <c r="FQ54" s="253"/>
      <c r="GN54" s="360" t="s">
        <v>2036</v>
      </c>
      <c r="GO54">
        <v>38.9</v>
      </c>
      <c r="GU54" s="6"/>
      <c r="GV54" s="794"/>
      <c r="GZ54" t="s">
        <v>2086</v>
      </c>
      <c r="HA54" s="6">
        <v>50.000999999999998</v>
      </c>
      <c r="HF54" s="1"/>
      <c r="HX54" s="607" t="s">
        <v>2310</v>
      </c>
      <c r="HY54">
        <v>23.86</v>
      </c>
      <c r="IJ54" s="504" t="s">
        <v>2399</v>
      </c>
      <c r="IK54" s="515">
        <f>161+14</f>
        <v>175</v>
      </c>
      <c r="IP54" s="504" t="s">
        <v>2463</v>
      </c>
      <c r="IQ54" s="533">
        <f>220.8+7.27*2</f>
        <v>235.34</v>
      </c>
      <c r="IV54" s="400"/>
      <c r="IW54" s="202"/>
      <c r="JB54" s="580"/>
      <c r="JC54" s="582"/>
      <c r="JH54" s="400"/>
      <c r="JI54" s="202"/>
      <c r="JN54" s="400"/>
      <c r="JO54" s="202"/>
    </row>
    <row r="55" spans="41:275" x14ac:dyDescent="0.2">
      <c r="AO55" s="142" t="s">
        <v>1144</v>
      </c>
      <c r="AP55" s="142">
        <v>12.9</v>
      </c>
      <c r="DG55" s="205" t="s">
        <v>1424</v>
      </c>
      <c r="DH55" s="279">
        <v>120</v>
      </c>
      <c r="DI55" s="253" t="s">
        <v>1034</v>
      </c>
      <c r="DK55" s="6"/>
      <c r="DM55" s="218" t="s">
        <v>1427</v>
      </c>
      <c r="DN55" s="302">
        <v>50</v>
      </c>
      <c r="DO55" s="1"/>
      <c r="DP55" s="109">
        <v>11.6</v>
      </c>
      <c r="DQ55" s="6"/>
      <c r="DS55" s="218" t="s">
        <v>1589</v>
      </c>
      <c r="FF55" s="288"/>
      <c r="FP55" s="360" t="s">
        <v>1836</v>
      </c>
      <c r="FQ55" s="6">
        <v>29.95</v>
      </c>
      <c r="GJ55" s="142"/>
      <c r="GN55" s="360" t="s">
        <v>2039</v>
      </c>
      <c r="GO55" s="6">
        <v>33</v>
      </c>
      <c r="GT55" t="s">
        <v>2087</v>
      </c>
      <c r="GU55" s="394">
        <v>900</v>
      </c>
      <c r="HB55" s="1"/>
      <c r="HC55" s="1"/>
      <c r="HD55" s="1"/>
      <c r="HE55" s="1"/>
      <c r="HF55" s="1"/>
      <c r="HX55" s="607" t="s">
        <v>2308</v>
      </c>
      <c r="HY55">
        <v>19.89</v>
      </c>
      <c r="ID55" s="491" t="s">
        <v>2317</v>
      </c>
      <c r="IE55" s="491"/>
      <c r="II55" s="494"/>
      <c r="IJ55" s="504" t="s">
        <v>2421</v>
      </c>
      <c r="IK55" s="515">
        <v>87.8</v>
      </c>
      <c r="IP55" s="398" t="s">
        <v>2488</v>
      </c>
      <c r="IQ55" s="533">
        <v>84.9</v>
      </c>
      <c r="IV55" s="400"/>
      <c r="JB55" s="202"/>
      <c r="JC55" s="357"/>
      <c r="JH55" s="400"/>
      <c r="JI55" s="202"/>
      <c r="JN55" s="400"/>
      <c r="JO55" s="202"/>
    </row>
    <row r="56" spans="41:275" x14ac:dyDescent="0.2">
      <c r="DA56" s="205"/>
      <c r="DB56" s="205"/>
      <c r="DC56" s="1"/>
      <c r="DD56" s="84"/>
      <c r="DG56" s="205" t="s">
        <v>1441</v>
      </c>
      <c r="DH56" s="279">
        <v>143.96</v>
      </c>
      <c r="DK56" s="6"/>
      <c r="DO56" s="1"/>
      <c r="DP56" s="109">
        <v>2</v>
      </c>
      <c r="DQ56" s="6"/>
      <c r="DS56" s="218" t="s">
        <v>1427</v>
      </c>
      <c r="DT56" s="302">
        <v>80</v>
      </c>
      <c r="FP56" s="360" t="s">
        <v>1850</v>
      </c>
      <c r="FQ56" s="6">
        <v>120</v>
      </c>
      <c r="GO56" s="6"/>
      <c r="GT56" s="394" t="s">
        <v>2084</v>
      </c>
      <c r="HB56" s="1"/>
      <c r="HC56" s="1"/>
      <c r="HD56" s="406"/>
      <c r="HE56" s="1"/>
      <c r="HF56" s="1"/>
      <c r="HX56" s="607" t="s">
        <v>2296</v>
      </c>
      <c r="HY56">
        <f>30.9+469.82+100.14+34.91</f>
        <v>635.77</v>
      </c>
      <c r="ID56" s="214" t="s">
        <v>2316</v>
      </c>
      <c r="IE56" s="142">
        <f>30+139.5</f>
        <v>169.5</v>
      </c>
      <c r="II56" s="494"/>
      <c r="IJ56" s="504" t="s">
        <v>2431</v>
      </c>
      <c r="IK56" s="515">
        <f>40.6+11.5</f>
        <v>52.1</v>
      </c>
      <c r="IP56" s="400" t="s">
        <v>2489</v>
      </c>
      <c r="IQ56" s="533">
        <v>105.8</v>
      </c>
      <c r="IV56" s="400"/>
      <c r="JB56" s="202"/>
      <c r="JC56" s="202"/>
      <c r="JH56" s="400"/>
      <c r="JN56" s="400"/>
    </row>
    <row r="57" spans="41:275" x14ac:dyDescent="0.2">
      <c r="DA57" s="205"/>
      <c r="DB57" s="205"/>
      <c r="DC57" s="1"/>
      <c r="DD57" s="84"/>
      <c r="DG57" s="218" t="s">
        <v>1421</v>
      </c>
      <c r="DH57" s="302">
        <v>51</v>
      </c>
      <c r="DI57" s="142"/>
      <c r="DK57" s="6"/>
      <c r="DO57" s="1"/>
      <c r="DP57" s="109">
        <v>28.8</v>
      </c>
      <c r="DQ57" s="6"/>
      <c r="FP57" s="360" t="s">
        <v>1860</v>
      </c>
      <c r="FQ57" s="6">
        <v>108.12</v>
      </c>
      <c r="GN57" t="s">
        <v>1571</v>
      </c>
      <c r="GO57">
        <v>800</v>
      </c>
      <c r="GT57" t="s">
        <v>2086</v>
      </c>
      <c r="GU57" s="6">
        <v>44</v>
      </c>
      <c r="HB57" s="1"/>
      <c r="HC57" s="1"/>
      <c r="HD57" s="406"/>
      <c r="HE57" s="1"/>
      <c r="HF57" s="1"/>
      <c r="HX57" s="142" t="s">
        <v>2267</v>
      </c>
      <c r="HY57" s="142">
        <v>7329.5</v>
      </c>
      <c r="ID57" s="214" t="s">
        <v>2330</v>
      </c>
      <c r="IE57">
        <v>15.32</v>
      </c>
      <c r="II57" s="495"/>
      <c r="IJ57" s="504" t="s">
        <v>2448</v>
      </c>
      <c r="IK57" s="515">
        <v>10.49</v>
      </c>
      <c r="IP57" s="400" t="s">
        <v>2492</v>
      </c>
      <c r="IQ57" s="533"/>
      <c r="IV57" s="400"/>
      <c r="JB57" s="398"/>
      <c r="JC57" s="202"/>
      <c r="JH57" s="400"/>
      <c r="JN57" s="400"/>
    </row>
    <row r="58" spans="41:275" x14ac:dyDescent="0.2">
      <c r="AO58" t="s">
        <v>1130</v>
      </c>
      <c r="AP58" s="142">
        <v>600</v>
      </c>
      <c r="DA58" s="205"/>
      <c r="DB58" s="205"/>
      <c r="DC58" s="1"/>
      <c r="DD58" s="84"/>
      <c r="DE58" s="6"/>
      <c r="DG58" s="205" t="s">
        <v>1419</v>
      </c>
      <c r="DH58" s="302">
        <f>500+356</f>
        <v>856</v>
      </c>
      <c r="DI58" s="288" t="s">
        <v>1306</v>
      </c>
      <c r="DK58" s="6"/>
      <c r="DO58" s="1"/>
      <c r="DP58" s="109">
        <v>25.5</v>
      </c>
      <c r="DQ58" s="6"/>
      <c r="FL58" s="288"/>
      <c r="GN58" t="s">
        <v>2046</v>
      </c>
      <c r="GO58" s="1"/>
      <c r="HB58" s="1"/>
      <c r="HC58" s="1"/>
      <c r="HD58" s="406"/>
      <c r="HE58" s="1"/>
      <c r="HF58" s="1"/>
      <c r="HX58" s="400"/>
      <c r="ID58" s="606" t="s">
        <v>2331</v>
      </c>
      <c r="IE58" s="344">
        <v>67.61</v>
      </c>
      <c r="IJ58" s="504" t="s">
        <v>2296</v>
      </c>
      <c r="IK58" s="515">
        <v>135.09</v>
      </c>
      <c r="IP58" s="400" t="s">
        <v>2483</v>
      </c>
      <c r="IQ58" s="533">
        <v>47.05</v>
      </c>
      <c r="JB58" s="202"/>
      <c r="JC58" s="342"/>
      <c r="JH58" s="400"/>
      <c r="JN58" s="400"/>
    </row>
    <row r="59" spans="41:275" x14ac:dyDescent="0.2">
      <c r="AO59" t="s">
        <v>1177</v>
      </c>
      <c r="AP59" s="142">
        <v>300</v>
      </c>
      <c r="DA59" s="205"/>
      <c r="DB59" s="205"/>
      <c r="DC59" s="305"/>
      <c r="DD59" s="306"/>
      <c r="DE59" s="6"/>
      <c r="DG59" s="205" t="s">
        <v>1425</v>
      </c>
      <c r="DH59" s="302">
        <v>30</v>
      </c>
      <c r="DK59" s="6"/>
      <c r="DO59" s="1" t="s">
        <v>1572</v>
      </c>
      <c r="DP59" s="109">
        <v>-1122.52</v>
      </c>
      <c r="DQ59" s="6"/>
      <c r="FF59" s="142"/>
      <c r="FP59" t="s">
        <v>1571</v>
      </c>
      <c r="FQ59" s="1">
        <v>753.05</v>
      </c>
      <c r="GN59" t="s">
        <v>1427</v>
      </c>
      <c r="GO59" s="6">
        <v>25</v>
      </c>
      <c r="HB59" s="1"/>
      <c r="HC59" s="1"/>
      <c r="HD59" s="406"/>
      <c r="HE59" s="1"/>
      <c r="HF59" s="1"/>
      <c r="HX59" s="400"/>
      <c r="ID59" s="214" t="s">
        <v>2339</v>
      </c>
      <c r="IE59" s="493">
        <v>-25.98</v>
      </c>
      <c r="IJ59" s="491" t="s">
        <v>2429</v>
      </c>
      <c r="IK59" s="491"/>
      <c r="IP59" s="400" t="s">
        <v>2537</v>
      </c>
      <c r="IQ59" s="582">
        <v>22.2</v>
      </c>
      <c r="JB59" s="400"/>
      <c r="JC59" s="581"/>
    </row>
    <row r="60" spans="41:275" x14ac:dyDescent="0.2">
      <c r="DA60" s="205"/>
      <c r="DB60" s="205"/>
      <c r="DC60" s="1"/>
      <c r="DD60" s="84"/>
      <c r="DE60" s="6"/>
      <c r="DG60" s="218" t="s">
        <v>1416</v>
      </c>
      <c r="DH60" s="302">
        <v>30</v>
      </c>
      <c r="DK60" s="6"/>
      <c r="DO60" s="1" t="s">
        <v>1573</v>
      </c>
      <c r="DP60" s="109">
        <f>SUM(DP47:DP59)</f>
        <v>1647.79</v>
      </c>
      <c r="DQ60" s="6"/>
      <c r="FP60" t="s">
        <v>1861</v>
      </c>
      <c r="FQ60" s="6"/>
      <c r="GV60" s="391"/>
      <c r="HB60" s="1"/>
      <c r="HC60" s="1"/>
      <c r="HD60" s="406"/>
      <c r="HE60" s="1"/>
      <c r="HF60" s="1"/>
      <c r="HX60" s="400"/>
      <c r="ID60" s="607" t="s">
        <v>2359</v>
      </c>
      <c r="IE60">
        <v>8.8000000000000007</v>
      </c>
      <c r="IJ60" s="400" t="s">
        <v>2377</v>
      </c>
      <c r="IK60">
        <v>150</v>
      </c>
      <c r="IP60" s="580" t="s">
        <v>2540</v>
      </c>
      <c r="IQ60" s="357">
        <v>22.6</v>
      </c>
      <c r="JB60" s="400"/>
      <c r="JC60" s="202"/>
    </row>
    <row r="61" spans="41:275" x14ac:dyDescent="0.2">
      <c r="DA61" s="205"/>
      <c r="DB61" s="205"/>
      <c r="DC61" s="1"/>
      <c r="DD61" s="84"/>
      <c r="DE61" s="6"/>
      <c r="DG61" s="218" t="s">
        <v>1446</v>
      </c>
      <c r="DH61" s="302">
        <v>58.2</v>
      </c>
      <c r="DK61" s="6"/>
      <c r="DQ61" s="6"/>
      <c r="FP61" t="s">
        <v>1427</v>
      </c>
      <c r="FQ61">
        <v>20</v>
      </c>
      <c r="HB61" s="1"/>
      <c r="HC61" s="1"/>
      <c r="HD61" s="406"/>
      <c r="HE61" s="1"/>
      <c r="HF61" s="1"/>
      <c r="ID61" s="583" t="s">
        <v>2373</v>
      </c>
      <c r="IE61">
        <f>2000+1311.79</f>
        <v>3311.79</v>
      </c>
      <c r="IJ61" s="400" t="s">
        <v>2359</v>
      </c>
      <c r="IK61">
        <v>5.4</v>
      </c>
      <c r="IP61" s="202"/>
      <c r="IQ61" s="202"/>
      <c r="JB61" s="400"/>
      <c r="JC61" s="202"/>
    </row>
    <row r="62" spans="41:275" x14ac:dyDescent="0.2">
      <c r="DA62" s="205"/>
      <c r="DB62" s="205"/>
      <c r="DC62" s="1"/>
      <c r="DD62" s="306"/>
      <c r="DE62" s="6"/>
      <c r="DG62" s="218" t="s">
        <v>1413</v>
      </c>
      <c r="DH62" s="302">
        <f>21.5+57.6</f>
        <v>79.099999999999994</v>
      </c>
      <c r="FL62" s="142"/>
      <c r="HB62" s="1"/>
      <c r="HC62" s="1"/>
      <c r="HD62" s="406"/>
      <c r="HE62" s="1"/>
      <c r="HF62" s="1"/>
      <c r="ID62" s="400"/>
      <c r="IJ62" s="400"/>
      <c r="IP62" s="202"/>
      <c r="IQ62" s="202"/>
      <c r="JB62" s="400"/>
    </row>
    <row r="63" spans="41:275" x14ac:dyDescent="0.2">
      <c r="DA63" s="205"/>
      <c r="DB63" s="205"/>
      <c r="DC63" s="1"/>
      <c r="DD63" s="84"/>
      <c r="DE63" s="6"/>
      <c r="DG63" s="218" t="s">
        <v>1433</v>
      </c>
      <c r="DH63" s="302">
        <v>193.38</v>
      </c>
      <c r="HB63" s="1"/>
      <c r="HC63" s="1"/>
      <c r="HD63" s="406"/>
      <c r="HE63" s="1"/>
      <c r="HF63" s="1"/>
      <c r="ID63" s="400"/>
      <c r="IJ63" s="400"/>
      <c r="IP63" s="398"/>
      <c r="IQ63" s="342"/>
      <c r="JB63" s="400"/>
    </row>
    <row r="64" spans="41:275" x14ac:dyDescent="0.2">
      <c r="DA64" s="205"/>
      <c r="DB64" s="205"/>
      <c r="DC64" s="1"/>
      <c r="DD64" s="84"/>
      <c r="DE64" s="6"/>
      <c r="DG64" s="218" t="s">
        <v>1434</v>
      </c>
      <c r="DH64" s="302">
        <v>159</v>
      </c>
      <c r="HB64" s="1"/>
      <c r="HC64" s="1"/>
      <c r="HD64" s="1"/>
      <c r="HE64" s="1"/>
      <c r="HF64" s="1"/>
      <c r="ID64" s="400"/>
      <c r="IJ64" s="491"/>
      <c r="IK64" s="491"/>
      <c r="IP64" s="202"/>
      <c r="IQ64" s="581"/>
      <c r="IY64" s="390"/>
      <c r="JB64" s="400"/>
      <c r="JE64" s="390"/>
    </row>
    <row r="65" spans="109:277" x14ac:dyDescent="0.2">
      <c r="DE65" s="6"/>
      <c r="DG65" s="218" t="s">
        <v>1479</v>
      </c>
      <c r="DH65" s="302">
        <v>88</v>
      </c>
      <c r="DI65" s="1"/>
      <c r="HB65" s="1"/>
      <c r="HC65" s="1"/>
      <c r="HD65" s="1"/>
      <c r="HE65" s="1"/>
      <c r="ID65" s="400"/>
      <c r="IJ65" s="142"/>
      <c r="IK65" s="142"/>
      <c r="IP65" s="400"/>
      <c r="IQ65" s="202"/>
      <c r="JK65" s="390"/>
    </row>
    <row r="66" spans="109:277" x14ac:dyDescent="0.2">
      <c r="DE66" s="6"/>
      <c r="DG66" s="218" t="s">
        <v>1472</v>
      </c>
      <c r="DH66" s="302">
        <v>51.9</v>
      </c>
      <c r="ID66" s="400"/>
      <c r="IP66" s="400"/>
      <c r="IQ66" s="202"/>
    </row>
    <row r="67" spans="109:277" x14ac:dyDescent="0.2">
      <c r="DG67" s="218" t="s">
        <v>1167</v>
      </c>
      <c r="DH67" s="302">
        <v>1500</v>
      </c>
      <c r="IP67" s="400"/>
    </row>
    <row r="68" spans="109:277" x14ac:dyDescent="0.2">
      <c r="IJ68" s="398"/>
      <c r="IK68" s="344"/>
      <c r="IP68" s="400"/>
      <c r="JQ68" s="390"/>
    </row>
    <row r="69" spans="109:277" x14ac:dyDescent="0.2">
      <c r="IK69" s="493"/>
      <c r="IM69" s="390"/>
      <c r="IP69" s="400"/>
      <c r="IS69" s="390"/>
    </row>
    <row r="70" spans="109:277" x14ac:dyDescent="0.2">
      <c r="IJ70" s="400"/>
      <c r="IP70" s="400"/>
    </row>
    <row r="71" spans="109:277" x14ac:dyDescent="0.2">
      <c r="HO71" s="390"/>
      <c r="IG71" s="390"/>
      <c r="IJ71" s="400"/>
    </row>
    <row r="72" spans="109:277" x14ac:dyDescent="0.2">
      <c r="IJ72" s="400"/>
    </row>
    <row r="73" spans="109:277" x14ac:dyDescent="0.2">
      <c r="IJ73" s="400"/>
    </row>
    <row r="74" spans="109:277" x14ac:dyDescent="0.2">
      <c r="IJ74" s="400"/>
    </row>
    <row r="75" spans="109:277" x14ac:dyDescent="0.2">
      <c r="IJ75" s="400"/>
    </row>
    <row r="76" spans="109:277" x14ac:dyDescent="0.2">
      <c r="HI76" s="390"/>
    </row>
    <row r="78" spans="109:277" x14ac:dyDescent="0.2">
      <c r="GW78" s="390"/>
    </row>
    <row r="79" spans="109:277" x14ac:dyDescent="0.2">
      <c r="HU79" s="390"/>
    </row>
    <row r="80" spans="109:277" x14ac:dyDescent="0.2">
      <c r="HC80" s="390"/>
    </row>
    <row r="81" spans="235:235" x14ac:dyDescent="0.2">
      <c r="IA81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51:GV54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35" t="s">
        <v>1875</v>
      </c>
      <c r="C2" s="835"/>
      <c r="D2" s="835"/>
      <c r="E2" s="815" t="s">
        <v>2500</v>
      </c>
      <c r="F2" s="815" t="s">
        <v>2526</v>
      </c>
      <c r="G2" s="699"/>
      <c r="H2" s="826"/>
      <c r="I2" s="814" t="s">
        <v>2636</v>
      </c>
      <c r="J2" s="814"/>
      <c r="K2" s="817" t="s">
        <v>2633</v>
      </c>
      <c r="L2" s="817" t="s">
        <v>2552</v>
      </c>
      <c r="M2" s="815" t="s">
        <v>2505</v>
      </c>
      <c r="N2" s="820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16"/>
      <c r="F3" s="816"/>
      <c r="G3" s="703"/>
      <c r="H3" s="827"/>
      <c r="I3" s="704" t="s">
        <v>2595</v>
      </c>
      <c r="J3" s="705" t="s">
        <v>2212</v>
      </c>
      <c r="K3" s="818"/>
      <c r="L3" s="818"/>
      <c r="M3" s="816"/>
      <c r="N3" s="820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30" t="s">
        <v>2503</v>
      </c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</row>
    <row r="11" spans="2:16" ht="12.75" customHeight="1" x14ac:dyDescent="0.2">
      <c r="B11" s="567"/>
      <c r="C11" s="558" t="s">
        <v>2522</v>
      </c>
      <c r="D11" s="556"/>
      <c r="E11" s="821" t="s">
        <v>2500</v>
      </c>
      <c r="F11" s="821" t="s">
        <v>2526</v>
      </c>
      <c r="G11" s="560"/>
      <c r="H11" s="824" t="s">
        <v>2513</v>
      </c>
      <c r="I11" s="828" t="s">
        <v>2762</v>
      </c>
      <c r="J11" s="831" t="s">
        <v>2634</v>
      </c>
      <c r="K11" s="831"/>
      <c r="L11" s="832"/>
      <c r="M11" s="821" t="s">
        <v>2763</v>
      </c>
      <c r="N11" s="823" t="s">
        <v>2514</v>
      </c>
    </row>
    <row r="12" spans="2:16" x14ac:dyDescent="0.2">
      <c r="B12" s="567"/>
      <c r="C12" s="550" t="s">
        <v>1873</v>
      </c>
      <c r="D12" s="551" t="s">
        <v>2415</v>
      </c>
      <c r="E12" s="822"/>
      <c r="F12" s="822"/>
      <c r="G12" s="562"/>
      <c r="H12" s="825"/>
      <c r="I12" s="829"/>
      <c r="J12" s="707" t="s">
        <v>2524</v>
      </c>
      <c r="K12" s="563" t="s">
        <v>1874</v>
      </c>
      <c r="L12" s="833"/>
      <c r="M12" s="822"/>
      <c r="N12" s="823"/>
    </row>
    <row r="13" spans="2:16" s="627" customFormat="1" x14ac:dyDescent="0.2">
      <c r="B13" s="834">
        <v>8</v>
      </c>
      <c r="C13" s="834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6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2802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30" t="s">
        <v>2504</v>
      </c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19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19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2023-04-27T16:44:03Z</dcterms:modified>
</cp:coreProperties>
</file>