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88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KA30" i="32" l="1"/>
  <c r="JS14" i="32" l="1"/>
  <c r="JS30" i="32" l="1"/>
  <c r="JS28" i="32"/>
  <c r="JS25" i="32"/>
  <c r="KC3" i="32" l="1"/>
  <c r="KC4" i="32"/>
  <c r="JY21" i="32"/>
  <c r="JY2" i="32"/>
  <c r="JY20" i="32"/>
  <c r="JY22" i="32"/>
  <c r="JY23" i="32"/>
  <c r="JY25" i="32"/>
  <c r="JY26" i="32"/>
  <c r="KC2" i="32" l="1"/>
  <c r="JY24" i="32"/>
  <c r="KA5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<sst xmlns="http://schemas.openxmlformats.org/spreadsheetml/2006/main" count="7244" uniqueCount="2915">
  <si>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</si>
  <si>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</si>
  <si>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</si>
  <si>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</si>
  <si>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</si>
  <si>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</si>
  <si>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</si>
  <si>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</si>
  <si>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</si>
  <si>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</si>
  <si>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</si>
  <si>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</si>
  <si>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</si>
  <si>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</si>
  <si>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</si>
  <si>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</si>
  <si>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</si>
  <si>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</si>
  <si>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</si>
  <si>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</si>
  <si>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</si>
  <si>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</si>
  <si>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</si>
  <si>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</si>
  <si>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</si>
  <si>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</si>
  <si>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</si>
  <si>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</si>
  <si>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</si>
  <si>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</si>
  <si>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</si>
  <si>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</si>
  <si>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</si>
  <si>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</si>
  <si>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</si>
  <si>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</si>
  <si>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</si>
  <si>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</si>
  <si>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</si>
  <si>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</si>
  <si>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</si>
  <si>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</si>
  <si>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</si>
  <si>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</si>
  <si>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</si>
  <si>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</si>
  <si>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</si>
  <si>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</si>
  <si>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</si>
  <si>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</si>
  <si>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</si>
  <si>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</si>
  <si>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</si>
  <si>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</si>
  <si>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</si>
  <si>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</si>
  <si>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</si>
  <si>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</si>
  <si>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</si>
  <si>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</si>
  <si>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</si>
  <si>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</si>
  <si>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</si>
  <si>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</si>
  <si>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</si>
  <si>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</si>
  <si>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</si>
  <si>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</si>
  <si>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</si>
  <si>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</si>
  <si>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</si>
  <si>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</si>
  <si>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</si>
  <si>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</si>
  <si>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</si>
  <si>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</si>
  <si>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</si>
  <si>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</si>
  <si>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</si>
  <si>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</si>
  <si>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</si>
  <si>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</si>
  <si>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</si>
  <si>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</si>
  <si>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</si>
  <si>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</si>
  <si>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</si>
  <si>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</si>
  <si>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</si>
  <si>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</si>
  <si>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</si>
  <si>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</si>
  <si>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</si>
  <si>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</si>
  <si>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</si>
  <si>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</si>
  <si>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</si>
  <si>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</si>
  <si>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</si>
  <si>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</si>
  <si>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</si>
  <si>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</si>
  <si>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</si>
  <si>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</si>
  <si>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</si>
  <si>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</si>
  <si>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</si>
  <si>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</si>
  <si>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</si>
  <si>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</si>
  <si>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</si>
  <si>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</si>
  <si>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</si>
  <si>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</si>
  <si>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</si>
  <si>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</si>
  <si>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</si>
  <si>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</si>
  <si>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</si>
  <si>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</si>
  <si>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</si>
  <si>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</si>
  <si>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</si>
  <si>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</si>
  <si>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</si>
  <si>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</si>
  <si>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</si>
  <si>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</si>
  <si>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</si>
  <si>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</si>
  <si>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</si>
  <si>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</si>
  <si>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</si>
  <si>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</si>
  <si>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</si>
  <si>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</si>
  <si>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</si>
  <si>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</si>
  <si>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</si>
  <si>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</si>
  <si>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</si>
  <si>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</si>
  <si>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</si>
  <si>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</si>
  <si>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</si>
  <si>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</si>
  <si>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</si>
  <si>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</si>
  <si>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</si>
  <si>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</si>
  <si>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</si>
  <si>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</si>
  <si>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</si>
  <si>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</si>
  <si>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</si>
  <si>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</si>
  <si>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</si>
  <si>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</si>
  <si>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</si>
  <si>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</si>
  <si>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</si>
  <si>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</si>
  <si>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</si>
  <si>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</si>
  <si>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</si>
  <si>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</si>
  <si>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</si>
  <si>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</si>
  <si>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</si>
  <si>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</si>
  <si>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</si>
  <si>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</si>
  <si>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</si>
  <si>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</si>
  <si>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</si>
  <si>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</si>
  <si>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</si>
  <si>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</si>
  <si>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</si>
  <si>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</si>
  <si>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</si>
  <si>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</si>
  <si>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</si>
  <si>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</si>
  <si>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</si>
  <si>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</si>
  <si>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</si>
  <si>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</si>
  <si>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</si>
  <si>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</si>
  <si>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</si>
  <si>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</si>
  <si>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</si>
  <si>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</si>
  <si>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</si>
  <si>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</si>
  <si>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</si>
  <si>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</si>
  <si>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</si>
  <si>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</si>
  <si>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</si>
  <si>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</si>
  <si>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</si>
  <si>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</si>
  <si>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</si>
  <si>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</si>
  <si>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</si>
  <si>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</si>
  <si>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</si>
  <si>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</si>
  <si>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</si>
  <si>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</si>
  <si>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</si>
  <si>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</si>
  <si>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</si>
  <si>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</si>
  <si>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</si>
  <si>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</si>
  <si>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</si>
  <si>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</si>
  <si>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</si>
  <si>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</si>
  <si>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</si>
  <si>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</si>
  <si>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</si>
  <si>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</si>
  <si>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</si>
  <si>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</si>
  <si>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</si>
  <si>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</si>
  <si>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</si>
  <si>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</si>
  <si>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</si>
  <si>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</si>
  <si>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</si>
  <si>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</si>
  <si>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</si>
  <si>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</si>
  <si>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</si>
  <si>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</si>
  <si>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</si>
  <si>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</si>
  <si>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</si>
  <si>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</si>
  <si>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</si>
  <si>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</si>
  <si>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</si>
  <si>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</si>
  <si>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</si>
  <si>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</si>
  <si>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</si>
  <si>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</si>
  <si>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</si>
  <si>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</si>
  <si>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</si>
  <si>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</si>
  <si>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</si>
  <si>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</si>
  <si>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</si>
  <si>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</si>
  <si>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</si>
  <si>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</si>
  <si>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</si>
  <si>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</si>
  <si>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</si>
  <si>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</si>
  <si>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</si>
  <si>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</si>
  <si>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</si>
  <si>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</si>
  <si>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</si>
  <si>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</si>
  <si>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</si>
  <si>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</si>
  <si>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</si>
  <si>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</si>
  <si>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</si>
  <si>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</si>
  <si>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</si>
  <si>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</si>
  <si>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</si>
  <si>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</si>
  <si>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</si>
  <si>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</si>
  <si>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</si>
  <si>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</si>
  <si>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</si>
  <si>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</si>
  <si>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</si>
  <si>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</si>
  <si>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</si>
  <si>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</si>
  <si>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</si>
  <si>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</si>
  <si>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</si>
  <si>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</si>
  <si>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</si>
  <si>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</si>
  <si>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</si>
  <si>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</si>
  <si>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</si>
  <si>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</si>
  <si>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</si>
  <si>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</si>
  <si>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</si>
  <si>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</si>
  <si>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</si>
  <si>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</si>
  <si>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</si>
  <si>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</si>
  <si>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</si>
  <si>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</si>
  <si>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</si>
  <si>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</si>
  <si>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</si>
  <si>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</si>
  <si>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</si>
  <si>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</si>
  <si>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</si>
  <si>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</si>
  <si>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</si>
  <si>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</si>
  <si>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</si>
  <si>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</si>
  <si>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</si>
  <si>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</si>
  <si>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</si>
  <si>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</si>
  <si>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</si>
  <si>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</si>
  <si>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</si>
  <si>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</si>
  <si>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</si>
  <si>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</si>
  <si>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</si>
  <si>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</si>
  <si>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</si>
  <si>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</si>
  <si>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</si>
  <si>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</si>
  <si>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</si>
  <si>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</si>
  <si>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</si>
  <si>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</si>
  <si>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</si>
  <si>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</si>
  <si>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</si>
  <si>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</si>
  <si>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</si>
  <si>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</si>
  <si>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</si>
  <si>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</si>
  <si>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</si>
  <si>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</si>
  <si>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</si>
  <si>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</si>
  <si>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</si>
  <si>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</si>
  <si>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</si>
  <si>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</si>
  <si>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</si>
  <si>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</si>
  <si>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</si>
  <si>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</si>
  <si>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</si>
  <si>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</si>
  <si>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</si>
  <si>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</si>
  <si>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</si>
  <si>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</si>
  <si>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</si>
  <si>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</si>
  <si>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</si>
  <si>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</si>
  <si>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</si>
  <si>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</si>
  <si>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</si>
  <si>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</si>
  <si>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</si>
  <si>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</si>
  <si>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</si>
  <si>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</si>
  <si>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</si>
  <si>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</si>
  <si>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</si>
  <si>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</si>
  <si>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</si>
  <si>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</si>
  <si>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</si>
  <si>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</si>
  <si>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</si>
  <si>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</si>
  <si>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</si>
  <si>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</si>
  <si>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</si>
  <si>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</si>
  <si>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</si>
  <si>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</si>
  <si>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</si>
  <si>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</si>
  <si>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</si>
  <si>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</si>
  <si>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</si>
  <si>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</si>
  <si>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</si>
  <si>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</si>
  <si>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</si>
  <si>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</si>
  <si>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</si>
  <si>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</si>
  <si>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</si>
  <si>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</si>
  <si>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</si>
  <si>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</si>
  <si>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</si>
  <si>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</si>
  <si>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</si>
  <si>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</si>
  <si>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</si>
  <si>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</si>
  <si>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</si>
  <si>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</si>
  <si>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</si>
  <si>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</si>
  <si>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</si>
  <si>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</si>
  <si>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</si>
  <si>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</si>
  <si>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</si>
  <si>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</si>
  <si>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</si>
  <si>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</si>
  <si>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</si>
  <si>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</si>
  <si>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</si>
  <si>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</si>
  <si>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</si>
  <si>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</si>
  <si>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</si>
  <si>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</si>
  <si>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</si>
  <si>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</si>
  <si>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</si>
  <si>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</si>
  <si>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</si>
  <si>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</si>
  <si>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</si>
  <si>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</si>
  <si>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</si>
  <si>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</si>
  <si>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</si>
  <si>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</si>
  <si>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</si>
  <si>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</si>
  <si>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</si>
  <si>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</si>
  <si>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</si>
  <si>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</si>
  <si>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</si>
  <si>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</si>
  <si>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</si>
  <si>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</si>
  <si>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</si>
  <si>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</si>
  <si>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</si>
  <si>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</si>
  <si>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</si>
  <si>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</si>
  <si>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</si>
  <si>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</si>
  <si>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</si>
  <si>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</si>
  <si>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</si>
  <si>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</si>
  <si>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</si>
  <si>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</si>
  <si>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</si>
  <si>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</si>
  <si>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</si>
  <si>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</si>
  <si>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</si>
  <si>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</si>
  <si>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</si>
  <si>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</si>
  <si>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</si>
  <si>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</si>
  <si>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</si>
  <si>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</si>
  <si>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</si>
  <si>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</si>
  <si>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</si>
  <si>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</si>
  <si>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</si>
  <si>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</si>
  <si>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</si>
  <si>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</si>
  <si>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</si>
  <si>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</si>
  <si>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</si>
  <si>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</si>
  <si>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</si>
  <si>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</si>
  <si>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</si>
  <si>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</si>
  <si>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</si>
  <si>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</si>
  <si>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</si>
  <si>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</si>
  <si>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</si>
  <si>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</si>
  <si>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</si>
  <si>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</si>
  <si>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</si>
  <si>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</si>
  <si>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</si>
  <si>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</si>
  <si>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</si>
  <si>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</si>
  <si>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</si>
  <si>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</si>
  <si>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</si>
  <si>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</si>
  <si>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</si>
  <si>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</si>
  <si>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</si>
  <si>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</si>
  <si>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</si>
  <si>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</si>
  <si>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</si>
  <si>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</si>
  <si>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</si>
  <si>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</si>
  <si>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</si>
  <si>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</si>
  <si>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</si>
  <si>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</si>
  <si>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</si>
  <si>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</si>
  <si>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</si>
  <si>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</si>
  <si>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</si>
  <si>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</si>
  <si>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</si>
  <si>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</si>
  <si>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</si>
  <si>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</si>
  <si>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</si>
  <si>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</si>
  <si>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</si>
  <si>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</si>
  <si>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</si>
  <si>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</si>
  <si>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</si>
  <si>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</si>
  <si>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</si>
  <si>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</si>
  <si>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</si>
  <si>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</si>
  <si>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</si>
  <si>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</si>
  <si>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</si>
  <si>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</si>
  <si>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</si>
  <si>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</si>
  <si>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</si>
  <si>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</si>
  <si>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</si>
  <si>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</si>
  <si>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</si>
  <si>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</si>
  <si>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</si>
  <si>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</si>
  <si>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</si>
  <si>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</si>
  <si>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</si>
  <si>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</si>
  <si>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</si>
  <si>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</si>
  <si>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</si>
  <si>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</si>
  <si>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</si>
  <si>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</si>
  <si>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</si>
  <si>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</si>
  <si>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</si>
  <si>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</si>
  <si>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</si>
  <si>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</si>
  <si>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</si>
  <si>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</si>
  <si>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</si>
  <si>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</si>
  <si>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</si>
  <si>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</si>
  <si>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</si>
  <si>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</si>
  <si>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</si>
  <si>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</si>
  <si>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</si>
  <si>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</si>
  <si>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</si>
  <si>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</si>
  <si>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</si>
  <si>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</si>
  <si>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</si>
  <si>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</si>
  <si>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</si>
  <si>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</si>
  <si>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</si>
  <si>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</si>
  <si>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</si>
  <si>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</si>
  <si>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</si>
  <si>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</si>
  <si>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</si>
  <si>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</si>
  <si>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</si>
  <si>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</si>
  <si>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</si>
  <si>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</si>
  <si>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</si>
  <si>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</si>
  <si>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</si>
  <si>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</si>
  <si>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</si>
  <si>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</si>
  <si>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</si>
  <si>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</si>
  <si>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</si>
  <si>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</si>
  <si>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</si>
  <si>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</si>
  <si>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</si>
  <si>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</si>
  <si>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</si>
  <si>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</si>
  <si>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</si>
  <si>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</si>
  <si>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</si>
  <si>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</si>
  <si>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</si>
  <si>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</si>
  <si>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</si>
  <si>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</si>
  <si>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</si>
  <si>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</si>
  <si>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</si>
  <si>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</si>
  <si>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</si>
  <si>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</si>
  <si>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</si>
  <si>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</si>
  <si>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</si>
  <si>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</si>
  <si>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</si>
  <si>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</si>
  <si>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</si>
  <si>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</si>
  <si>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</si>
  <si>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</si>
  <si>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</si>
  <si>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</si>
  <si>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</si>
  <si>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</si>
  <si>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</si>
  <si>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</si>
  <si>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</si>
  <si>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</si>
  <si>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</si>
  <si>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</si>
  <si>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</si>
  <si>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</si>
  <si>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</si>
  <si>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</si>
  <si>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</si>
  <si>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</si>
  <si>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</si>
  <si>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</si>
  <si>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</si>
  <si>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</si>
  <si>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</si>
  <si>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</si>
  <si>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</si>
  <si>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</si>
  <si>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</si>
  <si>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</si>
  <si>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</si>
  <si>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</si>
  <si>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</si>
  <si>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</si>
  <si>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</si>
  <si>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</si>
  <si>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</si>
  <si>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</si>
  <si>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</si>
  <si>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</si>
  <si>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</si>
  <si>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</si>
  <si>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</si>
  <si>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</si>
  <si>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</si>
  <si>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</si>
  <si>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</si>
  <si>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</si>
  <si>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</si>
  <si>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</si>
  <si>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</si>
  <si>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</si>
  <si>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</si>
  <si>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</si>
  <si>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</si>
  <si>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</si>
  <si>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</si>
  <si>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</si>
  <si>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</si>
  <si>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</si>
  <si>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</si>
  <si>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</si>
  <si>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</si>
  <si>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</si>
  <si>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</si>
  <si>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</si>
  <si>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</si>
  <si>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</si>
  <si>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</si>
  <si>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</si>
  <si>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</si>
  <si>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</si>
  <si>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</si>
  <si>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</si>
  <si>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</si>
  <si>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</si>
  <si>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</si>
  <si>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</si>
  <si>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</si>
  <si>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</si>
  <si>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</si>
  <si>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</si>
  <si>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</si>
  <si>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</si>
  <si>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</si>
  <si>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</si>
  <si>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</si>
  <si>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</si>
  <si>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</si>
  <si>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</si>
  <si>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</si>
  <si>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</si>
  <si>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</si>
  <si>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</si>
  <si>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</si>
  <si>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</si>
  <si>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</si>
  <si>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</si>
  <si>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</si>
  <si>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</si>
  <si>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</si>
  <si>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</si>
  <si>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</si>
  <si>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</si>
  <si>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</si>
  <si>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</si>
  <si>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</si>
  <si>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</si>
  <si>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</si>
  <si>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</si>
  <si>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</si>
  <si>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</si>
  <si>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</si>
  <si>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</si>
  <si>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</si>
  <si>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</si>
  <si>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</si>
  <si>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</si>
  <si>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</si>
  <si>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</si>
  <si>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</si>
  <si>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</si>
  <si>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</si>
  <si>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</si>
  <si>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</si>
  <si>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</si>
  <si>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</si>
  <si>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</si>
  <si>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</si>
  <si>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</si>
  <si>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</si>
  <si>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</si>
  <si>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</si>
  <si>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</si>
  <si>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</si>
  <si>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</si>
  <si>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</si>
  <si>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</si>
  <si>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</si>
  <si>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</si>
  <si>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</si>
  <si>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</si>
  <si>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</si>
  <si>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</si>
  <si>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</si>
  <si>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</si>
  <si>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</si>
  <si>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</si>
  <si>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</si>
  <si>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</si>
  <si>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</si>
  <si>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</si>
  <si>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</si>
  <si>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</si>
  <si>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</si>
  <si>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</si>
  <si>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</si>
  <si>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</si>
  <si>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</si>
  <si>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</si>
  <si>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</si>
  <si>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</si>
  <si>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</si>
  <si>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</si>
  <si>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</si>
  <si>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</si>
  <si>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</si>
  <si>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</si>
  <si>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</si>
  <si>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</si>
  <si>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</si>
  <si>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</si>
  <si>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</si>
  <si>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</si>
  <si>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</si>
  <si>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</si>
  <si>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</si>
  <si>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</si>
  <si>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</si>
  <si>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</si>
  <si>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</si>
  <si>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</si>
  <si>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</si>
  <si>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</si>
  <si>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</si>
  <si>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</si>
  <si>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</si>
  <si>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</si>
  <si>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</si>
  <si>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</si>
  <si>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</si>
  <si>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</si>
  <si>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</si>
  <si>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</si>
  <si>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</si>
  <si>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</si>
  <si>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</si>
  <si>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</si>
  <si>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</si>
  <si>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</si>
  <si>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</si>
  <si>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</si>
  <si>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</si>
  <si>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</si>
  <si>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</si>
  <si>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</si>
  <si>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</si>
  <si>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</si>
  <si>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</si>
  <si>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</si>
  <si>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</si>
  <si>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</si>
  <si>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</si>
  <si>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</si>
  <si>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</si>
  <si>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</si>
  <si>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</si>
  <si>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</si>
  <si>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</si>
  <si>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</si>
  <si>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</si>
  <si>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</si>
  <si>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</si>
  <si>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</si>
  <si>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</si>
  <si>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</si>
  <si>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</si>
  <si>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</si>
  <si>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</si>
  <si>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</si>
  <si>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</si>
  <si>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</si>
  <si>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</si>
  <si>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</si>
  <si>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</si>
  <si>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</si>
  <si>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</si>
  <si>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</si>
  <si>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</si>
  <si>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</si>
  <si>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</si>
  <si>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</si>
  <si>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</si>
  <si>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</si>
  <si>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</si>
  <si>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</si>
  <si>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</si>
  <si>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</si>
  <si>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</si>
  <si>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</si>
  <si>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</si>
  <si>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</si>
  <si>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</si>
  <si>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</si>
  <si>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</si>
  <si>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</si>
  <si>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</si>
  <si>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</si>
  <si>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</si>
  <si>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</si>
  <si>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</si>
  <si>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</si>
  <si>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</si>
  <si>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</si>
  <si>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</si>
  <si>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</si>
  <si>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</si>
  <si>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</si>
  <si>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</si>
  <si>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</si>
  <si>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</si>
  <si>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</si>
  <si>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</si>
  <si>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</si>
  <si>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</si>
  <si>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</si>
  <si>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</si>
  <si>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</si>
  <si>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</si>
  <si>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</si>
  <si>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</si>
  <si>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</si>
  <si>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</si>
  <si>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</si>
  <si>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</si>
  <si>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</si>
  <si>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</si>
  <si>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</si>
  <si>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</si>
  <si>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</si>
  <si>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</si>
  <si>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</si>
  <si>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</si>
  <si>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</si>
  <si>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</si>
  <si>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</si>
  <si>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</si>
  <si>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</si>
  <si>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</si>
  <si>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</si>
  <si>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</si>
  <si>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</si>
  <si>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</si>
  <si>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</si>
  <si>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</si>
  <si>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</si>
  <si>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</si>
  <si>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</si>
  <si>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</si>
  <si>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</si>
  <si>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</si>
  <si>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</si>
  <si>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</si>
  <si>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</si>
  <si>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</si>
  <si>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</si>
  <si>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</si>
  <si>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</si>
  <si>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</si>
  <si>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</si>
  <si>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</si>
  <si>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</si>
  <si>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</si>
  <si>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</si>
  <si>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</si>
  <si>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</si>
  <si>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</si>
  <si>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</si>
  <si>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</si>
  <si>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</si>
  <si>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</si>
  <si>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</si>
  <si>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</si>
  <si>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</si>
  <si>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</si>
  <si>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</si>
  <si>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</si>
  <si>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</si>
  <si>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</si>
  <si>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</si>
  <si>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</si>
  <si>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</si>
  <si>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</si>
  <si>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</si>
  <si>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</si>
  <si>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</si>
  <si>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</si>
  <si>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</si>
  <si>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</si>
  <si>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</si>
  <si>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</si>
  <si>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</si>
  <si>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</si>
  <si>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</si>
  <si>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</si>
  <si>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</si>
  <si>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</si>
  <si>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</si>
  <si>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</si>
  <si>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</si>
  <si>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</si>
  <si>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</si>
  <si>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</si>
  <si>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</si>
  <si>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</si>
  <si>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</si>
  <si>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</si>
  <si>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</si>
  <si>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</si>
  <si>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</si>
  <si>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</si>
  <si>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</si>
  <si>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</si>
  <si>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</si>
  <si>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</si>
  <si>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</si>
  <si>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</si>
  <si>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</si>
  <si>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</si>
  <si>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</si>
  <si>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</si>
  <si>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</si>
  <si>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</si>
  <si>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</si>
  <si>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</si>
  <si>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</si>
  <si>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</si>
  <si>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</si>
  <si>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</si>
  <si>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</si>
  <si>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</si>
  <si>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</si>
  <si>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</si>
  <si>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</si>
  <si>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</si>
  <si>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</si>
  <si>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</si>
  <si>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</si>
  <si>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</si>
  <si>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</si>
  <si>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</si>
  <si>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</si>
  <si>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</si>
  <si>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</si>
  <si>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</si>
  <si>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</si>
  <si>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</si>
  <si>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</si>
  <si>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</si>
  <si>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</si>
  <si>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</si>
  <si>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</si>
  <si>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</si>
  <si>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</si>
  <si>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</si>
  <si>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</si>
  <si>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</si>
  <si>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</si>
  <si>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</si>
  <si>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</si>
  <si>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</si>
  <si>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</si>
  <si>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</si>
  <si>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</si>
  <si>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</si>
  <si>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</si>
  <si>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</si>
  <si>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</si>
  <si>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</si>
  <si>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</si>
  <si>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</si>
  <si>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</si>
  <si>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</si>
  <si>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</si>
  <si>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</si>
  <si>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</si>
  <si>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</si>
  <si>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</si>
  <si>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</si>
  <si>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</si>
  <si>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</si>
  <si>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</si>
  <si>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</si>
  <si>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</si>
  <si>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</si>
  <si>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</si>
  <si>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</si>
  <si>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</si>
  <si>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</si>
  <si>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</si>
  <si>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</si>
  <si>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</si>
  <si>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</si>
  <si>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</si>
  <si>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</si>
  <si>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</si>
  <si>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</si>
  <si>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</si>
  <si>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</si>
  <si>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</si>
  <si>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</si>
  <si>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</si>
  <si>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</si>
  <si>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</si>
  <si>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</si>
  <si>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</si>
  <si>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</si>
  <si>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</si>
  <si>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</si>
  <si>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</si>
  <si>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</si>
  <si>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</si>
  <si>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</si>
  <si>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</si>
  <si>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</si>
  <si>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</si>
  <si>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</si>
  <si>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</si>
  <si>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</si>
  <si>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</si>
  <si>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</si>
  <si>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</si>
  <si>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</si>
  <si>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</si>
  <si>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</si>
  <si>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</si>
  <si>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</si>
  <si>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</si>
  <si>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</si>
  <si>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</si>
  <si>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</si>
  <si>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</si>
  <si>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</si>
  <si>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</si>
  <si>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</si>
  <si>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</si>
  <si>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</si>
  <si>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</si>
  <si>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</si>
  <si>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</si>
  <si>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</si>
  <si>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</si>
  <si>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</si>
  <si>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</si>
  <si>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</si>
  <si>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</si>
  <si>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</si>
  <si>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</si>
  <si>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</si>
  <si>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</si>
  <si>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</si>
  <si>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</si>
  <si>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</si>
  <si>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</si>
  <si>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</si>
  <si>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</si>
  <si>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</si>
  <si>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</si>
  <si>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</si>
  <si>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</si>
  <si>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</si>
  <si>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</si>
  <si>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</si>
  <si>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</si>
  <si>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</si>
  <si>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</si>
  <si>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</si>
  <si>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</si>
  <si>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</si>
  <si>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</si>
  <si>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</si>
  <si>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</si>
  <si>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</si>
  <si>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</si>
  <si>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</si>
  <si>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</si>
  <si>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</si>
  <si>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</si>
  <si>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</si>
  <si>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</si>
  <si>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</si>
  <si>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</si>
  <si>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</si>
  <si>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</si>
  <si>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</si>
  <si>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</si>
  <si>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</si>
  <si>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</si>
  <si>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</si>
  <si>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</si>
  <si>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</si>
  <si>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</si>
  <si>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</si>
  <si>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</si>
  <si>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</si>
  <si>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</si>
  <si>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</si>
  <si>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</si>
  <si>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</si>
  <si>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</si>
  <si>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</si>
  <si>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</si>
  <si>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</si>
  <si>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</si>
  <si>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</si>
  <si>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</si>
  <si>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</si>
  <si>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</si>
  <si>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</si>
  <si>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</si>
  <si>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</si>
  <si>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</si>
  <si>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</si>
  <si>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</si>
  <si>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</si>
  <si>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</si>
  <si>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</si>
  <si>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</si>
  <si>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</si>
  <si>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</si>
  <si>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</si>
  <si>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</si>
  <si>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</si>
  <si>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</si>
  <si>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</si>
  <si>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</si>
  <si>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</si>
  <si>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</si>
  <si>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</si>
  <si>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</si>
  <si>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</si>
  <si>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</si>
  <si>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</si>
  <si>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</si>
  <si>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</si>
  <si>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</si>
  <si>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</si>
  <si>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</si>
  <si>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</si>
  <si>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</si>
  <si>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</si>
  <si>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</si>
  <si>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</si>
  <si>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</si>
  <si>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</si>
  <si>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</si>
  <si>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</si>
  <si>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</si>
  <si>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</si>
  <si>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</si>
  <si>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</si>
  <si>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</si>
  <si>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</si>
  <si>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</si>
  <si>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</si>
  <si>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</si>
  <si>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</si>
  <si>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</si>
  <si>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</si>
  <si>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</si>
  <si>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</si>
  <si>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</si>
  <si>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</si>
  <si>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</si>
  <si>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</si>
  <si>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</si>
  <si>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</si>
  <si>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</si>
  <si>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</si>
  <si>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</si>
  <si>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</si>
  <si>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</si>
  <si>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</si>
  <si>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</si>
  <si>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</si>
  <si>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</si>
  <si>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</si>
  <si>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</si>
  <si>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</si>
  <si>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</si>
  <si>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</si>
  <si>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</si>
  <si>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</si>
  <si>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</si>
  <si>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</si>
  <si>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</si>
  <si>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</si>
  <si>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</si>
  <si>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</si>
  <si>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</si>
  <si>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</si>
  <si>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</si>
  <si>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</si>
  <si>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</si>
  <si>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</si>
  <si>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</si>
  <si>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</si>
  <si>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</si>
  <si>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</si>
  <si>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</si>
  <si>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</si>
  <si>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</si>
  <si>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</si>
  <si>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</si>
  <si>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</si>
  <si>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</si>
  <si>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</si>
  <si>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</si>
  <si>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</si>
  <si>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</si>
  <si>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</si>
  <si>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</si>
  <si>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</si>
  <si>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</si>
  <si>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</si>
  <si>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</si>
  <si>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</si>
  <si>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</si>
  <si>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</si>
  <si>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</si>
  <si>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</si>
  <si>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</si>
  <si>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</si>
  <si>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</si>
  <si>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</si>
  <si>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</si>
  <si>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</si>
  <si>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</si>
  <si>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</si>
  <si>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</si>
  <si>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</si>
  <si>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</si>
  <si>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</si>
  <si>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</si>
  <si>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</si>
  <si>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</si>
  <si>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</si>
  <si>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</si>
  <si>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</si>
  <si>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</si>
  <si>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</si>
  <si>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</si>
  <si>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</si>
  <si>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</si>
  <si>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</si>
  <si>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</si>
  <si>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</si>
  <si>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</si>
  <si>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</si>
  <si>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</si>
  <si>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</si>
  <si>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</si>
  <si>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</si>
  <si>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</si>
  <si>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</si>
  <si>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</si>
  <si>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</si>
  <si>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</si>
  <si>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</si>
  <si>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</si>
  <si>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</si>
  <si>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</si>
  <si>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</si>
  <si>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</si>
  <si>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</si>
  <si>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</si>
  <si>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</si>
  <si>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</si>
  <si>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</si>
  <si>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</si>
  <si>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</si>
  <si>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</si>
  <si>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</si>
  <si>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</si>
  <si>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</si>
  <si>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</si>
  <si>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</si>
  <si>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</si>
  <si>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</si>
  <si>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</si>
  <si>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</si>
  <si>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</si>
  <si>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</si>
  <si>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</si>
  <si>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</si>
  <si>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</si>
  <si>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</si>
  <si>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</si>
  <si>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</si>
  <si>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</si>
  <si>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</si>
  <si>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</si>
  <si>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</si>
  <si>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</si>
  <si>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</si>
  <si>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</si>
  <si>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</si>
  <si>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</si>
  <si>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</si>
  <si>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</si>
  <si>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</si>
  <si>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</si>
  <si>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</si>
  <si>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</si>
  <si>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</si>
  <si>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</si>
  <si>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</si>
  <si>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</si>
  <si>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</si>
  <si>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</si>
  <si>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</si>
  <si>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</si>
  <si>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</si>
  <si>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</si>
  <si>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</si>
  <si>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</si>
  <si>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</si>
  <si>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</si>
  <si>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</si>
  <si>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</si>
  <si>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</si>
  <si>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</si>
  <si>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</si>
  <si>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</si>
  <si>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</si>
  <si>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</si>
  <si>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</si>
  <si>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</si>
  <si>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</si>
  <si>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</si>
  <si>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</si>
  <si>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</si>
  <si>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</si>
  <si>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</si>
  <si>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</si>
  <si>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</si>
  <si>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</si>
  <si>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</si>
  <si>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</si>
  <si>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</si>
  <si>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</si>
  <si>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</si>
  <si>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</si>
  <si>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</si>
  <si>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</si>
  <si>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</si>
  <si>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</si>
  <si>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</si>
  <si>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</si>
  <si>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</si>
  <si>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</si>
  <si>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</si>
  <si>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</si>
  <si>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</si>
  <si>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</si>
  <si>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</si>
  <si>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</si>
  <si>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</si>
  <si>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</si>
  <si>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</si>
  <si>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</si>
  <si>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</si>
  <si>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</si>
  <si>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</si>
  <si>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</si>
  <si>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</si>
  <si>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</si>
  <si>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</si>
  <si>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</si>
  <si>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</si>
  <si>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</si>
  <si>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</si>
  <si>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</si>
  <si>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</si>
  <si>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</si>
  <si>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</si>
  <si>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</si>
  <si>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</si>
  <si>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</si>
  <si>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</si>
  <si>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</si>
  <si>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</si>
  <si>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</si>
  <si>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</si>
  <si>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</si>
  <si>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</si>
  <si>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</si>
  <si>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</si>
  <si>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</si>
  <si>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</si>
  <si>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</si>
  <si>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</si>
  <si>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</si>
  <si>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</si>
  <si>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</si>
  <si>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</si>
  <si>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</si>
  <si>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</si>
  <si>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</si>
  <si>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</si>
  <si>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</si>
  <si>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</si>
  <si>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</si>
  <si>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</si>
  <si>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</si>
  <si>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</si>
  <si>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</si>
  <si>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</si>
  <si>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</si>
  <si>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</si>
  <si>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</si>
  <si>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</si>
  <si>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</si>
  <si>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</si>
  <si>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</si>
  <si>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</si>
  <si>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</si>
  <si>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</si>
  <si>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</si>
  <si>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</si>
  <si>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</si>
  <si>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</si>
  <si>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</si>
  <si>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</si>
  <si>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</si>
  <si>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</si>
  <si>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</si>
  <si>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</si>
  <si>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</si>
  <si>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</si>
  <si>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</si>
  <si>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</si>
  <si>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</si>
  <si>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</si>
  <si>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</si>
  <si>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</si>
  <si>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</si>
  <si>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</si>
  <si>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</si>
  <si>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</si>
  <si>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</si>
  <si>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</si>
  <si>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</si>
  <si>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</si>
  <si>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</si>
  <si>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</si>
  <si>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</si>
  <si>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</si>
  <si>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</si>
  <si>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</si>
  <si>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</si>
  <si>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</si>
  <si>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</si>
  <si>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</si>
  <si>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</si>
  <si>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</si>
  <si>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</si>
  <si>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</si>
  <si>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</si>
  <si>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</si>
  <si>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</si>
  <si>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</si>
  <si>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</si>
  <si>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</si>
  <si>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</si>
  <si>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</si>
  <si>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</si>
  <si>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</si>
  <si>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</si>
  <si>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</si>
  <si>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</si>
  <si>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</si>
  <si>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</si>
  <si>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</si>
  <si>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</si>
  <si>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</si>
  <si>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</si>
  <si>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</si>
  <si>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</si>
  <si>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</si>
  <si>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</si>
  <si>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</si>
  <si>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</si>
  <si>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</si>
  <si>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</si>
  <si>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</si>
  <si>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</si>
  <si>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</si>
  <si>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</si>
  <si>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</si>
  <si>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</si>
  <si>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</si>
  <si>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</si>
  <si>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</si>
  <si>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</si>
  <si>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</si>
  <si>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</si>
  <si>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</si>
  <si>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</si>
  <si>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</si>
  <si>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</si>
  <si>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</si>
  <si>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</si>
  <si>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</si>
  <si>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</si>
  <si>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</si>
  <si>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</si>
  <si>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</si>
  <si>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</si>
  <si>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</si>
  <si>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</si>
  <si>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</si>
  <si>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</si>
  <si>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</si>
  <si>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</si>
  <si>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</si>
  <si>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</si>
  <si>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</si>
  <si>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</si>
  <si>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</si>
  <si>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</si>
  <si>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</si>
  <si>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</si>
  <si>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</si>
  <si>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</si>
  <si>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</si>
  <si>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</si>
  <si>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</si>
  <si>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</si>
  <si>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</si>
  <si>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</si>
  <si>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</si>
  <si>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</si>
  <si>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</si>
  <si>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</si>
  <si>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</si>
  <si>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</si>
  <si>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</si>
  <si>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</si>
  <si>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</si>
  <si>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</si>
  <si>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</si>
  <si>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</si>
  <si>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</si>
  <si>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</si>
  <si>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</si>
  <si>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</si>
  <si>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</si>
  <si>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</si>
  <si>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</si>
  <si>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</si>
  <si>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</si>
  <si>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</si>
  <si>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</si>
  <si>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</si>
  <si>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</si>
  <si>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</si>
  <si>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</si>
  <si>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</si>
  <si>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</si>
  <si>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</si>
  <si>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</si>
  <si>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</si>
  <si>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</si>
  <si>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</si>
  <si>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</si>
  <si>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</si>
  <si>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</si>
  <si>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</si>
  <si>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</si>
  <si>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</si>
  <si>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</si>
  <si>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</si>
  <si>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</si>
  <si>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</si>
  <si>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</si>
  <si>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</si>
  <si>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</si>
  <si>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</si>
  <si>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</si>
  <si>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</si>
  <si>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</si>
  <si>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</si>
  <si>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</si>
  <si>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</si>
  <si>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</si>
  <si>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</si>
  <si>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</si>
  <si>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</si>
  <si>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</si>
  <si>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</si>
  <si>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</si>
  <si>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</si>
  <si>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</si>
  <si>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</si>
  <si>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</si>
  <si>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</si>
  <si>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</si>
  <si>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</si>
  <si>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</si>
  <si>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</si>
  <si>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</si>
  <si>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</si>
  <si>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</si>
  <si>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</si>
  <si>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</si>
  <si>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</si>
  <si>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</si>
  <si>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</si>
  <si>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</si>
  <si>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</si>
  <si>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</si>
  <si>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</si>
  <si>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</si>
  <si>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</si>
  <si>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</si>
  <si>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</si>
  <si>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</si>
  <si>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</si>
  <si>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</si>
  <si>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</si>
  <si>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</si>
  <si>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</si>
  <si>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</si>
  <si>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</si>
  <si>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</si>
  <si>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</si>
  <si>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</si>
  <si>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</si>
  <si>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</si>
  <si>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</si>
  <si>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</si>
  <si>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</si>
  <si>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</si>
  <si>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</si>
  <si>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</si>
  <si>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</si>
  <si>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</si>
  <si>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</si>
  <si>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</si>
  <si>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</si>
  <si>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</si>
  <si>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</si>
  <si>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</si>
  <si>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</si>
  <si>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</si>
  <si>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</si>
  <si>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</si>
  <si>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</si>
  <si>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</si>
  <si>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</si>
  <si>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</si>
  <si>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</si>
  <si>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</si>
  <si>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</si>
  <si>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</si>
  <si>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</si>
  <si>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</si>
  <si>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</si>
  <si>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</si>
  <si>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</si>
  <si>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</si>
  <si>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</si>
  <si>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</si>
  <si>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</si>
  <si>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</si>
  <si>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</si>
  <si>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</si>
  <si>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</si>
  <si>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</si>
  <si>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</si>
  <si>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</si>
  <si>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</si>
  <si>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</si>
  <si>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</si>
  <si>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</si>
  <si>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</si>
  <si>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</si>
  <si>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</si>
  <si>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</si>
  <si>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</si>
  <si>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</si>
  <si>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</si>
  <si>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</si>
  <si>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</si>
  <si>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</si>
  <si>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</si>
  <si>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</si>
  <si>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</si>
  <si>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</si>
  <si>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</si>
  <si>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</si>
  <si>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</si>
  <si>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</si>
  <si>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</si>
  <si>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</si>
  <si>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</si>
  <si>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</si>
  <si>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</si>
  <si>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</si>
  <si>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</si>
  <si>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</si>
  <si>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</si>
  <si>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</si>
  <si>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</si>
  <si>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</si>
  <si>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</si>
  <si>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</si>
  <si>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</si>
  <si>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</si>
  <si>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</si>
  <si>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</si>
  <si>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</si>
  <si>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</si>
  <si>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</si>
  <si>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</si>
  <si>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</si>
  <si>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</si>
  <si>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</si>
  <si>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</si>
  <si>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</si>
  <si>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</si>
  <si>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</si>
  <si>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</si>
  <si>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</si>
  <si>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</si>
  <si>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</si>
  <si>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</si>
  <si>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</si>
  <si>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</si>
  <si>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</si>
  <si>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</si>
  <si>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</si>
  <si>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</si>
  <si>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</si>
  <si>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</si>
  <si>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</si>
  <si>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</si>
  <si>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</si>
  <si>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</si>
  <si>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</si>
  <si>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</si>
  <si>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</si>
  <si>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</si>
  <si>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</si>
  <si>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</si>
  <si>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</si>
  <si>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</si>
  <si>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</si>
  <si>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</si>
  <si>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</si>
  <si>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</si>
  <si>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</si>
  <si>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</si>
  <si>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</si>
  <si>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</si>
  <si>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</si>
  <si>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</si>
  <si>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</si>
  <si>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</si>
  <si>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</si>
  <si>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</si>
  <si>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</si>
  <si>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</si>
  <si>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</si>
  <si>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</si>
  <si>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</si>
  <si>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</si>
  <si>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</si>
  <si>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</si>
  <si>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</si>
  <si>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</si>
  <si>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</si>
  <si>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</si>
  <si>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</si>
  <si>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</si>
  <si>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</si>
  <si>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</si>
  <si>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</si>
  <si>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</si>
  <si>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</si>
  <si>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</si>
  <si>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</si>
  <si>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</si>
  <si>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</si>
  <si>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</si>
  <si>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</si>
  <si>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</si>
  <si>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</si>
  <si>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</si>
  <si>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</si>
  <si>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</si>
  <si>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</si>
  <si>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</si>
  <si>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</si>
  <si>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</si>
  <si>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</si>
  <si>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</si>
  <si>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</si>
  <si>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</si>
  <si>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</si>
  <si>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</si>
  <si>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</si>
  <si>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</si>
  <si>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</si>
  <si>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</si>
  <si>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</si>
  <si>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</si>
  <si>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</si>
  <si>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</si>
  <si>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</si>
  <si>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</si>
  <si>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</si>
  <si>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</si>
  <si>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</si>
  <si>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</si>
  <si>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</si>
  <si>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</si>
  <si>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</si>
  <si>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</si>
  <si>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</si>
  <si>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</si>
  <si>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</si>
  <si>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</si>
  <si>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</si>
  <si>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</si>
  <si>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</si>
  <si>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</si>
  <si>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</si>
  <si>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</si>
  <si>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</si>
  <si>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</si>
  <si>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</si>
  <si>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</si>
  <si>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</si>
  <si>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</si>
  <si>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</si>
  <si>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</si>
  <si>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</si>
  <si>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</si>
  <si>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</si>
  <si>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</si>
  <si>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</si>
  <si>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</si>
  <si>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</si>
  <si>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</si>
  <si>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</si>
  <si>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</si>
  <si>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</si>
  <si>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</si>
  <si>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</si>
  <si>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</si>
  <si>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</si>
  <si>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</si>
  <si>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</si>
  <si>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</si>
  <si>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</si>
  <si>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</si>
  <si>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</si>
  <si>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</si>
  <si>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</si>
  <si>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</si>
  <si>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</si>
  <si>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</si>
  <si>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</si>
  <si>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</si>
  <si>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</si>
  <si>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</si>
  <si>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</si>
  <si>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</si>
  <si>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</si>
  <si>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</si>
  <si>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</si>
  <si>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</si>
  <si>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</si>
  <si>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</si>
  <si>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</si>
  <si>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</si>
  <si>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</si>
  <si>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</si>
  <si>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</si>
  <si>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</si>
  <si>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</si>
  <si>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</si>
  <si>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</si>
  <si>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</si>
  <si>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</si>
  <si>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</si>
  <si>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</si>
  <si>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</si>
  <si>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</si>
  <si>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</si>
  <si>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</si>
  <si>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</si>
  <si>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</si>
  <si>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</si>
  <si>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</si>
  <si>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</si>
  <si>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</si>
  <si>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</si>
  <si>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</si>
  <si>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</si>
  <si>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</si>
  <si>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</si>
  <si>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</si>
  <si>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</si>
  <si>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</si>
  <si>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</si>
  <si>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</si>
  <si>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</si>
  <si>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</si>
  <si>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</si>
  <si>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</si>
  <si>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</si>
  <si>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</si>
  <si>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</si>
  <si>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</si>
  <si>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</si>
  <si>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</si>
  <si>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</si>
  <si>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</si>
  <si>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</si>
  <si>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</si>
  <si>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</si>
  <si>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</si>
  <si>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</si>
  <si>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</si>
  <si>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</si>
  <si>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</si>
  <si>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</si>
  <si>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</si>
  <si>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</si>
  <si>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</si>
  <si>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</si>
  <si>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</si>
  <si>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</si>
  <si>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</si>
  <si>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</si>
  <si>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</si>
  <si>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</si>
  <si>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</si>
  <si>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</si>
  <si>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</si>
  <si>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</si>
  <si>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</si>
  <si>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</si>
  <si>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</si>
  <si>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</si>
  <si>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</si>
  <si>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</si>
  <si>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</si>
  <si>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</si>
  <si>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</si>
  <si>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</si>
  <si>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</si>
  <si>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</si>
  <si>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</si>
  <si>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</si>
  <si>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</si>
  <si>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</si>
  <si>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</si>
  <si>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</si>
  <si>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</si>
  <si>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</si>
  <si>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</si>
  <si>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</si>
  <si>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</si>
  <si>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</si>
  <si>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</si>
  <si>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</si>
  <si>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</si>
  <si>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</si>
  <si>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</si>
  <si>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</si>
  <si>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</si>
  <si>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</si>
  <si>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</si>
  <si>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</si>
  <si>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</si>
  <si>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</si>
  <si>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</si>
  <si>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</si>
  <si>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</si>
  <si>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</si>
  <si>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</si>
  <si>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</si>
  <si>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</si>
  <si>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</si>
  <si>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</si>
  <si>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</si>
  <si>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</si>
  <si>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</si>
  <si>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</si>
  <si>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</si>
  <si>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</si>
  <si>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</si>
  <si>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</si>
  <si>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</si>
  <si>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</si>
  <si>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</si>
  <si>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</si>
  <si>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</si>
  <si>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</si>
  <si>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</si>
  <si>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</si>
  <si>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</si>
  <si>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</si>
  <si>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</si>
  <si>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</si>
  <si>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</si>
  <si>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</si>
  <si>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</si>
  <si>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</si>
  <si>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</si>
  <si>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</si>
  <si>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</si>
  <si>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</si>
  <si>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</si>
  <si>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</si>
  <si>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</si>
  <si>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</si>
  <si>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</si>
  <si>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</si>
  <si>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</si>
  <si>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</si>
  <si>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</si>
  <si>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</si>
  <si>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</si>
  <si>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</si>
  <si>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</si>
  <si>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</si>
  <si>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</si>
  <si>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</si>
  <si>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</si>
  <si>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</si>
  <si>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</si>
  <si>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</si>
  <si>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</si>
  <si>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</si>
  <si>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</si>
  <si>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</si>
  <si>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</si>
  <si>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</si>
  <si>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</si>
  <si>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</si>
  <si>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</si>
  <si>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</si>
  <si>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</si>
  <si>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</si>
  <si>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</si>
  <si>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</si>
  <si>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</si>
  <si>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</si>
  <si>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</si>
  <si>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</si>
  <si>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</si>
  <si>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</si>
  <si>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</si>
  <si>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</si>
  <si>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</si>
  <si>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</si>
  <si>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</si>
  <si>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</si>
  <si>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</si>
  <si>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</si>
  <si>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</si>
  <si>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</si>
  <si>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</si>
  <si>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</si>
  <si>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</si>
  <si>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</si>
  <si>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</si>
  <si>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</si>
  <si>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</si>
  <si>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</si>
  <si>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</si>
  <si>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</si>
  <si>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</si>
  <si>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</si>
  <si>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</si>
  <si>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</si>
  <si>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</si>
  <si>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</si>
  <si>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</si>
  <si>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</si>
  <si>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</si>
  <si>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</si>
  <si>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</si>
  <si>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</si>
  <si>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</si>
  <si>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</si>
  <si>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</si>
  <si>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</si>
  <si>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</si>
  <si>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</si>
  <si>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</si>
  <si>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</si>
  <si>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</si>
  <si>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</si>
  <si>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</si>
  <si>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</si>
  <si>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</si>
  <si>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</si>
  <si>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</si>
  <si>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</si>
  <si>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</si>
  <si>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</si>
  <si>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</si>
  <si>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</si>
  <si>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</si>
  <si>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</si>
  <si>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</si>
  <si>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</si>
  <si>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</si>
  <si>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</si>
  <si>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</si>
  <si>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</si>
  <si>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</si>
  <si>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</si>
  <si>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</si>
  <si>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</si>
  <si>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</si>
  <si>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</si>
  <si>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</si>
  <si>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</si>
  <si>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</si>
  <si>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</si>
  <si>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</si>
  <si>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</si>
  <si>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</si>
  <si>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</si>
  <si>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</si>
  <si>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</si>
  <si>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</si>
  <si>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</si>
  <si>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</si>
  <si>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</si>
  <si>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</si>
  <si>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</si>
  <si>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</si>
  <si>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</si>
  <si>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</si>
  <si>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</si>
  <si>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</si>
  <si>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</si>
  <si>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</si>
  <si>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</si>
  <si>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</si>
  <si>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</si>
  <si>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</si>
  <si>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</si>
  <si>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</si>
  <si>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</si>
  <si>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</si>
  <si>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</si>
  <si>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</si>
  <si>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</si>
  <si>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</si>
  <si>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</si>
  <si>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</si>
  <si>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</si>
  <si>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</si>
  <si>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</si>
  <si>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</si>
  <si>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</si>
  <si>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</si>
  <si>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</si>
  <si>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</si>
  <si>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</si>
  <si>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</si>
  <si>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</si>
  <si>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</si>
  <si>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</si>
  <si>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</si>
  <si>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</si>
  <si>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</si>
  <si>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</si>
  <si>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</si>
  <si>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</si>
  <si>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</si>
  <si>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</si>
  <si>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</si>
  <si>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</si>
  <si>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</si>
  <si>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</si>
  <si>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</si>
  <si>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</si>
  <si>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</si>
  <si>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</si>
  <si>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</si>
  <si>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</si>
  <si>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</si>
  <si>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</si>
  <si>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</si>
  <si>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</si>
  <si>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</si>
  <si>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</si>
  <si>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</si>
  <si>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</si>
  <si>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</si>
  <si>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</si>
  <si>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</si>
  <si>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</si>
  <si>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</si>
  <si>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</si>
  <si>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</si>
  <si>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</si>
  <si>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</si>
  <si>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</si>
  <si>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</si>
  <si>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</si>
  <si>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</si>
  <si>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</si>
  <si>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</si>
  <si>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</si>
  <si>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</si>
  <si>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</si>
  <si>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</si>
  <si>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</si>
  <si>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</si>
  <si>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</si>
  <si>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</si>
  <si>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</si>
  <si>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</si>
  <si>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</si>
  <si>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</si>
  <si>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</si>
  <si>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</si>
  <si>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</si>
  <si>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</si>
  <si>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</si>
  <si>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</si>
  <si>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</si>
  <si>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</si>
  <si>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</si>
  <si>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</si>
  <si>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</si>
  <si>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</si>
  <si>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</si>
  <si>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</si>
  <si>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</si>
  <si>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</si>
  <si>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</si>
  <si>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</si>
  <si>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</si>
  <si>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</si>
  <si>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</si>
  <si>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</si>
  <si>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</si>
  <si>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</si>
  <si>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</si>
  <si>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</si>
  <si>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</si>
  <si>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</si>
  <si>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</si>
  <si>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</si>
  <si>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</si>
  <si>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</si>
  <si>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</si>
  <si>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</si>
  <si>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</si>
  <si>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</si>
  <si>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</si>
  <si>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</si>
  <si>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</si>
  <si>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</si>
  <si>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</si>
  <si>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</si>
  <si>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</si>
  <si>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</si>
  <si>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</si>
  <si>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</si>
  <si>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</si>
  <si>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</si>
  <si>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</si>
  <si>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</si>
  <si>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</si>
  <si>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</si>
  <si>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</si>
  <si>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</si>
  <si>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</si>
  <si>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</si>
  <si>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</si>
  <si>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</si>
  <si>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</si>
  <si>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</si>
  <si>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</si>
  <si>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</si>
  <si>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</si>
  <si>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</si>
  <si>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</si>
  <si>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</si>
  <si>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</si>
  <si>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</si>
  <si>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</si>
  <si>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</si>
  <si>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</si>
  <si>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</si>
  <si>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</si>
  <si>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</si>
  <si>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</si>
  <si>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</si>
  <si>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</si>
  <si>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</si>
  <si>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</si>
  <si>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</si>
  <si>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</si>
  <si>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</si>
  <si>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</si>
  <si>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</si>
  <si>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</si>
  <si>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</si>
  <si>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</si>
  <si>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</si>
  <si>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</si>
  <si>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</si>
  <si>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</si>
  <si>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</si>
  <si>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</si>
  <si>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</si>
  <si>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</si>
  <si>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</si>
  <si>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</si>
  <si>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</si>
  <si>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</si>
  <si>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</si>
  <si>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</si>
  <si>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</si>
  <si>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</si>
  <si>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</si>
  <si>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</si>
  <si>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</si>
  <si>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</si>
  <si>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</si>
  <si>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</si>
  <si>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</si>
  <si>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</si>
  <si>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</si>
  <si>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</si>
  <si>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</si>
  <si>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</si>
  <si>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</si>
  <si>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</si>
  <si>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</si>
  <si>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</si>
  <si>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</si>
  <si>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</si>
  <si>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</si>
  <si>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</si>
  <si>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</si>
  <si>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</si>
  <si>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</si>
  <si>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</si>
  <si>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</si>
  <si>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</si>
  <si>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</si>
  <si>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</si>
  <si>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</si>
  <si>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</si>
  <si>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</si>
  <si>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</si>
  <si>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</si>
  <si>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</si>
  <si>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</si>
  <si>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</si>
  <si>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</si>
  <si>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</si>
  <si>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</si>
  <si>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</si>
  <si>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</si>
  <si>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</si>
  <si>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</si>
  <si>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</si>
  <si>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</si>
  <si>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</si>
  <si>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</si>
  <si>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</si>
  <si>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</si>
  <si>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</si>
  <si>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</si>
  <si>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</si>
  <si>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</si>
  <si>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</si>
  <si>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</si>
  <si>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</si>
  <si>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</si>
  <si>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</si>
  <si>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</si>
  <si>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</si>
  <si>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</si>
  <si>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</si>
  <si>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</si>
  <si>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</si>
  <si>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</si>
  <si>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</si>
  <si>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</si>
  <si>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</si>
  <si>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</si>
  <si>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</si>
  <si>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</si>
  <si>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</si>
  <si>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</si>
  <si>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</si>
  <si>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</si>
  <si>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</si>
  <si>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</si>
  <si>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</si>
  <si>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</si>
  <si>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</si>
  <si>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</si>
  <si>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</si>
  <si>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</si>
  <si>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</si>
  <si>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</si>
  <si>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</si>
  <si>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</si>
  <si>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</si>
  <si>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</si>
  <si>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</si>
  <si>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</si>
  <si>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</si>
  <si>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</si>
  <si>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</si>
  <si>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</si>
  <si>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</si>
  <si>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</si>
  <si>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</si>
  <si>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</si>
  <si>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</si>
  <si>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</si>
  <si>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</si>
  <si>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</si>
  <si>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</si>
  <si>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</si>
  <si>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</si>
  <si>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</si>
  <si>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</si>
  <si>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</si>
  <si>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</si>
  <si>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</si>
  <si>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</si>
  <si>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</si>
  <si>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</si>
  <si>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</si>
  <si>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</si>
  <si>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</si>
  <si>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</si>
  <si>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</si>
  <si>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</si>
  <si>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</si>
  <si>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</si>
  <si>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</si>
  <si>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</si>
  <si>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</si>
  <si>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</si>
  <si>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</si>
  <si>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</si>
  <si>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</si>
  <si>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</si>
  <si>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</si>
  <si>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</si>
  <si>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</si>
  <si>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</si>
  <si>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</si>
  <si>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</si>
  <si>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</si>
  <si>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</si>
  <si>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</si>
  <si>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</si>
  <si>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</si>
  <si>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</si>
  <si>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</si>
  <si>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</si>
  <si>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</si>
  <si>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</si>
  <si>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</si>
  <si>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</si>
  <si>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</si>
  <si>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</si>
  <si>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</si>
  <si>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</si>
  <si>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</si>
  <si>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</si>
  <si>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</si>
  <si>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</si>
  <si>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</si>
  <si>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</si>
  <si>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</si>
  <si>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</si>
  <si>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</si>
  <si>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</si>
  <si>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</si>
  <si>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</si>
  <si>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</si>
  <si>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</si>
  <si>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</si>
  <si>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</si>
  <si>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</si>
  <si>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</si>
  <si>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</si>
  <si>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</si>
  <si>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</si>
  <si>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</si>
  <si>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</si>
  <si>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</si>
  <si>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</si>
  <si>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</si>
  <si>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</si>
  <si>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</si>
  <si>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</si>
  <si>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</si>
  <si>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</si>
  <si>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</si>
  <si>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</si>
  <si>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</si>
  <si>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</si>
  <si>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</si>
  <si>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</si>
  <si>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</si>
  <si>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</si>
  <si>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</si>
  <si>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</si>
  <si>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</si>
  <si>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</si>
  <si>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</si>
  <si>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</si>
  <si>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</si>
  <si>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</si>
  <si>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</si>
  <si>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</si>
  <si>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</si>
  <si>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</si>
  <si>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</si>
  <si>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</si>
  <si>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</si>
  <si>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</si>
  <si>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</si>
  <si>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</si>
  <si>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</si>
  <si>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</si>
  <si>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</si>
  <si>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</si>
  <si>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</si>
  <si>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</si>
  <si>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</si>
  <si>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</si>
  <si>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</si>
  <si>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</si>
  <si>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</si>
  <si>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</si>
  <si>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</si>
  <si>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</si>
  <si>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</si>
  <si>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</si>
  <si>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</si>
  <si>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</si>
  <si>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</si>
  <si>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</si>
  <si>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</si>
  <si>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</si>
  <si>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</si>
  <si>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</si>
  <si>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</si>
  <si>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</si>
  <si>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</si>
  <si>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</si>
  <si>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</si>
  <si>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</si>
  <si>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</si>
  <si>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</si>
  <si>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</si>
  <si>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</si>
  <si>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</si>
  <si>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</si>
  <si>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</si>
  <si>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</si>
  <si>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</si>
  <si>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</si>
  <si>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</si>
  <si>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</si>
  <si>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</si>
  <si>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</si>
  <si>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</si>
  <si>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</si>
  <si>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</si>
  <si>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</si>
  <si>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</si>
  <si>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</si>
  <si>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</si>
  <si>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</si>
  <si>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</si>
  <si>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</si>
  <si>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</si>
  <si>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</si>
  <si>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</si>
  <si>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</si>
  <si>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</si>
  <si>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</si>
  <si>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</si>
  <si>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</si>
  <si>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</si>
  <si>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</si>
  <si>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</si>
  <si>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</si>
  <si>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</si>
  <si>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</si>
  <si>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</si>
  <si>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</si>
  <si>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</si>
  <si>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</si>
  <si>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</si>
  <si>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</si>
  <si>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</si>
  <si>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</si>
  <si>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</si>
  <si>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</si>
  <si>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</si>
  <si>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</si>
  <si>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</si>
  <si>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</si>
  <si>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</si>
  <si>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</si>
  <si>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</si>
  <si>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</si>
  <si>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</si>
  <si>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</si>
  <si>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</si>
  <si>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</si>
  <si>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</si>
  <si>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</si>
  <si>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</si>
  <si>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</si>
  <si>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</si>
  <si>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</si>
  <si>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</si>
  <si>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</si>
  <si>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</si>
  <si>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</si>
  <si>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</si>
  <si>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</si>
  <si>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</si>
  <si>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</si>
  <si>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</si>
  <si>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</si>
  <si>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</si>
  <si>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</si>
  <si>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</si>
  <si>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</si>
  <si>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</si>
  <si>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</si>
  <si>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</si>
  <si>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</si>
  <si>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</si>
  <si>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</si>
  <si>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</si>
  <si>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</si>
  <si>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</si>
  <si>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</si>
  <si>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</si>
  <si>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</si>
  <si>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</si>
  <si>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</si>
  <si>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</si>
  <si>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</si>
  <si>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</si>
  <si>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</si>
  <si>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</si>
  <si>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</si>
  <si>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</si>
  <si>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</si>
  <si>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</si>
  <si>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</si>
  <si>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</si>
  <si>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</si>
  <si>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</si>
  <si>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</si>
  <si>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</si>
  <si>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</si>
  <si>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</si>
  <si>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</si>
  <si>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</si>
  <si>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</si>
  <si>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</si>
  <si>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</si>
  <si>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</si>
  <si>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</si>
  <si>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</si>
  <si>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</si>
  <si>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</si>
  <si>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</si>
  <si>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</si>
  <si>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</si>
  <si>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</si>
  <si>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</si>
  <si>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</si>
  <si>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</si>
  <si>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</si>
  <si>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</si>
  <si>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</si>
  <si>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</si>
  <si>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</si>
  <si>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</si>
  <si>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</si>
  <si>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</si>
  <si>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</si>
  <si>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</si>
  <si>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</si>
  <si>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</si>
  <si>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</si>
  <si>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</si>
  <si>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</si>
  <si>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</si>
  <si>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</si>
  <si>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</si>
  <si>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</si>
  <si>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</si>
  <si>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</si>
  <si>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</si>
  <si>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</si>
  <si>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</si>
  <si>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</si>
  <si>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</si>
  <si>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</si>
  <si>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</si>
  <si>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</si>
  <si>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</si>
  <si>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</si>
  <si>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</si>
  <si>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</si>
  <si>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</si>
  <si>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</si>
  <si>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</si>
  <si>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</si>
  <si>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boy NRIC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</si>
  <si>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</si>
  <si>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</si>
  <si>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</si>
  <si>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</si>
  <si>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</si>
  <si>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</si>
  <si>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</si>
  <si>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</si>
  <si>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</si>
  <si>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</si>
  <si>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</si>
  <si>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</si>
  <si>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</si>
  <si>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</si>
  <si>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</si>
  <si>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</si>
  <si>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</si>
  <si>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</si>
  <si>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</si>
  <si>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</si>
  <si>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</si>
  <si>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</si>
  <si>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</si>
  <si>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</si>
  <si>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</si>
  <si>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</si>
  <si>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</si>
  <si>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</si>
  <si>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</si>
  <si>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</si>
  <si>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</si>
  <si>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</si>
  <si>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</si>
  <si>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</si>
  <si>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</si>
  <si>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</si>
  <si>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</si>
  <si>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</si>
  <si>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LG wait till late Jun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</si>
  <si>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</si>
  <si>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</si>
  <si>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</si>
  <si>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</si>
  <si>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</si>
  <si>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</si>
  <si>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</si>
  <si>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</si>
  <si>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</si>
  <si>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</si>
  <si>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</si>
  <si>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</si>
  <si>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to close</t>
  </si>
  <si>
    <t>131.87 not yet</t>
  </si>
  <si>
    <t>taobao 19.86 cancelled</t>
  </si>
  <si>
    <t>MB mrt</t>
  </si>
  <si>
    <t>..cover 11Jun</t>
  </si>
  <si>
    <t>108&lt;OC</t>
  </si>
  <si>
    <t>kids placholder</t>
  </si>
  <si>
    <t>bx placeholder</t>
  </si>
  <si>
    <t>dear wife</t>
  </si>
  <si>
    <t>SGD cash from BJ</t>
  </si>
  <si>
    <t>taxi { Changi</t>
  </si>
  <si>
    <t>rmb144.08 ??</t>
  </si>
  <si>
    <t>73.44 not yet</t>
  </si>
  <si>
    <t>DrOng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</si>
</sst>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2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90" fillId="0" borderId="0" xfId="0" applyFont="1"/>
    <xf numFmtId="0" fontId="0" fillId="0" borderId="0" xfId="0" applyFill="1" applyBorder="1" applyAlignment="1"/>
    <xf numFmtId="176" fontId="0" fillId="0" borderId="7" xfId="0" applyNumberFormat="1" applyBorder="1" applyAlignment="1">
      <alignment horizontal="lef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912" t="s">
        <v>1875</v>
      </c>
      <c r="C2" s="912"/>
      <c r="D2" s="912"/>
      <c r="E2" s="892" t="s">
        <v>2500</v>
      </c>
      <c r="F2" s="892" t="s">
        <v>2522</v>
      </c>
      <c r="G2" s="692"/>
      <c r="H2" s="903"/>
      <c r="I2" s="891" t="s">
        <v>2629</v>
      </c>
      <c r="J2" s="891"/>
      <c r="K2" s="894" t="s">
        <v>2626</v>
      </c>
      <c r="L2" s="894" t="s">
        <v>2546</v>
      </c>
      <c r="M2" s="892" t="s">
        <v>2505</v>
      </c>
      <c r="N2" s="897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93"/>
      <c r="F3" s="893"/>
      <c r="G3" s="696"/>
      <c r="H3" s="904"/>
      <c r="I3" s="697" t="s">
        <v>2589</v>
      </c>
      <c r="J3" s="698" t="s">
        <v>2212</v>
      </c>
      <c r="K3" s="895"/>
      <c r="L3" s="895"/>
      <c r="M3" s="893"/>
      <c r="N3" s="897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907" t="s">
        <v>2503</v>
      </c>
      <c r="D10" s="907"/>
      <c r="E10" s="907"/>
      <c r="F10" s="907"/>
      <c r="G10" s="907"/>
      <c r="H10" s="907"/>
      <c r="I10" s="907"/>
      <c r="J10" s="907"/>
      <c r="K10" s="907"/>
      <c r="L10" s="907"/>
      <c r="M10" s="907"/>
      <c r="N10" s="907"/>
      <c r="O10" s="907"/>
      <c r="P10" s="907"/>
    </row>
    <row r="11" spans="2:16" ht="12.75" customHeight="1" x14ac:dyDescent="0.2">
      <c r="B11" s="566"/>
      <c r="C11" s="558" t="s">
        <v>2518</v>
      </c>
      <c r="D11" s="556"/>
      <c r="E11" s="898" t="s">
        <v>2500</v>
      </c>
      <c r="F11" s="898" t="s">
        <v>2522</v>
      </c>
      <c r="G11" s="560"/>
      <c r="H11" s="901" t="s">
        <v>2511</v>
      </c>
      <c r="I11" s="905" t="s">
        <v>2750</v>
      </c>
      <c r="J11" s="908" t="s">
        <v>2627</v>
      </c>
      <c r="K11" s="908"/>
      <c r="L11" s="909"/>
      <c r="M11" s="898" t="s">
        <v>2751</v>
      </c>
      <c r="N11" s="900" t="s">
        <v>2512</v>
      </c>
    </row>
    <row r="12" spans="2:16" x14ac:dyDescent="0.2">
      <c r="B12" s="566"/>
      <c r="C12" s="550" t="s">
        <v>1873</v>
      </c>
      <c r="D12" s="551" t="s">
        <v>2415</v>
      </c>
      <c r="E12" s="899"/>
      <c r="F12" s="899"/>
      <c r="G12" s="562"/>
      <c r="H12" s="902"/>
      <c r="I12" s="906"/>
      <c r="J12" s="700" t="s">
        <v>2520</v>
      </c>
      <c r="K12" s="563" t="s">
        <v>1874</v>
      </c>
      <c r="L12" s="910"/>
      <c r="M12" s="899"/>
      <c r="N12" s="900"/>
    </row>
    <row r="13" spans="2:16" s="624" customFormat="1" x14ac:dyDescent="0.2">
      <c r="B13" s="911">
        <v>8</v>
      </c>
      <c r="C13" s="911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2780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2792</v>
      </c>
    </row>
    <row r="19" spans="2:18" x14ac:dyDescent="0.2">
      <c r="B19" s="567"/>
      <c r="C19" s="907" t="s">
        <v>2504</v>
      </c>
      <c r="D19" s="907"/>
      <c r="E19" s="907"/>
      <c r="F19" s="907"/>
      <c r="G19" s="907"/>
      <c r="H19" s="907"/>
      <c r="I19" s="907"/>
      <c r="J19" s="907"/>
      <c r="K19" s="907"/>
      <c r="L19" s="907"/>
      <c r="M19" s="907"/>
      <c r="N19" s="907"/>
      <c r="O19" s="907"/>
      <c r="P19" s="907"/>
    </row>
    <row r="20" spans="2:18" x14ac:dyDescent="0.2">
      <c r="B20" s="566"/>
      <c r="E20" s="552"/>
      <c r="F20" s="552"/>
      <c r="G20" s="896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96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96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2838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2797</v>
      </c>
      <c r="C2" s="775"/>
      <c r="D2" s="776" t="s">
        <v>2806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2798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913">
        <f>SUMPRODUCT(D4:D33,E4:E33)/365</f>
        <v>25.715295438356168</v>
      </c>
      <c r="E34" s="913"/>
      <c r="F34" s="776"/>
    </row>
    <row r="35" spans="2:11" x14ac:dyDescent="0.2">
      <c r="B35" s="775" t="s">
        <v>2820</v>
      </c>
      <c r="D35" s="913" t="s">
        <v>2807</v>
      </c>
      <c r="E35" s="913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2797</v>
      </c>
      <c r="C2" s="737"/>
      <c r="D2" s="738" t="s">
        <v>2806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2798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2815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913">
        <f>SUMPRODUCT(D4:D34,E4:E34)/365</f>
        <v>27.868759506849319</v>
      </c>
      <c r="E35" s="913"/>
      <c r="F35" s="743"/>
    </row>
    <row r="36" spans="2:11" x14ac:dyDescent="0.2">
      <c r="B36" s="737" t="s">
        <v>2820</v>
      </c>
      <c r="D36" s="913" t="s">
        <v>2807</v>
      </c>
      <c r="E36" s="913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2852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914" t="s">
        <v>1897</v>
      </c>
      <c r="D3" s="914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915" t="s">
        <v>2080</v>
      </c>
      <c r="C2" s="915"/>
      <c r="D2" s="916" t="s">
        <v>1875</v>
      </c>
      <c r="E2" s="916"/>
      <c r="F2" s="471"/>
      <c r="G2" s="471"/>
      <c r="H2" s="378"/>
      <c r="I2" s="919" t="s">
        <v>2257</v>
      </c>
      <c r="J2" s="920"/>
      <c r="K2" s="920"/>
      <c r="L2" s="920"/>
      <c r="M2" s="920"/>
      <c r="N2" s="920"/>
      <c r="O2" s="921"/>
      <c r="P2" s="438"/>
      <c r="Q2" s="922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27" t="s">
        <v>2283</v>
      </c>
      <c r="G3" s="928"/>
      <c r="H3" s="378"/>
      <c r="I3" s="433"/>
      <c r="J3" s="472"/>
      <c r="K3" s="924" t="s">
        <v>2425</v>
      </c>
      <c r="L3" s="925"/>
      <c r="M3" s="926"/>
      <c r="N3" s="476"/>
      <c r="O3" s="430"/>
      <c r="P3" s="470"/>
      <c r="Q3" s="923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1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1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1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18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39" t="s">
        <v>124</v>
      </c>
      <c r="C1" s="839"/>
      <c r="D1" s="842" t="s">
        <v>292</v>
      </c>
      <c r="E1" s="842"/>
      <c r="F1" s="842" t="s">
        <v>341</v>
      </c>
      <c r="G1" s="842"/>
      <c r="H1" s="840" t="s">
        <v>127</v>
      </c>
      <c r="I1" s="840"/>
      <c r="J1" s="836" t="s">
        <v>292</v>
      </c>
      <c r="K1" s="836"/>
      <c r="L1" s="841" t="s">
        <v>520</v>
      </c>
      <c r="M1" s="841"/>
      <c r="N1" s="840" t="s">
        <v>146</v>
      </c>
      <c r="O1" s="840"/>
      <c r="P1" s="836" t="s">
        <v>293</v>
      </c>
      <c r="Q1" s="836"/>
      <c r="R1" s="841" t="s">
        <v>522</v>
      </c>
      <c r="S1" s="841"/>
      <c r="T1" s="830" t="s">
        <v>193</v>
      </c>
      <c r="U1" s="830"/>
      <c r="V1" s="836" t="s">
        <v>292</v>
      </c>
      <c r="W1" s="836"/>
      <c r="X1" s="835" t="s">
        <v>524</v>
      </c>
      <c r="Y1" s="835"/>
      <c r="Z1" s="830" t="s">
        <v>241</v>
      </c>
      <c r="AA1" s="830"/>
      <c r="AB1" s="837" t="s">
        <v>292</v>
      </c>
      <c r="AC1" s="837"/>
      <c r="AD1" s="838" t="s">
        <v>524</v>
      </c>
      <c r="AE1" s="838"/>
      <c r="AF1" s="830" t="s">
        <v>367</v>
      </c>
      <c r="AG1" s="830"/>
      <c r="AH1" s="837" t="s">
        <v>292</v>
      </c>
      <c r="AI1" s="837"/>
      <c r="AJ1" s="835" t="s">
        <v>530</v>
      </c>
      <c r="AK1" s="835"/>
      <c r="AL1" s="830" t="s">
        <v>389</v>
      </c>
      <c r="AM1" s="830"/>
      <c r="AN1" s="847" t="s">
        <v>292</v>
      </c>
      <c r="AO1" s="847"/>
      <c r="AP1" s="845" t="s">
        <v>531</v>
      </c>
      <c r="AQ1" s="845"/>
      <c r="AR1" s="830" t="s">
        <v>416</v>
      </c>
      <c r="AS1" s="830"/>
      <c r="AV1" s="845" t="s">
        <v>285</v>
      </c>
      <c r="AW1" s="845"/>
      <c r="AX1" s="848" t="s">
        <v>998</v>
      </c>
      <c r="AY1" s="848"/>
      <c r="AZ1" s="848"/>
      <c r="BA1" s="208"/>
      <c r="BB1" s="843">
        <v>42942</v>
      </c>
      <c r="BC1" s="844"/>
      <c r="BD1" s="84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29" t="s">
        <v>261</v>
      </c>
      <c r="U4" s="829"/>
      <c r="X4" s="119" t="s">
        <v>233</v>
      </c>
      <c r="Y4" s="123">
        <f>Y3-Y6</f>
        <v>4.9669099999591708</v>
      </c>
      <c r="Z4" s="829" t="s">
        <v>262</v>
      </c>
      <c r="AA4" s="829"/>
      <c r="AD4" s="154" t="s">
        <v>233</v>
      </c>
      <c r="AE4" s="154">
        <f>AE3-AE5</f>
        <v>-52.526899999851594</v>
      </c>
      <c r="AF4" s="829" t="s">
        <v>262</v>
      </c>
      <c r="AG4" s="829"/>
      <c r="AH4" s="143"/>
      <c r="AI4" s="143"/>
      <c r="AJ4" s="154" t="s">
        <v>233</v>
      </c>
      <c r="AK4" s="154">
        <f>AK3-AK5</f>
        <v>94.988909999992757</v>
      </c>
      <c r="AL4" s="829" t="s">
        <v>262</v>
      </c>
      <c r="AM4" s="829"/>
      <c r="AP4" s="170" t="s">
        <v>233</v>
      </c>
      <c r="AQ4" s="174">
        <f>AQ3-AQ5</f>
        <v>33.841989999942598</v>
      </c>
      <c r="AR4" s="829" t="s">
        <v>262</v>
      </c>
      <c r="AS4" s="829"/>
      <c r="AX4" s="829" t="s">
        <v>564</v>
      </c>
      <c r="AY4" s="829"/>
      <c r="BB4" s="829" t="s">
        <v>567</v>
      </c>
      <c r="BC4" s="82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29"/>
      <c r="U5" s="829"/>
      <c r="V5" s="3" t="s">
        <v>258</v>
      </c>
      <c r="W5">
        <v>2050</v>
      </c>
      <c r="X5" s="82"/>
      <c r="Z5" s="829"/>
      <c r="AA5" s="82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29"/>
      <c r="AG5" s="829"/>
      <c r="AH5" s="143"/>
      <c r="AI5" s="143"/>
      <c r="AJ5" s="154" t="s">
        <v>352</v>
      </c>
      <c r="AK5" s="162">
        <f>SUM(AK11:AK59)</f>
        <v>30858.011000000002</v>
      </c>
      <c r="AL5" s="829"/>
      <c r="AM5" s="82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29"/>
      <c r="AS5" s="829"/>
      <c r="AX5" s="829"/>
      <c r="AY5" s="829"/>
      <c r="BB5" s="829"/>
      <c r="BC5" s="829"/>
      <c r="BD5" s="846" t="s">
        <v>999</v>
      </c>
      <c r="BE5" s="846"/>
      <c r="BF5" s="846"/>
      <c r="BG5" s="846"/>
      <c r="BH5" s="846"/>
      <c r="BI5" s="846"/>
      <c r="BJ5" s="846"/>
      <c r="BK5" s="84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1" t="s">
        <v>264</v>
      </c>
      <c r="W23" s="83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33"/>
      <c r="W24" s="83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49" t="s">
        <v>2670</v>
      </c>
      <c r="H3" s="850"/>
      <c r="I3" s="592"/>
      <c r="J3" s="849" t="s">
        <v>2671</v>
      </c>
      <c r="K3" s="850"/>
      <c r="L3" s="299"/>
      <c r="M3" s="849">
        <v>43739</v>
      </c>
      <c r="N3" s="850"/>
      <c r="O3" s="849">
        <v>42401</v>
      </c>
      <c r="P3" s="850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55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56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56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56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56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56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56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56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57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58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59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54">
        <f>G40/F42+H40</f>
        <v>1932511.2781954887</v>
      </c>
      <c r="H43" s="854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53">
        <f>H40*F42+G40</f>
        <v>2570240</v>
      </c>
      <c r="H44" s="853"/>
      <c r="I44" s="2"/>
      <c r="J44" s="853">
        <f>K40*1.37+J40</f>
        <v>1877697.6600000001</v>
      </c>
      <c r="K44" s="853"/>
      <c r="L44" s="2"/>
      <c r="M44" s="853">
        <f>N40*1.37+M40</f>
        <v>1789659</v>
      </c>
      <c r="N44" s="853"/>
      <c r="O44" s="853">
        <f>P40*1.36+O40</f>
        <v>1320187.2</v>
      </c>
      <c r="P44" s="853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52" t="s">
        <v>1186</v>
      </c>
      <c r="C47" s="852"/>
      <c r="D47" s="852"/>
      <c r="E47" s="852"/>
      <c r="F47" s="852"/>
      <c r="G47" s="852"/>
      <c r="H47" s="852"/>
      <c r="I47" s="852"/>
      <c r="J47" s="852"/>
      <c r="K47" s="852"/>
      <c r="L47" s="852"/>
      <c r="M47" s="852"/>
      <c r="N47" s="852"/>
    </row>
    <row r="48" spans="2:16" x14ac:dyDescent="0.2">
      <c r="B48" s="852" t="s">
        <v>2563</v>
      </c>
      <c r="C48" s="852"/>
      <c r="D48" s="852"/>
      <c r="E48" s="852"/>
      <c r="F48" s="852"/>
      <c r="G48" s="852"/>
      <c r="H48" s="852"/>
      <c r="I48" s="852"/>
      <c r="J48" s="852"/>
      <c r="K48" s="852"/>
      <c r="L48" s="852"/>
      <c r="M48" s="852"/>
      <c r="N48" s="852"/>
    </row>
    <row r="49" spans="2:14" x14ac:dyDescent="0.2">
      <c r="B49" s="852" t="s">
        <v>2562</v>
      </c>
      <c r="C49" s="852"/>
      <c r="D49" s="852"/>
      <c r="E49" s="852"/>
      <c r="F49" s="852"/>
      <c r="G49" s="852"/>
      <c r="H49" s="852"/>
      <c r="I49" s="852"/>
      <c r="J49" s="852"/>
      <c r="K49" s="852"/>
      <c r="L49" s="852"/>
      <c r="M49" s="852"/>
      <c r="N49" s="852"/>
    </row>
    <row r="50" spans="2:14" x14ac:dyDescent="0.2">
      <c r="B50" s="851" t="s">
        <v>2561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</row>
    <row r="51" spans="2:14" x14ac:dyDescent="0.2">
      <c r="B51" s="851"/>
      <c r="C51" s="851"/>
      <c r="D51" s="851"/>
      <c r="E51" s="851"/>
      <c r="F51" s="851"/>
      <c r="G51" s="851"/>
      <c r="H51" s="851"/>
      <c r="I51" s="851"/>
      <c r="J51" s="851"/>
      <c r="K51" s="851"/>
      <c r="L51" s="851"/>
      <c r="M51" s="851"/>
      <c r="N51" s="851"/>
    </row>
    <row r="52" spans="2:14" x14ac:dyDescent="0.2">
      <c r="B52" s="851"/>
      <c r="C52" s="851"/>
      <c r="D52" s="851"/>
      <c r="E52" s="851"/>
      <c r="F52" s="851"/>
      <c r="G52" s="851"/>
      <c r="H52" s="851"/>
      <c r="I52" s="851"/>
      <c r="J52" s="851"/>
      <c r="K52" s="851"/>
      <c r="L52" s="851"/>
      <c r="M52" s="851"/>
      <c r="N52" s="85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61" t="s">
        <v>2658</v>
      </c>
      <c r="F38" s="862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60" t="s">
        <v>989</v>
      </c>
      <c r="C41" s="860"/>
      <c r="D41" s="860"/>
      <c r="E41" s="860"/>
      <c r="F41" s="860"/>
      <c r="G41" s="860"/>
      <c r="H41" s="86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39" t="s">
        <v>909</v>
      </c>
      <c r="C1" s="839"/>
      <c r="D1" s="838" t="s">
        <v>515</v>
      </c>
      <c r="E1" s="838"/>
      <c r="F1" s="839" t="s">
        <v>513</v>
      </c>
      <c r="G1" s="839"/>
      <c r="H1" s="866" t="s">
        <v>549</v>
      </c>
      <c r="I1" s="866"/>
      <c r="J1" s="838" t="s">
        <v>515</v>
      </c>
      <c r="K1" s="838"/>
      <c r="L1" s="839" t="s">
        <v>908</v>
      </c>
      <c r="M1" s="839"/>
      <c r="N1" s="866" t="s">
        <v>549</v>
      </c>
      <c r="O1" s="866"/>
      <c r="P1" s="838" t="s">
        <v>515</v>
      </c>
      <c r="Q1" s="838"/>
      <c r="R1" s="839" t="s">
        <v>552</v>
      </c>
      <c r="S1" s="839"/>
      <c r="T1" s="866" t="s">
        <v>549</v>
      </c>
      <c r="U1" s="866"/>
      <c r="V1" s="838" t="s">
        <v>515</v>
      </c>
      <c r="W1" s="838"/>
      <c r="X1" s="839" t="s">
        <v>907</v>
      </c>
      <c r="Y1" s="839"/>
      <c r="Z1" s="866" t="s">
        <v>549</v>
      </c>
      <c r="AA1" s="866"/>
      <c r="AB1" s="838" t="s">
        <v>515</v>
      </c>
      <c r="AC1" s="838"/>
      <c r="AD1" s="839" t="s">
        <v>591</v>
      </c>
      <c r="AE1" s="839"/>
      <c r="AF1" s="866" t="s">
        <v>549</v>
      </c>
      <c r="AG1" s="866"/>
      <c r="AH1" s="838" t="s">
        <v>515</v>
      </c>
      <c r="AI1" s="838"/>
      <c r="AJ1" s="839" t="s">
        <v>906</v>
      </c>
      <c r="AK1" s="839"/>
      <c r="AL1" s="866" t="s">
        <v>626</v>
      </c>
      <c r="AM1" s="866"/>
      <c r="AN1" s="838" t="s">
        <v>627</v>
      </c>
      <c r="AO1" s="838"/>
      <c r="AP1" s="839" t="s">
        <v>621</v>
      </c>
      <c r="AQ1" s="839"/>
      <c r="AR1" s="866" t="s">
        <v>549</v>
      </c>
      <c r="AS1" s="866"/>
      <c r="AT1" s="838" t="s">
        <v>515</v>
      </c>
      <c r="AU1" s="838"/>
      <c r="AV1" s="839" t="s">
        <v>905</v>
      </c>
      <c r="AW1" s="839"/>
      <c r="AX1" s="866" t="s">
        <v>549</v>
      </c>
      <c r="AY1" s="866"/>
      <c r="AZ1" s="838" t="s">
        <v>515</v>
      </c>
      <c r="BA1" s="838"/>
      <c r="BB1" s="839" t="s">
        <v>653</v>
      </c>
      <c r="BC1" s="839"/>
      <c r="BD1" s="866" t="s">
        <v>549</v>
      </c>
      <c r="BE1" s="866"/>
      <c r="BF1" s="838" t="s">
        <v>515</v>
      </c>
      <c r="BG1" s="838"/>
      <c r="BH1" s="839" t="s">
        <v>904</v>
      </c>
      <c r="BI1" s="839"/>
      <c r="BJ1" s="866" t="s">
        <v>549</v>
      </c>
      <c r="BK1" s="866"/>
      <c r="BL1" s="838" t="s">
        <v>515</v>
      </c>
      <c r="BM1" s="838"/>
      <c r="BN1" s="839" t="s">
        <v>921</v>
      </c>
      <c r="BO1" s="839"/>
      <c r="BP1" s="866" t="s">
        <v>549</v>
      </c>
      <c r="BQ1" s="866"/>
      <c r="BR1" s="838" t="s">
        <v>515</v>
      </c>
      <c r="BS1" s="838"/>
      <c r="BT1" s="839" t="s">
        <v>903</v>
      </c>
      <c r="BU1" s="839"/>
      <c r="BV1" s="866" t="s">
        <v>704</v>
      </c>
      <c r="BW1" s="866"/>
      <c r="BX1" s="838" t="s">
        <v>705</v>
      </c>
      <c r="BY1" s="838"/>
      <c r="BZ1" s="839" t="s">
        <v>703</v>
      </c>
      <c r="CA1" s="839"/>
      <c r="CB1" s="866" t="s">
        <v>730</v>
      </c>
      <c r="CC1" s="866"/>
      <c r="CD1" s="838" t="s">
        <v>731</v>
      </c>
      <c r="CE1" s="838"/>
      <c r="CF1" s="839" t="s">
        <v>902</v>
      </c>
      <c r="CG1" s="839"/>
      <c r="CH1" s="866" t="s">
        <v>730</v>
      </c>
      <c r="CI1" s="866"/>
      <c r="CJ1" s="838" t="s">
        <v>731</v>
      </c>
      <c r="CK1" s="838"/>
      <c r="CL1" s="839" t="s">
        <v>748</v>
      </c>
      <c r="CM1" s="839"/>
      <c r="CN1" s="866" t="s">
        <v>730</v>
      </c>
      <c r="CO1" s="866"/>
      <c r="CP1" s="838" t="s">
        <v>731</v>
      </c>
      <c r="CQ1" s="838"/>
      <c r="CR1" s="839" t="s">
        <v>901</v>
      </c>
      <c r="CS1" s="839"/>
      <c r="CT1" s="866" t="s">
        <v>730</v>
      </c>
      <c r="CU1" s="866"/>
      <c r="CV1" s="864" t="s">
        <v>731</v>
      </c>
      <c r="CW1" s="864"/>
      <c r="CX1" s="839" t="s">
        <v>769</v>
      </c>
      <c r="CY1" s="839"/>
      <c r="CZ1" s="866" t="s">
        <v>730</v>
      </c>
      <c r="DA1" s="866"/>
      <c r="DB1" s="864" t="s">
        <v>731</v>
      </c>
      <c r="DC1" s="864"/>
      <c r="DD1" s="839" t="s">
        <v>900</v>
      </c>
      <c r="DE1" s="839"/>
      <c r="DF1" s="866" t="s">
        <v>816</v>
      </c>
      <c r="DG1" s="866"/>
      <c r="DH1" s="864" t="s">
        <v>817</v>
      </c>
      <c r="DI1" s="864"/>
      <c r="DJ1" s="839" t="s">
        <v>809</v>
      </c>
      <c r="DK1" s="839"/>
      <c r="DL1" s="866" t="s">
        <v>816</v>
      </c>
      <c r="DM1" s="866"/>
      <c r="DN1" s="864" t="s">
        <v>731</v>
      </c>
      <c r="DO1" s="864"/>
      <c r="DP1" s="839" t="s">
        <v>899</v>
      </c>
      <c r="DQ1" s="839"/>
      <c r="DR1" s="866" t="s">
        <v>816</v>
      </c>
      <c r="DS1" s="866"/>
      <c r="DT1" s="864" t="s">
        <v>731</v>
      </c>
      <c r="DU1" s="864"/>
      <c r="DV1" s="839" t="s">
        <v>898</v>
      </c>
      <c r="DW1" s="839"/>
      <c r="DX1" s="866" t="s">
        <v>816</v>
      </c>
      <c r="DY1" s="866"/>
      <c r="DZ1" s="864" t="s">
        <v>731</v>
      </c>
      <c r="EA1" s="864"/>
      <c r="EB1" s="839" t="s">
        <v>897</v>
      </c>
      <c r="EC1" s="839"/>
      <c r="ED1" s="866" t="s">
        <v>816</v>
      </c>
      <c r="EE1" s="866"/>
      <c r="EF1" s="864" t="s">
        <v>731</v>
      </c>
      <c r="EG1" s="864"/>
      <c r="EH1" s="839" t="s">
        <v>883</v>
      </c>
      <c r="EI1" s="839"/>
      <c r="EJ1" s="866" t="s">
        <v>816</v>
      </c>
      <c r="EK1" s="866"/>
      <c r="EL1" s="864" t="s">
        <v>936</v>
      </c>
      <c r="EM1" s="864"/>
      <c r="EN1" s="839" t="s">
        <v>922</v>
      </c>
      <c r="EO1" s="839"/>
      <c r="EP1" s="866" t="s">
        <v>816</v>
      </c>
      <c r="EQ1" s="866"/>
      <c r="ER1" s="864" t="s">
        <v>950</v>
      </c>
      <c r="ES1" s="864"/>
      <c r="ET1" s="839" t="s">
        <v>937</v>
      </c>
      <c r="EU1" s="839"/>
      <c r="EV1" s="866" t="s">
        <v>816</v>
      </c>
      <c r="EW1" s="866"/>
      <c r="EX1" s="864" t="s">
        <v>530</v>
      </c>
      <c r="EY1" s="864"/>
      <c r="EZ1" s="839" t="s">
        <v>952</v>
      </c>
      <c r="FA1" s="839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65" t="s">
        <v>779</v>
      </c>
      <c r="CU7" s="83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65" t="s">
        <v>778</v>
      </c>
      <c r="DA8" s="83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65" t="s">
        <v>778</v>
      </c>
      <c r="DG8" s="83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65" t="s">
        <v>778</v>
      </c>
      <c r="DM8" s="83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65" t="s">
        <v>778</v>
      </c>
      <c r="DS8" s="839"/>
      <c r="DT8" s="142" t="s">
        <v>783</v>
      </c>
      <c r="DU8" s="142">
        <f>SUM(DU13:DU17)</f>
        <v>32</v>
      </c>
      <c r="DV8" s="63"/>
      <c r="DW8" s="63"/>
      <c r="DX8" s="865" t="s">
        <v>778</v>
      </c>
      <c r="DY8" s="83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65" t="s">
        <v>928</v>
      </c>
      <c r="EK8" s="83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65" t="s">
        <v>928</v>
      </c>
      <c r="EQ9" s="83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65" t="s">
        <v>928</v>
      </c>
      <c r="EW9" s="83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65" t="s">
        <v>928</v>
      </c>
      <c r="EE11" s="83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65" t="s">
        <v>778</v>
      </c>
      <c r="CU12" s="83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0" t="s">
        <v>782</v>
      </c>
      <c r="CU19" s="83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2" t="s">
        <v>858</v>
      </c>
      <c r="FA21" s="852"/>
      <c r="FC21" s="238">
        <f>FC20-FC22</f>
        <v>113457.16899999997</v>
      </c>
      <c r="FD21" s="230"/>
      <c r="FE21" s="863" t="s">
        <v>1546</v>
      </c>
      <c r="FF21" s="863"/>
      <c r="FG21" s="863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2" t="s">
        <v>871</v>
      </c>
      <c r="FA22" s="85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2" t="s">
        <v>1000</v>
      </c>
      <c r="FA23" s="852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2" t="s">
        <v>1076</v>
      </c>
      <c r="FA24" s="852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67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68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6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6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D79"/>
  <sheetViews>
    <sheetView tabSelected="1" topLeftCell="JX1" zoomScaleNormal="100" workbookViewId="0">
      <selection activeCell="KE12" sqref="KE1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17.42578125" style="799" customWidth="1"/>
    <col min="285" max="285" width="10.140625" style="799" bestFit="1" customWidth="1"/>
    <col min="286" max="286" width="16.85546875" style="799" customWidth="1"/>
    <col min="287" max="287" width="11.85546875" style="799" bestFit="1" customWidth="1"/>
    <col min="288" max="288" width="17.7109375" style="799" customWidth="1"/>
    <col min="289" max="289" width="9.140625" style="799" bestFit="1" customWidth="1"/>
    <col min="290" max="290" width="7.140625" style="799" customWidth="1"/>
  </cols>
  <sheetData>
    <row r="1" spans="1:290" s="142" customFormat="1" x14ac:dyDescent="0.2">
      <c r="A1" s="879" t="s">
        <v>1209</v>
      </c>
      <c r="B1" s="879"/>
      <c r="C1" s="847" t="s">
        <v>292</v>
      </c>
      <c r="D1" s="847"/>
      <c r="E1" s="845" t="s">
        <v>1010</v>
      </c>
      <c r="F1" s="845"/>
      <c r="G1" s="879" t="s">
        <v>1210</v>
      </c>
      <c r="H1" s="879"/>
      <c r="I1" s="847" t="s">
        <v>292</v>
      </c>
      <c r="J1" s="847"/>
      <c r="K1" s="845" t="s">
        <v>1011</v>
      </c>
      <c r="L1" s="845"/>
      <c r="M1" s="879" t="s">
        <v>1211</v>
      </c>
      <c r="N1" s="879"/>
      <c r="O1" s="847" t="s">
        <v>292</v>
      </c>
      <c r="P1" s="847"/>
      <c r="Q1" s="845" t="s">
        <v>1057</v>
      </c>
      <c r="R1" s="845"/>
      <c r="S1" s="879" t="s">
        <v>1212</v>
      </c>
      <c r="T1" s="879"/>
      <c r="U1" s="847" t="s">
        <v>292</v>
      </c>
      <c r="V1" s="847"/>
      <c r="W1" s="845" t="s">
        <v>627</v>
      </c>
      <c r="X1" s="845"/>
      <c r="Y1" s="879" t="s">
        <v>1213</v>
      </c>
      <c r="Z1" s="879"/>
      <c r="AA1" s="847" t="s">
        <v>292</v>
      </c>
      <c r="AB1" s="847"/>
      <c r="AC1" s="845" t="s">
        <v>1084</v>
      </c>
      <c r="AD1" s="845"/>
      <c r="AE1" s="879" t="s">
        <v>1214</v>
      </c>
      <c r="AF1" s="879"/>
      <c r="AG1" s="847" t="s">
        <v>292</v>
      </c>
      <c r="AH1" s="847"/>
      <c r="AI1" s="845" t="s">
        <v>1134</v>
      </c>
      <c r="AJ1" s="845"/>
      <c r="AK1" s="879" t="s">
        <v>1217</v>
      </c>
      <c r="AL1" s="879"/>
      <c r="AM1" s="847" t="s">
        <v>1132</v>
      </c>
      <c r="AN1" s="847"/>
      <c r="AO1" s="845" t="s">
        <v>1133</v>
      </c>
      <c r="AP1" s="845"/>
      <c r="AQ1" s="879" t="s">
        <v>1218</v>
      </c>
      <c r="AR1" s="879"/>
      <c r="AS1" s="847" t="s">
        <v>1132</v>
      </c>
      <c r="AT1" s="847"/>
      <c r="AU1" s="845" t="s">
        <v>1178</v>
      </c>
      <c r="AV1" s="845"/>
      <c r="AW1" s="879" t="s">
        <v>1215</v>
      </c>
      <c r="AX1" s="879"/>
      <c r="AY1" s="845" t="s">
        <v>1241</v>
      </c>
      <c r="AZ1" s="845"/>
      <c r="BA1" s="879" t="s">
        <v>1215</v>
      </c>
      <c r="BB1" s="879"/>
      <c r="BC1" s="847" t="s">
        <v>816</v>
      </c>
      <c r="BD1" s="847"/>
      <c r="BE1" s="845" t="s">
        <v>1208</v>
      </c>
      <c r="BF1" s="845"/>
      <c r="BG1" s="879" t="s">
        <v>1216</v>
      </c>
      <c r="BH1" s="879"/>
      <c r="BI1" s="847" t="s">
        <v>816</v>
      </c>
      <c r="BJ1" s="847"/>
      <c r="BK1" s="845" t="s">
        <v>1208</v>
      </c>
      <c r="BL1" s="845"/>
      <c r="BM1" s="879" t="s">
        <v>1226</v>
      </c>
      <c r="BN1" s="879"/>
      <c r="BO1" s="847" t="s">
        <v>816</v>
      </c>
      <c r="BP1" s="847"/>
      <c r="BQ1" s="845" t="s">
        <v>1244</v>
      </c>
      <c r="BR1" s="845"/>
      <c r="BS1" s="879" t="s">
        <v>1243</v>
      </c>
      <c r="BT1" s="879"/>
      <c r="BU1" s="847" t="s">
        <v>816</v>
      </c>
      <c r="BV1" s="847"/>
      <c r="BW1" s="845" t="s">
        <v>1248</v>
      </c>
      <c r="BX1" s="845"/>
      <c r="BY1" s="879" t="s">
        <v>1270</v>
      </c>
      <c r="BZ1" s="879"/>
      <c r="CA1" s="847" t="s">
        <v>816</v>
      </c>
      <c r="CB1" s="847"/>
      <c r="CC1" s="845" t="s">
        <v>1244</v>
      </c>
      <c r="CD1" s="845"/>
      <c r="CE1" s="879" t="s">
        <v>1291</v>
      </c>
      <c r="CF1" s="879"/>
      <c r="CG1" s="847" t="s">
        <v>816</v>
      </c>
      <c r="CH1" s="847"/>
      <c r="CI1" s="845" t="s">
        <v>1248</v>
      </c>
      <c r="CJ1" s="845"/>
      <c r="CK1" s="879" t="s">
        <v>1307</v>
      </c>
      <c r="CL1" s="879"/>
      <c r="CM1" s="847" t="s">
        <v>816</v>
      </c>
      <c r="CN1" s="847"/>
      <c r="CO1" s="845" t="s">
        <v>1244</v>
      </c>
      <c r="CP1" s="845"/>
      <c r="CQ1" s="879" t="s">
        <v>1335</v>
      </c>
      <c r="CR1" s="879"/>
      <c r="CS1" s="870" t="s">
        <v>816</v>
      </c>
      <c r="CT1" s="870"/>
      <c r="CU1" s="845" t="s">
        <v>1391</v>
      </c>
      <c r="CV1" s="845"/>
      <c r="CW1" s="879" t="s">
        <v>1374</v>
      </c>
      <c r="CX1" s="879"/>
      <c r="CY1" s="870" t="s">
        <v>816</v>
      </c>
      <c r="CZ1" s="870"/>
      <c r="DA1" s="845" t="s">
        <v>1597</v>
      </c>
      <c r="DB1" s="845"/>
      <c r="DC1" s="879" t="s">
        <v>1394</v>
      </c>
      <c r="DD1" s="879"/>
      <c r="DE1" s="870" t="s">
        <v>816</v>
      </c>
      <c r="DF1" s="870"/>
      <c r="DG1" s="845" t="s">
        <v>1491</v>
      </c>
      <c r="DH1" s="845"/>
      <c r="DI1" s="879" t="s">
        <v>1594</v>
      </c>
      <c r="DJ1" s="879"/>
      <c r="DK1" s="870" t="s">
        <v>816</v>
      </c>
      <c r="DL1" s="870"/>
      <c r="DM1" s="845" t="s">
        <v>1391</v>
      </c>
      <c r="DN1" s="845"/>
      <c r="DO1" s="879" t="s">
        <v>1595</v>
      </c>
      <c r="DP1" s="879"/>
      <c r="DQ1" s="870" t="s">
        <v>816</v>
      </c>
      <c r="DR1" s="870"/>
      <c r="DS1" s="845" t="s">
        <v>1590</v>
      </c>
      <c r="DT1" s="845"/>
      <c r="DU1" s="879" t="s">
        <v>1596</v>
      </c>
      <c r="DV1" s="879"/>
      <c r="DW1" s="870" t="s">
        <v>816</v>
      </c>
      <c r="DX1" s="870"/>
      <c r="DY1" s="845" t="s">
        <v>1616</v>
      </c>
      <c r="DZ1" s="845"/>
      <c r="EA1" s="869" t="s">
        <v>1611</v>
      </c>
      <c r="EB1" s="869"/>
      <c r="EC1" s="870" t="s">
        <v>816</v>
      </c>
      <c r="ED1" s="870"/>
      <c r="EE1" s="845" t="s">
        <v>1590</v>
      </c>
      <c r="EF1" s="845"/>
      <c r="EG1" s="361"/>
      <c r="EH1" s="869" t="s">
        <v>1641</v>
      </c>
      <c r="EI1" s="869"/>
      <c r="EJ1" s="870" t="s">
        <v>816</v>
      </c>
      <c r="EK1" s="870"/>
      <c r="EL1" s="845" t="s">
        <v>1675</v>
      </c>
      <c r="EM1" s="845"/>
      <c r="EN1" s="869" t="s">
        <v>1666</v>
      </c>
      <c r="EO1" s="869"/>
      <c r="EP1" s="870" t="s">
        <v>816</v>
      </c>
      <c r="EQ1" s="870"/>
      <c r="ER1" s="845" t="s">
        <v>1715</v>
      </c>
      <c r="ES1" s="845"/>
      <c r="ET1" s="869" t="s">
        <v>1708</v>
      </c>
      <c r="EU1" s="869"/>
      <c r="EV1" s="870" t="s">
        <v>816</v>
      </c>
      <c r="EW1" s="870"/>
      <c r="EX1" s="845" t="s">
        <v>1616</v>
      </c>
      <c r="EY1" s="845"/>
      <c r="EZ1" s="869" t="s">
        <v>1743</v>
      </c>
      <c r="FA1" s="869"/>
      <c r="FB1" s="870" t="s">
        <v>816</v>
      </c>
      <c r="FC1" s="870"/>
      <c r="FD1" s="845" t="s">
        <v>1597</v>
      </c>
      <c r="FE1" s="845"/>
      <c r="FF1" s="869" t="s">
        <v>1782</v>
      </c>
      <c r="FG1" s="869"/>
      <c r="FH1" s="870" t="s">
        <v>816</v>
      </c>
      <c r="FI1" s="870"/>
      <c r="FJ1" s="845" t="s">
        <v>1391</v>
      </c>
      <c r="FK1" s="845"/>
      <c r="FL1" s="869" t="s">
        <v>1817</v>
      </c>
      <c r="FM1" s="869"/>
      <c r="FN1" s="870" t="s">
        <v>816</v>
      </c>
      <c r="FO1" s="870"/>
      <c r="FP1" s="845" t="s">
        <v>1864</v>
      </c>
      <c r="FQ1" s="845"/>
      <c r="FR1" s="869" t="s">
        <v>1853</v>
      </c>
      <c r="FS1" s="869"/>
      <c r="FT1" s="870" t="s">
        <v>816</v>
      </c>
      <c r="FU1" s="870"/>
      <c r="FV1" s="845" t="s">
        <v>1864</v>
      </c>
      <c r="FW1" s="845"/>
      <c r="FX1" s="869" t="s">
        <v>1997</v>
      </c>
      <c r="FY1" s="869"/>
      <c r="FZ1" s="870" t="s">
        <v>816</v>
      </c>
      <c r="GA1" s="870"/>
      <c r="GB1" s="845" t="s">
        <v>1616</v>
      </c>
      <c r="GC1" s="845"/>
      <c r="GD1" s="869" t="s">
        <v>1998</v>
      </c>
      <c r="GE1" s="869"/>
      <c r="GF1" s="870" t="s">
        <v>816</v>
      </c>
      <c r="GG1" s="870"/>
      <c r="GH1" s="845" t="s">
        <v>1590</v>
      </c>
      <c r="GI1" s="845"/>
      <c r="GJ1" s="869" t="s">
        <v>2007</v>
      </c>
      <c r="GK1" s="869"/>
      <c r="GL1" s="870" t="s">
        <v>816</v>
      </c>
      <c r="GM1" s="870"/>
      <c r="GN1" s="845" t="s">
        <v>1590</v>
      </c>
      <c r="GO1" s="845"/>
      <c r="GP1" s="869" t="s">
        <v>2049</v>
      </c>
      <c r="GQ1" s="869"/>
      <c r="GR1" s="870" t="s">
        <v>816</v>
      </c>
      <c r="GS1" s="870"/>
      <c r="GT1" s="845" t="s">
        <v>1675</v>
      </c>
      <c r="GU1" s="845"/>
      <c r="GV1" s="869" t="s">
        <v>2083</v>
      </c>
      <c r="GW1" s="869"/>
      <c r="GX1" s="870" t="s">
        <v>816</v>
      </c>
      <c r="GY1" s="870"/>
      <c r="GZ1" s="845" t="s">
        <v>2122</v>
      </c>
      <c r="HA1" s="845"/>
      <c r="HB1" s="869" t="s">
        <v>2142</v>
      </c>
      <c r="HC1" s="869"/>
      <c r="HD1" s="870" t="s">
        <v>816</v>
      </c>
      <c r="HE1" s="870"/>
      <c r="HF1" s="845" t="s">
        <v>1715</v>
      </c>
      <c r="HG1" s="845"/>
      <c r="HH1" s="869" t="s">
        <v>2155</v>
      </c>
      <c r="HI1" s="869"/>
      <c r="HJ1" s="870" t="s">
        <v>816</v>
      </c>
      <c r="HK1" s="870"/>
      <c r="HL1" s="845" t="s">
        <v>1391</v>
      </c>
      <c r="HM1" s="845"/>
      <c r="HN1" s="869" t="s">
        <v>2201</v>
      </c>
      <c r="HO1" s="869"/>
      <c r="HP1" s="870" t="s">
        <v>816</v>
      </c>
      <c r="HQ1" s="870"/>
      <c r="HR1" s="845" t="s">
        <v>1391</v>
      </c>
      <c r="HS1" s="845"/>
      <c r="HT1" s="869" t="s">
        <v>2243</v>
      </c>
      <c r="HU1" s="869"/>
      <c r="HV1" s="870" t="s">
        <v>816</v>
      </c>
      <c r="HW1" s="870"/>
      <c r="HX1" s="845" t="s">
        <v>1616</v>
      </c>
      <c r="HY1" s="845"/>
      <c r="HZ1" s="869" t="s">
        <v>2300</v>
      </c>
      <c r="IA1" s="869"/>
      <c r="IB1" s="870" t="s">
        <v>816</v>
      </c>
      <c r="IC1" s="870"/>
      <c r="ID1" s="845" t="s">
        <v>1715</v>
      </c>
      <c r="IE1" s="845"/>
      <c r="IF1" s="869" t="s">
        <v>2367</v>
      </c>
      <c r="IG1" s="869"/>
      <c r="IH1" s="870" t="s">
        <v>816</v>
      </c>
      <c r="II1" s="870"/>
      <c r="IJ1" s="845" t="s">
        <v>1590</v>
      </c>
      <c r="IK1" s="845"/>
      <c r="IL1" s="869" t="s">
        <v>2443</v>
      </c>
      <c r="IM1" s="869"/>
      <c r="IN1" s="870" t="s">
        <v>816</v>
      </c>
      <c r="IO1" s="870"/>
      <c r="IP1" s="845" t="s">
        <v>1616</v>
      </c>
      <c r="IQ1" s="845"/>
      <c r="IR1" s="869" t="s">
        <v>2661</v>
      </c>
      <c r="IS1" s="869"/>
      <c r="IT1" s="870" t="s">
        <v>816</v>
      </c>
      <c r="IU1" s="870"/>
      <c r="IV1" s="845" t="s">
        <v>1748</v>
      </c>
      <c r="IW1" s="845"/>
      <c r="IX1" s="869" t="s">
        <v>2660</v>
      </c>
      <c r="IY1" s="869"/>
      <c r="IZ1" s="870" t="s">
        <v>816</v>
      </c>
      <c r="JA1" s="870"/>
      <c r="JB1" s="845" t="s">
        <v>1864</v>
      </c>
      <c r="JC1" s="845"/>
      <c r="JD1" s="869" t="s">
        <v>2708</v>
      </c>
      <c r="JE1" s="869"/>
      <c r="JF1" s="870" t="s">
        <v>816</v>
      </c>
      <c r="JG1" s="870"/>
      <c r="JH1" s="845" t="s">
        <v>1748</v>
      </c>
      <c r="JI1" s="845"/>
      <c r="JJ1" s="869" t="s">
        <v>2772</v>
      </c>
      <c r="JK1" s="869"/>
      <c r="JL1" s="716" t="s">
        <v>816</v>
      </c>
      <c r="JM1" s="716"/>
      <c r="JN1" s="713" t="s">
        <v>1748</v>
      </c>
      <c r="JO1" s="713"/>
      <c r="JP1" s="715" t="s">
        <v>2832</v>
      </c>
      <c r="JQ1" s="715"/>
      <c r="JR1" s="762" t="s">
        <v>816</v>
      </c>
      <c r="JS1" s="762"/>
      <c r="JT1" s="759" t="s">
        <v>1748</v>
      </c>
      <c r="JU1" s="759"/>
      <c r="JV1" s="761" t="s">
        <v>2895</v>
      </c>
      <c r="JW1" s="761"/>
      <c r="JX1" s="801" t="s">
        <v>816</v>
      </c>
      <c r="JY1" s="801"/>
      <c r="JZ1" s="798" t="s">
        <v>1748</v>
      </c>
      <c r="KA1" s="798"/>
      <c r="KB1" s="800" t="s">
        <v>2893</v>
      </c>
      <c r="KC1" s="800"/>
      <c r="KD1" s="582"/>
    </row>
    <row r="2" spans="1:29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60" t="s">
        <v>1911</v>
      </c>
      <c r="JW2" s="363">
        <f>SUM(JW3:JW27)</f>
        <v>301431.25</v>
      </c>
      <c r="JX2" s="799" t="s">
        <v>295</v>
      </c>
      <c r="JY2" s="492">
        <f>SUM(JY4:JY18)</f>
        <v>60</v>
      </c>
      <c r="JZ2" s="334" t="s">
        <v>296</v>
      </c>
      <c r="KA2" s="273">
        <f>JY2+JW2-KC2</f>
        <v>0</v>
      </c>
      <c r="KB2" s="799" t="s">
        <v>1911</v>
      </c>
      <c r="KC2" s="363">
        <f>SUM(KC3:KC27)</f>
        <v>301491.25</v>
      </c>
      <c r="KD2" s="608"/>
    </row>
    <row r="3" spans="1:29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2858</v>
      </c>
      <c r="JQ3" s="203">
        <f>$IA$6</f>
        <v>-1.35</v>
      </c>
      <c r="JS3" s="492"/>
      <c r="JT3" s="760" t="s">
        <v>2397</v>
      </c>
      <c r="JU3" s="273">
        <f>JU2-JS26-JS25</f>
        <v>4220.0940000000155</v>
      </c>
      <c r="JV3" s="781" t="s">
        <v>2858</v>
      </c>
      <c r="JW3" s="203">
        <f>$IA$6</f>
        <v>-1.35</v>
      </c>
      <c r="JY3" s="492"/>
      <c r="JZ3" s="799" t="s">
        <v>2397</v>
      </c>
      <c r="KA3" s="273">
        <f>KA2-JY21-JY20</f>
        <v>0</v>
      </c>
      <c r="KB3" s="799" t="s">
        <v>2858</v>
      </c>
      <c r="KC3" s="203">
        <f>$IA$6</f>
        <v>-1.35</v>
      </c>
      <c r="KD3" s="609"/>
    </row>
    <row r="4" spans="1:290" ht="12.75" customHeight="1" thickBot="1" x14ac:dyDescent="0.25">
      <c r="A4" s="829" t="s">
        <v>991</v>
      </c>
      <c r="B4" s="829"/>
      <c r="E4" s="170" t="s">
        <v>233</v>
      </c>
      <c r="F4" s="174">
        <f>F3-F5</f>
        <v>17</v>
      </c>
      <c r="G4" s="829" t="s">
        <v>991</v>
      </c>
      <c r="H4" s="82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2799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-8.9999999985593604E-2</v>
      </c>
      <c r="JV4" s="760" t="s">
        <v>2799</v>
      </c>
      <c r="JW4" s="268">
        <f>-71000-140000</f>
        <v>-211000</v>
      </c>
      <c r="JX4" s="799" t="s">
        <v>633</v>
      </c>
      <c r="JY4" s="541"/>
      <c r="JZ4" s="799" t="s">
        <v>1203</v>
      </c>
      <c r="KA4" s="286">
        <f>KA2-KA5</f>
        <v>0</v>
      </c>
      <c r="KB4" s="799" t="s">
        <v>2799</v>
      </c>
      <c r="KC4" s="268">
        <f>-71000-140000</f>
        <v>-211000</v>
      </c>
      <c r="KD4" s="609"/>
    </row>
    <row r="5" spans="1:290" x14ac:dyDescent="0.2">
      <c r="A5" s="829"/>
      <c r="B5" s="829"/>
      <c r="E5" s="170" t="s">
        <v>352</v>
      </c>
      <c r="F5" s="174">
        <f>SUM(F15:F58)</f>
        <v>12750</v>
      </c>
      <c r="G5" s="829"/>
      <c r="H5" s="82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SUM(JI6:JI47)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SUM(JO6:JO51)</f>
        <v>126905.181</v>
      </c>
      <c r="JP5" s="720" t="s">
        <v>2679</v>
      </c>
      <c r="JQ5" s="442">
        <v>-80000</v>
      </c>
      <c r="JR5" s="782" t="s">
        <v>2860</v>
      </c>
      <c r="JS5" s="541">
        <v>-30</v>
      </c>
      <c r="JT5" s="760" t="s">
        <v>352</v>
      </c>
      <c r="JU5" s="273">
        <f>SUM(JU6:JU50)</f>
        <v>13510.48</v>
      </c>
      <c r="JV5" s="765" t="s">
        <v>2679</v>
      </c>
      <c r="JW5" s="442">
        <v>-77000</v>
      </c>
      <c r="JX5" s="799" t="s">
        <v>2860</v>
      </c>
      <c r="JY5" s="541"/>
      <c r="JZ5" s="799" t="s">
        <v>352</v>
      </c>
      <c r="KA5" s="273">
        <f>SUM(KA6:KA34)</f>
        <v>0</v>
      </c>
      <c r="KB5" s="804" t="s">
        <v>2679</v>
      </c>
      <c r="KC5" s="442">
        <v>-77000</v>
      </c>
      <c r="KD5" s="609"/>
    </row>
    <row r="6" spans="1:29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SUM(JC7:JC49)</f>
        <v>11142.751999999997</v>
      </c>
      <c r="JD6" s="736" t="s">
        <v>2799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2799</v>
      </c>
      <c r="JK6" s="268">
        <v>-71000</v>
      </c>
      <c r="JM6" s="492"/>
      <c r="JN6" s="192" t="s">
        <v>2789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2847</v>
      </c>
      <c r="JT6" s="826" t="s">
        <v>2853</v>
      </c>
      <c r="JU6" s="61">
        <v>2000</v>
      </c>
      <c r="JV6" s="766" t="s">
        <v>2678</v>
      </c>
      <c r="JW6" s="268">
        <v>-4000</v>
      </c>
      <c r="JX6" s="799" t="s">
        <v>2664</v>
      </c>
      <c r="JY6" s="541"/>
      <c r="JZ6" s="826" t="s">
        <v>2789</v>
      </c>
      <c r="KA6" s="61"/>
      <c r="KB6" s="803" t="s">
        <v>2678</v>
      </c>
      <c r="KC6" s="268">
        <v>-4000</v>
      </c>
      <c r="KD6" s="609"/>
    </row>
    <row r="7" spans="1:29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2885</v>
      </c>
      <c r="JS7" s="541">
        <v>236.43</v>
      </c>
      <c r="JT7" s="826" t="s">
        <v>1002</v>
      </c>
      <c r="JU7" s="582">
        <v>1900.06</v>
      </c>
      <c r="JV7" s="760" t="s">
        <v>2816</v>
      </c>
      <c r="JW7" s="268">
        <v>585077</v>
      </c>
      <c r="JX7" s="799" t="s">
        <v>2910</v>
      </c>
      <c r="JY7" s="541">
        <v>60</v>
      </c>
      <c r="JZ7" s="826" t="s">
        <v>1002</v>
      </c>
      <c r="KA7" s="582"/>
      <c r="KB7" s="799" t="s">
        <v>2816</v>
      </c>
      <c r="KC7" s="268">
        <v>585077</v>
      </c>
      <c r="KD7" s="608">
        <v>45094</v>
      </c>
    </row>
    <row r="8" spans="1:29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2819</v>
      </c>
      <c r="JO8" s="61">
        <v>48.69</v>
      </c>
      <c r="JP8" s="714" t="s">
        <v>2816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9" t="s">
        <v>2528</v>
      </c>
      <c r="JY8" s="492"/>
      <c r="JZ8" s="389" t="s">
        <v>2908</v>
      </c>
      <c r="KA8" s="61"/>
      <c r="KB8" s="320" t="s">
        <v>2467</v>
      </c>
      <c r="KC8" s="359">
        <v>61</v>
      </c>
      <c r="KD8" s="608">
        <v>45097</v>
      </c>
    </row>
    <row r="9" spans="1:29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2822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2868</v>
      </c>
      <c r="JS9" s="760">
        <v>2.33</v>
      </c>
      <c r="JT9" s="346" t="s">
        <v>2849</v>
      </c>
      <c r="JU9" s="61">
        <v>10</v>
      </c>
      <c r="JV9" s="205" t="s">
        <v>2856</v>
      </c>
      <c r="JW9" s="84">
        <v>0</v>
      </c>
      <c r="JX9" s="611"/>
      <c r="JZ9" s="346" t="s">
        <v>2907</v>
      </c>
      <c r="KA9" s="61"/>
      <c r="KB9" s="205" t="s">
        <v>2856</v>
      </c>
      <c r="KC9" s="84">
        <v>0</v>
      </c>
      <c r="KD9" s="608">
        <v>45097</v>
      </c>
    </row>
    <row r="10" spans="1:29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2809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2882</v>
      </c>
      <c r="JS10" s="782">
        <v>3.4</v>
      </c>
      <c r="JT10" s="346" t="s">
        <v>2896</v>
      </c>
      <c r="JU10" s="533">
        <v>5.38</v>
      </c>
      <c r="JV10" s="780" t="s">
        <v>1630</v>
      </c>
      <c r="JW10" s="442">
        <v>-123</v>
      </c>
      <c r="JX10" s="611"/>
      <c r="JZ10" s="245" t="s">
        <v>2870</v>
      </c>
      <c r="KA10" s="492"/>
      <c r="KB10" s="804" t="s">
        <v>1630</v>
      </c>
      <c r="KC10" s="442">
        <v>-123</v>
      </c>
      <c r="KD10" s="608">
        <v>45097</v>
      </c>
    </row>
    <row r="11" spans="1:29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2810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2809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2870</v>
      </c>
      <c r="JO11" s="492">
        <v>1396.9</v>
      </c>
      <c r="JP11" s="718" t="s">
        <v>2800</v>
      </c>
      <c r="JQ11" s="268">
        <v>2600</v>
      </c>
      <c r="JR11" s="611" t="s">
        <v>2904</v>
      </c>
      <c r="JS11" s="492">
        <v>1.21</v>
      </c>
      <c r="JT11" s="245" t="s">
        <v>2870</v>
      </c>
      <c r="JU11" s="492">
        <v>1371.77</v>
      </c>
      <c r="JV11" s="763" t="s">
        <v>2800</v>
      </c>
      <c r="JW11" s="268">
        <v>2600</v>
      </c>
      <c r="JX11" s="799" t="s">
        <v>2412</v>
      </c>
      <c r="JY11" s="514"/>
      <c r="JZ11" s="245" t="s">
        <v>2871</v>
      </c>
      <c r="KA11" s="492"/>
      <c r="KB11" s="802" t="s">
        <v>2800</v>
      </c>
      <c r="KC11" s="268">
        <v>2600</v>
      </c>
      <c r="KD11" s="608">
        <v>45094</v>
      </c>
    </row>
    <row r="12" spans="1:29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2818</v>
      </c>
      <c r="JO12" s="492">
        <v>110000</v>
      </c>
      <c r="JP12" s="721" t="s">
        <v>2801</v>
      </c>
      <c r="JQ12" s="268">
        <v>682</v>
      </c>
      <c r="JR12" s="611" t="s">
        <v>2903</v>
      </c>
      <c r="JS12" s="808"/>
      <c r="JT12" s="245" t="s">
        <v>2871</v>
      </c>
      <c r="JU12" s="492">
        <v>1478.09</v>
      </c>
      <c r="JV12" s="766" t="s">
        <v>2801</v>
      </c>
      <c r="JW12" s="268">
        <v>800</v>
      </c>
      <c r="JX12" s="799" t="s">
        <v>2164</v>
      </c>
      <c r="JY12" s="807"/>
      <c r="JZ12" s="245" t="s">
        <v>2620</v>
      </c>
      <c r="KA12" s="52"/>
      <c r="KB12" s="803" t="s">
        <v>2801</v>
      </c>
      <c r="KC12" s="268">
        <v>800</v>
      </c>
      <c r="KD12" s="608">
        <v>45094</v>
      </c>
    </row>
    <row r="13" spans="1:29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2794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2828</v>
      </c>
      <c r="JM13" s="729">
        <v>5.9</v>
      </c>
      <c r="JN13" s="245" t="s">
        <v>2839</v>
      </c>
      <c r="JO13" s="52">
        <f>JO14*4</f>
        <v>5080.7519999999995</v>
      </c>
      <c r="JP13" s="721" t="s">
        <v>2802</v>
      </c>
      <c r="JQ13" s="268">
        <v>895</v>
      </c>
      <c r="JR13" s="760" t="s">
        <v>2412</v>
      </c>
      <c r="JS13" s="514"/>
      <c r="JT13" s="245" t="s">
        <v>2620</v>
      </c>
      <c r="JU13" s="52">
        <f>JU14*4</f>
        <v>2540.3759999999997</v>
      </c>
      <c r="JV13" s="766" t="s">
        <v>2802</v>
      </c>
      <c r="JW13" s="268">
        <v>597</v>
      </c>
      <c r="JX13" s="799" t="s">
        <v>1799</v>
      </c>
      <c r="JY13" s="728"/>
      <c r="JZ13" s="345" t="s">
        <v>2538</v>
      </c>
      <c r="KA13" s="52"/>
      <c r="KB13" s="803" t="s">
        <v>2802</v>
      </c>
      <c r="KC13" s="268">
        <v>597</v>
      </c>
      <c r="KD13" s="608">
        <v>45094</v>
      </c>
    </row>
    <row r="14" spans="1:29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39" t="s">
        <v>2186</v>
      </c>
      <c r="HK14" s="83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2817</v>
      </c>
      <c r="JI14" s="492">
        <v>1422.53</v>
      </c>
      <c r="JJ14" s="669" t="s">
        <v>1505</v>
      </c>
      <c r="JK14" s="268">
        <v>966</v>
      </c>
      <c r="JL14" s="782" t="s">
        <v>2859</v>
      </c>
      <c r="JM14" s="510">
        <v>1.96</v>
      </c>
      <c r="JN14" s="345" t="s">
        <v>2840</v>
      </c>
      <c r="JO14" s="52">
        <f>(3175.47/5)*2</f>
        <v>1270.1879999999999</v>
      </c>
      <c r="JP14" s="721" t="s">
        <v>2803</v>
      </c>
      <c r="JQ14" s="268">
        <v>76</v>
      </c>
      <c r="JR14" s="582" t="s">
        <v>2164</v>
      </c>
      <c r="JS14" s="728">
        <f>54.27+1.49</f>
        <v>55.760000000000005</v>
      </c>
      <c r="JT14" s="345" t="s">
        <v>2538</v>
      </c>
      <c r="JU14" s="52">
        <f>(3175.47/5)</f>
        <v>635.09399999999994</v>
      </c>
      <c r="JV14" s="766" t="s">
        <v>2803</v>
      </c>
      <c r="JW14" s="268">
        <v>561</v>
      </c>
      <c r="JX14" s="9" t="s">
        <v>2684</v>
      </c>
      <c r="JY14" s="729"/>
      <c r="JZ14" s="345" t="s">
        <v>2553</v>
      </c>
      <c r="KA14" s="61"/>
      <c r="KB14" s="803" t="s">
        <v>2803</v>
      </c>
      <c r="KC14" s="268">
        <v>0</v>
      </c>
      <c r="KD14" s="608" t="s">
        <v>2901</v>
      </c>
    </row>
    <row r="15" spans="1:29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73" t="s">
        <v>1504</v>
      </c>
      <c r="DP15" s="87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2863</v>
      </c>
      <c r="JM15" s="61">
        <f>25.72</f>
        <v>25.72</v>
      </c>
      <c r="JN15" s="345" t="s">
        <v>2553</v>
      </c>
      <c r="JO15" s="61">
        <v>53.91</v>
      </c>
      <c r="JP15" s="721" t="s">
        <v>2808</v>
      </c>
      <c r="JQ15" s="607">
        <v>2441</v>
      </c>
      <c r="JR15" s="774" t="s">
        <v>2854</v>
      </c>
      <c r="JS15" s="729">
        <v>200</v>
      </c>
      <c r="JT15" s="345" t="s">
        <v>2553</v>
      </c>
      <c r="JU15" s="61">
        <v>75.430000000000007</v>
      </c>
      <c r="JV15" s="766" t="s">
        <v>2808</v>
      </c>
      <c r="JW15" s="268">
        <v>2151</v>
      </c>
      <c r="JY15" s="729"/>
      <c r="JZ15" s="345" t="s">
        <v>2711</v>
      </c>
      <c r="KA15" s="61"/>
      <c r="KB15" s="803" t="s">
        <v>2808</v>
      </c>
      <c r="KC15" s="268">
        <v>2151</v>
      </c>
      <c r="KD15" s="608">
        <v>45097</v>
      </c>
    </row>
    <row r="16" spans="1:29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2794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2864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2804</v>
      </c>
      <c r="JQ16" s="607"/>
      <c r="JR16" s="796" t="s">
        <v>2881</v>
      </c>
      <c r="JS16" s="729">
        <v>300</v>
      </c>
      <c r="JT16" s="345" t="s">
        <v>2711</v>
      </c>
      <c r="JU16" s="61">
        <v>129.6</v>
      </c>
      <c r="JV16" s="254" t="s">
        <v>2804</v>
      </c>
      <c r="JW16" s="607"/>
      <c r="JY16" s="729"/>
      <c r="JZ16" s="345" t="s">
        <v>2623</v>
      </c>
      <c r="KA16" s="534" t="s">
        <v>2902</v>
      </c>
      <c r="KB16" s="254" t="s">
        <v>2804</v>
      </c>
      <c r="KC16" s="607"/>
      <c r="KD16" s="608"/>
    </row>
    <row r="17" spans="1:29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2830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2805</v>
      </c>
      <c r="JQ17" s="268">
        <v>0</v>
      </c>
      <c r="JR17" s="782" t="s">
        <v>2859</v>
      </c>
      <c r="JS17" s="729">
        <v>2.95</v>
      </c>
      <c r="JT17" s="345" t="s">
        <v>2898</v>
      </c>
      <c r="JU17" s="534">
        <v>131.6</v>
      </c>
      <c r="JV17" s="766" t="s">
        <v>2805</v>
      </c>
      <c r="JW17" s="268">
        <v>0</v>
      </c>
      <c r="JY17" s="729"/>
      <c r="JZ17" s="345" t="s">
        <v>1195</v>
      </c>
      <c r="KA17" s="61"/>
      <c r="KB17" s="803" t="s">
        <v>2805</v>
      </c>
      <c r="KC17" s="268">
        <v>0</v>
      </c>
      <c r="KD17" s="608">
        <v>45094</v>
      </c>
    </row>
    <row r="18" spans="1:29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2794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2826</v>
      </c>
      <c r="JM18" s="724">
        <v>2</v>
      </c>
      <c r="JN18" s="345" t="s">
        <v>2623</v>
      </c>
      <c r="JO18" s="534">
        <v>157.54</v>
      </c>
      <c r="JP18" s="721" t="s">
        <v>2690</v>
      </c>
      <c r="JQ18" s="268">
        <v>14</v>
      </c>
      <c r="JR18" s="10" t="s">
        <v>2863</v>
      </c>
      <c r="JS18" s="790">
        <f>28.96</f>
        <v>28.96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2813</v>
      </c>
      <c r="KA18" s="61"/>
      <c r="KB18" s="803" t="s">
        <v>2690</v>
      </c>
      <c r="KC18" s="268">
        <v>15</v>
      </c>
      <c r="KD18" s="608">
        <v>45094</v>
      </c>
    </row>
    <row r="19" spans="1:29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73" t="s">
        <v>1474</v>
      </c>
      <c r="DJ19" s="87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2794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2864</v>
      </c>
      <c r="JS19" s="791">
        <f>183.29+65.98+58.65</f>
        <v>307.91999999999996</v>
      </c>
      <c r="JT19" s="345" t="s">
        <v>2813</v>
      </c>
      <c r="JU19" s="61">
        <f>9+14.32</f>
        <v>23.32</v>
      </c>
      <c r="JV19" s="765" t="s">
        <v>2686</v>
      </c>
      <c r="JW19" s="2">
        <v>240</v>
      </c>
      <c r="JX19" s="797" t="s">
        <v>2788</v>
      </c>
      <c r="JY19" s="797"/>
      <c r="JZ19" s="345" t="s">
        <v>2784</v>
      </c>
      <c r="KA19" s="203"/>
      <c r="KB19" s="804" t="s">
        <v>2686</v>
      </c>
      <c r="KC19" s="2">
        <v>300</v>
      </c>
      <c r="KD19" s="608">
        <v>45097</v>
      </c>
    </row>
    <row r="20" spans="1:29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2813</v>
      </c>
      <c r="JO20" s="61">
        <f>9+14.32</f>
        <v>23.32</v>
      </c>
      <c r="JP20" s="720" t="s">
        <v>2685</v>
      </c>
      <c r="JQ20" s="2"/>
      <c r="JR20" s="11" t="s">
        <v>2865</v>
      </c>
      <c r="JS20" s="792">
        <v>15.42</v>
      </c>
      <c r="JT20" s="345" t="s">
        <v>2784</v>
      </c>
      <c r="JU20" s="203">
        <f>64+64+3</f>
        <v>131</v>
      </c>
      <c r="JV20" s="765" t="s">
        <v>2685</v>
      </c>
      <c r="JW20" s="2"/>
      <c r="JX20" s="826" t="s">
        <v>1959</v>
      </c>
      <c r="JY20" s="273">
        <f>SUM(KA6:KA7)</f>
        <v>0</v>
      </c>
      <c r="JZ20" s="345" t="s">
        <v>2879</v>
      </c>
      <c r="KA20" s="203"/>
      <c r="KB20" s="804" t="s">
        <v>2685</v>
      </c>
      <c r="KC20" s="2"/>
      <c r="KD20" s="608"/>
    </row>
    <row r="21" spans="1:29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3" t="s">
        <v>2862</v>
      </c>
      <c r="JS21" s="794">
        <f>783.33+1167.38+1493.5+2179.3</f>
        <v>5623.51</v>
      </c>
      <c r="JT21" s="345" t="s">
        <v>2879</v>
      </c>
      <c r="JU21" s="203">
        <v>6.97</v>
      </c>
      <c r="JV21" s="767" t="s">
        <v>2454</v>
      </c>
      <c r="JW21" s="2">
        <v>1000</v>
      </c>
      <c r="JX21" s="388" t="s">
        <v>2873</v>
      </c>
      <c r="JY21" s="273">
        <f>SUM(KA10:KA12)</f>
        <v>0</v>
      </c>
      <c r="JZ21" s="345" t="s">
        <v>2366</v>
      </c>
      <c r="KA21" s="61"/>
      <c r="KB21" s="806" t="s">
        <v>2454</v>
      </c>
      <c r="KC21" s="2">
        <v>1000</v>
      </c>
      <c r="KD21" s="108">
        <v>45076</v>
      </c>
    </row>
    <row r="22" spans="1:29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89" t="s">
        <v>507</v>
      </c>
      <c r="N22" s="889"/>
      <c r="Q22" s="166" t="s">
        <v>365</v>
      </c>
      <c r="S22" s="889" t="s">
        <v>507</v>
      </c>
      <c r="T22" s="88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30" t="s">
        <v>2171</v>
      </c>
      <c r="IU22" s="830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2812</v>
      </c>
      <c r="JO22" s="61">
        <v>2953</v>
      </c>
      <c r="JP22" s="730" t="s">
        <v>2480</v>
      </c>
      <c r="JQ22" s="2"/>
      <c r="JR22" s="793" t="s">
        <v>2872</v>
      </c>
      <c r="JS22" s="794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2866</v>
      </c>
      <c r="KA22" s="61"/>
      <c r="KB22" s="805" t="s">
        <v>2472</v>
      </c>
      <c r="KC22" s="61"/>
    </row>
    <row r="23" spans="1:29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4" t="s">
        <v>990</v>
      </c>
      <c r="N23" s="884"/>
      <c r="Q23" s="166" t="s">
        <v>369</v>
      </c>
      <c r="S23" s="884" t="s">
        <v>990</v>
      </c>
      <c r="T23" s="884"/>
      <c r="W23" s="244" t="s">
        <v>1019</v>
      </c>
      <c r="X23" s="142">
        <v>0</v>
      </c>
      <c r="Y23" s="889" t="s">
        <v>507</v>
      </c>
      <c r="Z23" s="88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0" t="s">
        <v>2171</v>
      </c>
      <c r="HK23" s="830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0" t="s">
        <v>2171</v>
      </c>
      <c r="HW23" s="830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2783</v>
      </c>
      <c r="JO23" s="61">
        <v>50.23</v>
      </c>
      <c r="JP23" s="746" t="s">
        <v>2821</v>
      </c>
      <c r="JQ23" s="2">
        <v>14.8</v>
      </c>
      <c r="JR23" s="770"/>
      <c r="JS23" s="510"/>
      <c r="JT23" s="337" t="s">
        <v>2866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0</v>
      </c>
      <c r="JZ23" s="337" t="s">
        <v>2867</v>
      </c>
      <c r="KA23" s="61"/>
      <c r="KB23" s="805" t="s">
        <v>2855</v>
      </c>
      <c r="KC23" s="61">
        <v>453.6</v>
      </c>
      <c r="KD23" s="799" t="s">
        <v>2888</v>
      </c>
    </row>
    <row r="24" spans="1:290" x14ac:dyDescent="0.2">
      <c r="A24" s="889" t="s">
        <v>507</v>
      </c>
      <c r="B24" s="889"/>
      <c r="E24" s="164" t="s">
        <v>237</v>
      </c>
      <c r="F24" s="166"/>
      <c r="G24" s="889" t="s">
        <v>507</v>
      </c>
      <c r="H24" s="889"/>
      <c r="K24" s="244" t="s">
        <v>1019</v>
      </c>
      <c r="L24" s="142">
        <v>0</v>
      </c>
      <c r="M24" s="852"/>
      <c r="N24" s="852"/>
      <c r="Q24" s="166" t="s">
        <v>1056</v>
      </c>
      <c r="S24" s="852"/>
      <c r="T24" s="852"/>
      <c r="W24" s="244" t="s">
        <v>1027</v>
      </c>
      <c r="X24" s="205">
        <v>0</v>
      </c>
      <c r="Y24" s="884" t="s">
        <v>990</v>
      </c>
      <c r="Z24" s="884"/>
      <c r="AC24"/>
      <c r="AE24" s="889" t="s">
        <v>507</v>
      </c>
      <c r="AF24" s="889"/>
      <c r="AI24"/>
      <c r="AK24" s="889" t="s">
        <v>507</v>
      </c>
      <c r="AL24" s="88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5" t="s">
        <v>1536</v>
      </c>
      <c r="EF24" s="87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2790</v>
      </c>
      <c r="JO24" s="61">
        <f>9+2</f>
        <v>11</v>
      </c>
      <c r="JP24" s="719" t="s">
        <v>2472</v>
      </c>
      <c r="JQ24" s="2"/>
      <c r="JR24" s="758" t="s">
        <v>2788</v>
      </c>
      <c r="JS24" s="758"/>
      <c r="JT24" s="337" t="s">
        <v>2897</v>
      </c>
      <c r="JU24" s="61">
        <v>48.2</v>
      </c>
      <c r="JV24" s="768" t="s">
        <v>2855</v>
      </c>
      <c r="JW24" s="61">
        <v>453.6</v>
      </c>
      <c r="JX24" s="348" t="s">
        <v>2167</v>
      </c>
      <c r="JY24" s="2">
        <f>SUM(KA13:KA21)</f>
        <v>0</v>
      </c>
      <c r="JZ24" s="337" t="s">
        <v>2875</v>
      </c>
      <c r="KA24" s="61"/>
      <c r="KB24" s="805" t="s">
        <v>2423</v>
      </c>
      <c r="KC24" s="61"/>
    </row>
    <row r="25" spans="1:290" x14ac:dyDescent="0.2">
      <c r="A25" s="884" t="s">
        <v>990</v>
      </c>
      <c r="B25" s="884"/>
      <c r="E25" s="164" t="s">
        <v>139</v>
      </c>
      <c r="F25" s="166"/>
      <c r="G25" s="884" t="s">
        <v>990</v>
      </c>
      <c r="H25" s="884"/>
      <c r="K25" s="244" t="s">
        <v>1027</v>
      </c>
      <c r="L25" s="205">
        <v>0</v>
      </c>
      <c r="M25" s="852"/>
      <c r="N25" s="852"/>
      <c r="Q25" s="244" t="s">
        <v>1029</v>
      </c>
      <c r="R25" s="142">
        <v>0</v>
      </c>
      <c r="S25" s="852"/>
      <c r="T25" s="852"/>
      <c r="W25" s="244" t="s">
        <v>1050</v>
      </c>
      <c r="X25" s="142">
        <v>910.17</v>
      </c>
      <c r="Y25" s="852"/>
      <c r="Z25" s="852"/>
      <c r="AC25" s="248" t="s">
        <v>1083</v>
      </c>
      <c r="AD25" s="142">
        <v>90</v>
      </c>
      <c r="AE25" s="884" t="s">
        <v>990</v>
      </c>
      <c r="AF25" s="884"/>
      <c r="AI25" s="245" t="s">
        <v>1101</v>
      </c>
      <c r="AJ25" s="142">
        <v>30</v>
      </c>
      <c r="AK25" s="884" t="s">
        <v>990</v>
      </c>
      <c r="AL25" s="88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4"/>
      <c r="BH25" s="884"/>
      <c r="BK25" s="266" t="s">
        <v>1222</v>
      </c>
      <c r="BL25" s="205">
        <v>48.54</v>
      </c>
      <c r="BM25" s="884"/>
      <c r="BN25" s="884"/>
      <c r="BQ25" s="266" t="s">
        <v>1051</v>
      </c>
      <c r="BR25" s="205">
        <v>50.15</v>
      </c>
      <c r="BS25" s="884" t="s">
        <v>1245</v>
      </c>
      <c r="BT25" s="884"/>
      <c r="BW25" s="266" t="s">
        <v>1051</v>
      </c>
      <c r="BX25" s="205">
        <v>48.54</v>
      </c>
      <c r="BY25" s="884"/>
      <c r="BZ25" s="884"/>
      <c r="CC25" s="266" t="s">
        <v>1051</v>
      </c>
      <c r="CD25" s="205">
        <v>142.91</v>
      </c>
      <c r="CE25" s="884"/>
      <c r="CF25" s="884"/>
      <c r="CI25" s="266" t="s">
        <v>1312</v>
      </c>
      <c r="CJ25" s="205">
        <v>35.049999999999997</v>
      </c>
      <c r="CK25" s="852"/>
      <c r="CL25" s="852"/>
      <c r="CO25" s="266" t="s">
        <v>1286</v>
      </c>
      <c r="CP25" s="205">
        <v>153.41</v>
      </c>
      <c r="CQ25" s="852" t="s">
        <v>1327</v>
      </c>
      <c r="CR25" s="85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0" t="s">
        <v>2171</v>
      </c>
      <c r="IC25" s="830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2788</v>
      </c>
      <c r="JM25" s="726"/>
      <c r="JN25" s="337" t="s">
        <v>2795</v>
      </c>
      <c r="JO25" s="61">
        <v>16.100000000000001</v>
      </c>
      <c r="JP25" s="730" t="s">
        <v>2796</v>
      </c>
      <c r="JQ25" s="2">
        <v>15</v>
      </c>
      <c r="JR25" s="826" t="s">
        <v>1959</v>
      </c>
      <c r="JS25" s="273">
        <f>SUM(JU6:JU7)</f>
        <v>3900.06</v>
      </c>
      <c r="JT25" s="337" t="s">
        <v>2875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0</v>
      </c>
      <c r="JZ25" s="337" t="s">
        <v>2876</v>
      </c>
      <c r="KA25" s="61"/>
      <c r="KB25" s="823" t="s">
        <v>2906</v>
      </c>
      <c r="KC25" s="61">
        <v>561</v>
      </c>
    </row>
    <row r="26" spans="1:290" x14ac:dyDescent="0.2">
      <c r="A26" s="852"/>
      <c r="B26" s="852"/>
      <c r="E26" s="198" t="s">
        <v>362</v>
      </c>
      <c r="F26" s="170"/>
      <c r="G26" s="852"/>
      <c r="H26" s="852"/>
      <c r="K26" s="244" t="s">
        <v>1018</v>
      </c>
      <c r="L26" s="142">
        <f>910+40</f>
        <v>950</v>
      </c>
      <c r="M26" s="852"/>
      <c r="N26" s="852"/>
      <c r="Q26" s="244" t="s">
        <v>1026</v>
      </c>
      <c r="R26" s="142">
        <v>0</v>
      </c>
      <c r="S26" s="852"/>
      <c r="T26" s="852"/>
      <c r="W26" s="143" t="s">
        <v>1085</v>
      </c>
      <c r="X26" s="142">
        <v>110.58</v>
      </c>
      <c r="Y26" s="852"/>
      <c r="Z26" s="852"/>
      <c r="AE26" s="852"/>
      <c r="AF26" s="852"/>
      <c r="AK26" s="852"/>
      <c r="AL26" s="85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2"/>
      <c r="AX26" s="852"/>
      <c r="AY26" s="143"/>
      <c r="AZ26" s="205"/>
      <c r="BA26" s="852"/>
      <c r="BB26" s="852"/>
      <c r="BE26" s="143" t="s">
        <v>1195</v>
      </c>
      <c r="BF26" s="205">
        <f>6.5*2</f>
        <v>13</v>
      </c>
      <c r="BG26" s="852"/>
      <c r="BH26" s="852"/>
      <c r="BK26" s="266" t="s">
        <v>1195</v>
      </c>
      <c r="BL26" s="205">
        <f>6.5*2</f>
        <v>13</v>
      </c>
      <c r="BM26" s="852"/>
      <c r="BN26" s="852"/>
      <c r="BQ26" s="266" t="s">
        <v>1195</v>
      </c>
      <c r="BR26" s="205">
        <v>13</v>
      </c>
      <c r="BS26" s="852"/>
      <c r="BT26" s="852"/>
      <c r="BW26" s="266" t="s">
        <v>1195</v>
      </c>
      <c r="BX26" s="205">
        <v>13</v>
      </c>
      <c r="BY26" s="852"/>
      <c r="BZ26" s="852"/>
      <c r="CC26" s="266" t="s">
        <v>1195</v>
      </c>
      <c r="CD26" s="205">
        <v>13</v>
      </c>
      <c r="CE26" s="852"/>
      <c r="CF26" s="85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0" t="s">
        <v>1536</v>
      </c>
      <c r="DZ26" s="88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5" t="s">
        <v>1536</v>
      </c>
      <c r="ES26" s="875"/>
      <c r="ET26" s="1" t="s">
        <v>1703</v>
      </c>
      <c r="EU26" s="272">
        <v>20000</v>
      </c>
      <c r="EW26" s="87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2811</v>
      </c>
      <c r="JO26" s="533">
        <v>42.9</v>
      </c>
      <c r="JP26" s="719" t="s">
        <v>2423</v>
      </c>
      <c r="JQ26" s="2"/>
      <c r="JR26" s="388" t="s">
        <v>2873</v>
      </c>
      <c r="JS26" s="273">
        <f>SUM(JU11:JU13)</f>
        <v>5390.235999999999</v>
      </c>
      <c r="JT26" s="337" t="s">
        <v>2876</v>
      </c>
      <c r="JU26" s="61">
        <v>41.5</v>
      </c>
      <c r="JV26" s="772"/>
      <c r="JW26" s="61"/>
      <c r="JX26" s="337" t="s">
        <v>2825</v>
      </c>
      <c r="JY26" s="2">
        <f>SUM(KA23:KA26)</f>
        <v>0</v>
      </c>
      <c r="JZ26" s="337" t="s">
        <v>2877</v>
      </c>
      <c r="KA26" s="533"/>
      <c r="KB26" s="805" t="s">
        <v>2480</v>
      </c>
      <c r="KC26" s="61"/>
    </row>
    <row r="27" spans="1:290" x14ac:dyDescent="0.2">
      <c r="A27" s="852"/>
      <c r="B27" s="852"/>
      <c r="F27" s="194"/>
      <c r="G27" s="852"/>
      <c r="H27" s="852"/>
      <c r="K27"/>
      <c r="M27" s="885" t="s">
        <v>506</v>
      </c>
      <c r="N27" s="885"/>
      <c r="Q27" s="244" t="s">
        <v>1019</v>
      </c>
      <c r="R27" s="142">
        <v>0</v>
      </c>
      <c r="S27" s="885" t="s">
        <v>506</v>
      </c>
      <c r="T27" s="885"/>
      <c r="W27" s="143" t="s">
        <v>1051</v>
      </c>
      <c r="X27" s="142">
        <v>60.75</v>
      </c>
      <c r="Y27" s="852"/>
      <c r="Z27" s="852"/>
      <c r="AC27" s="219" t="s">
        <v>1092</v>
      </c>
      <c r="AD27" s="219"/>
      <c r="AE27" s="885" t="s">
        <v>506</v>
      </c>
      <c r="AF27" s="88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5" t="s">
        <v>1536</v>
      </c>
      <c r="EY27" s="87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0" t="s">
        <v>2171</v>
      </c>
      <c r="HQ27" s="830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2874</v>
      </c>
      <c r="JM27" s="273">
        <f>SUM(JO11:JO13)</f>
        <v>116477.65199999999</v>
      </c>
      <c r="JN27" s="337" t="s">
        <v>2831</v>
      </c>
      <c r="JO27" s="533">
        <v>131</v>
      </c>
      <c r="JP27" s="755"/>
      <c r="JQ27" s="2"/>
      <c r="JR27" s="350" t="s">
        <v>1392</v>
      </c>
      <c r="JS27" s="2">
        <f>SUM(JU8:JU8)</f>
        <v>1476</v>
      </c>
      <c r="JT27" s="337" t="s">
        <v>2892</v>
      </c>
      <c r="JU27" s="533">
        <v>11</v>
      </c>
      <c r="JV27" s="795"/>
      <c r="JW27" s="61"/>
      <c r="JZ27" s="799" t="s">
        <v>2718</v>
      </c>
      <c r="KA27" s="78"/>
      <c r="KB27" s="827" t="s">
        <v>2914</v>
      </c>
      <c r="KC27" s="61" t="s">
        <v>2913</v>
      </c>
    </row>
    <row r="28" spans="1:290" x14ac:dyDescent="0.2">
      <c r="A28" s="852"/>
      <c r="B28" s="852"/>
      <c r="E28" s="193" t="s">
        <v>360</v>
      </c>
      <c r="F28" s="194"/>
      <c r="G28" s="852"/>
      <c r="H28" s="852"/>
      <c r="K28" s="143" t="s">
        <v>1017</v>
      </c>
      <c r="L28" s="142">
        <f>60</f>
        <v>60</v>
      </c>
      <c r="M28" s="885" t="s">
        <v>992</v>
      </c>
      <c r="N28" s="885"/>
      <c r="Q28" s="244" t="s">
        <v>1073</v>
      </c>
      <c r="R28" s="205">
        <v>200</v>
      </c>
      <c r="S28" s="885" t="s">
        <v>992</v>
      </c>
      <c r="T28" s="885"/>
      <c r="W28" s="143" t="s">
        <v>1016</v>
      </c>
      <c r="X28" s="142">
        <v>61.35</v>
      </c>
      <c r="Y28" s="885" t="s">
        <v>506</v>
      </c>
      <c r="Z28" s="885"/>
      <c r="AC28" s="219" t="s">
        <v>1088</v>
      </c>
      <c r="AD28" s="219">
        <f>53+207+63</f>
        <v>323</v>
      </c>
      <c r="AE28" s="885" t="s">
        <v>992</v>
      </c>
      <c r="AF28" s="88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5" t="s">
        <v>1747</v>
      </c>
      <c r="FE28" s="87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30" t="s">
        <v>2171</v>
      </c>
      <c r="JA28" s="830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SUM(JU9:JU10)</f>
        <v>15.379999999999999</v>
      </c>
      <c r="JT28" s="760" t="s">
        <v>2718</v>
      </c>
      <c r="JU28" s="78">
        <f>13</f>
        <v>13</v>
      </c>
      <c r="JV28" s="795"/>
      <c r="JW28" s="61"/>
      <c r="JZ28" s="9" t="s">
        <v>2197</v>
      </c>
      <c r="KA28" s="534"/>
      <c r="KB28" s="805"/>
      <c r="KC28" s="61"/>
    </row>
    <row r="29" spans="1:290" x14ac:dyDescent="0.2">
      <c r="A29" s="885" t="s">
        <v>506</v>
      </c>
      <c r="B29" s="885"/>
      <c r="E29" s="193" t="s">
        <v>282</v>
      </c>
      <c r="F29" s="194"/>
      <c r="G29" s="885" t="s">
        <v>506</v>
      </c>
      <c r="H29" s="885"/>
      <c r="K29" s="143" t="s">
        <v>1016</v>
      </c>
      <c r="L29" s="142">
        <v>0</v>
      </c>
      <c r="M29" s="887" t="s">
        <v>93</v>
      </c>
      <c r="N29" s="887"/>
      <c r="Q29" s="244" t="s">
        <v>1050</v>
      </c>
      <c r="R29" s="142">
        <v>0</v>
      </c>
      <c r="S29" s="887" t="s">
        <v>93</v>
      </c>
      <c r="T29" s="887"/>
      <c r="W29" s="143" t="s">
        <v>1015</v>
      </c>
      <c r="X29" s="142">
        <v>64</v>
      </c>
      <c r="Y29" s="885" t="s">
        <v>992</v>
      </c>
      <c r="Z29" s="885"/>
      <c r="AC29" s="219" t="s">
        <v>1089</v>
      </c>
      <c r="AD29" s="219">
        <f>63+46</f>
        <v>109</v>
      </c>
      <c r="AE29" s="887" t="s">
        <v>93</v>
      </c>
      <c r="AF29" s="88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5" t="s">
        <v>1536</v>
      </c>
      <c r="EM29" s="87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2825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60" t="s">
        <v>506</v>
      </c>
      <c r="JZ29" s="412">
        <v>24.07</v>
      </c>
      <c r="KA29" s="534"/>
      <c r="KB29" s="799" t="s">
        <v>506</v>
      </c>
    </row>
    <row r="30" spans="1:290" x14ac:dyDescent="0.2">
      <c r="A30" s="885" t="s">
        <v>992</v>
      </c>
      <c r="B30" s="885"/>
      <c r="E30" s="193" t="s">
        <v>372</v>
      </c>
      <c r="F30" s="194"/>
      <c r="G30" s="885" t="s">
        <v>992</v>
      </c>
      <c r="H30" s="885"/>
      <c r="K30" s="143" t="s">
        <v>1015</v>
      </c>
      <c r="L30" s="142">
        <v>64</v>
      </c>
      <c r="M30" s="852" t="s">
        <v>385</v>
      </c>
      <c r="N30" s="852"/>
      <c r="Q30"/>
      <c r="S30" s="852" t="s">
        <v>385</v>
      </c>
      <c r="T30" s="852"/>
      <c r="W30" s="143" t="s">
        <v>1014</v>
      </c>
      <c r="X30" s="142">
        <v>100.01</v>
      </c>
      <c r="Y30" s="887" t="s">
        <v>93</v>
      </c>
      <c r="Z30" s="887"/>
      <c r="AC30" s="142" t="s">
        <v>1087</v>
      </c>
      <c r="AD30" s="142">
        <v>65</v>
      </c>
      <c r="AE30" s="852" t="s">
        <v>385</v>
      </c>
      <c r="AF30" s="85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5" t="s">
        <v>1747</v>
      </c>
      <c r="FK30" s="87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60" t="s">
        <v>93</v>
      </c>
      <c r="JZ30" s="386" t="s">
        <v>1411</v>
      </c>
      <c r="KA30" s="408">
        <f>JW19+JY32+JY7-KC19</f>
        <v>0</v>
      </c>
      <c r="KB30" s="799" t="s">
        <v>93</v>
      </c>
    </row>
    <row r="31" spans="1:290" ht="12.75" customHeight="1" x14ac:dyDescent="0.2">
      <c r="A31" s="887" t="s">
        <v>93</v>
      </c>
      <c r="B31" s="887"/>
      <c r="E31" s="193" t="s">
        <v>1007</v>
      </c>
      <c r="F31" s="170"/>
      <c r="G31" s="887" t="s">
        <v>93</v>
      </c>
      <c r="H31" s="887"/>
      <c r="K31" s="143" t="s">
        <v>1014</v>
      </c>
      <c r="L31" s="142">
        <v>50.01</v>
      </c>
      <c r="M31" s="888" t="s">
        <v>1001</v>
      </c>
      <c r="N31" s="888"/>
      <c r="Q31" s="143" t="s">
        <v>1052</v>
      </c>
      <c r="R31" s="142">
        <v>26</v>
      </c>
      <c r="S31" s="888" t="s">
        <v>1001</v>
      </c>
      <c r="T31" s="888"/>
      <c r="W31"/>
      <c r="Y31" s="852" t="s">
        <v>385</v>
      </c>
      <c r="Z31" s="852"/>
      <c r="AC31" s="142" t="s">
        <v>1090</v>
      </c>
      <c r="AD31" s="142">
        <v>10</v>
      </c>
      <c r="AE31" s="888" t="s">
        <v>1001</v>
      </c>
      <c r="AF31" s="88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60" t="s">
        <v>1034</v>
      </c>
      <c r="JZ31" s="799">
        <v>34</v>
      </c>
      <c r="KA31" s="828" t="s">
        <v>2911</v>
      </c>
      <c r="KB31" s="799" t="s">
        <v>1034</v>
      </c>
    </row>
    <row r="32" spans="1:290" x14ac:dyDescent="0.2">
      <c r="A32" s="852" t="s">
        <v>385</v>
      </c>
      <c r="B32" s="852"/>
      <c r="E32" s="170"/>
      <c r="F32" s="170"/>
      <c r="G32" s="852" t="s">
        <v>385</v>
      </c>
      <c r="H32" s="852"/>
      <c r="K32"/>
      <c r="M32" s="884" t="s">
        <v>243</v>
      </c>
      <c r="N32" s="884"/>
      <c r="Q32" s="143" t="s">
        <v>1051</v>
      </c>
      <c r="R32" s="142">
        <v>55</v>
      </c>
      <c r="S32" s="884" t="s">
        <v>243</v>
      </c>
      <c r="T32" s="884"/>
      <c r="W32" s="243" t="s">
        <v>1072</v>
      </c>
      <c r="X32" s="243">
        <v>0</v>
      </c>
      <c r="Y32" s="888" t="s">
        <v>1001</v>
      </c>
      <c r="Z32" s="888"/>
      <c r="AE32" s="884" t="s">
        <v>243</v>
      </c>
      <c r="AF32" s="88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72" t="s">
        <v>1438</v>
      </c>
      <c r="DP32" s="87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0" t="s">
        <v>2171</v>
      </c>
      <c r="IO32" s="830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2825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2846</v>
      </c>
      <c r="JX32" s="341" t="s">
        <v>2894</v>
      </c>
      <c r="JY32" s="353">
        <v>0</v>
      </c>
      <c r="JZ32" s="409"/>
      <c r="KA32" s="543"/>
    </row>
    <row r="33" spans="1:290" x14ac:dyDescent="0.2">
      <c r="A33" s="888" t="s">
        <v>1001</v>
      </c>
      <c r="B33" s="888"/>
      <c r="C33" s="3"/>
      <c r="D33" s="3"/>
      <c r="E33" s="246"/>
      <c r="F33" s="246"/>
      <c r="G33" s="888" t="s">
        <v>1001</v>
      </c>
      <c r="H33" s="888"/>
      <c r="K33" s="243" t="s">
        <v>1021</v>
      </c>
      <c r="L33" s="243"/>
      <c r="M33" s="886" t="s">
        <v>1034</v>
      </c>
      <c r="N33" s="886"/>
      <c r="Q33" s="143" t="s">
        <v>1016</v>
      </c>
      <c r="R33" s="142">
        <v>77.239999999999995</v>
      </c>
      <c r="S33" s="886" t="s">
        <v>1034</v>
      </c>
      <c r="T33" s="886"/>
      <c r="Y33" s="884" t="s">
        <v>243</v>
      </c>
      <c r="Z33" s="884"/>
      <c r="AC33" s="197" t="s">
        <v>1012</v>
      </c>
      <c r="AD33" s="142">
        <v>350</v>
      </c>
      <c r="AE33" s="886" t="s">
        <v>1034</v>
      </c>
      <c r="AF33" s="88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2" t="s">
        <v>1411</v>
      </c>
      <c r="DB33" s="88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2791</v>
      </c>
      <c r="JT33" s="409">
        <v>10</v>
      </c>
      <c r="JU33" s="543" t="s">
        <v>1828</v>
      </c>
      <c r="JY33" s="494"/>
      <c r="JZ33" s="409"/>
      <c r="KA33" s="543"/>
    </row>
    <row r="34" spans="1:290" x14ac:dyDescent="0.2">
      <c r="A34" s="884" t="s">
        <v>243</v>
      </c>
      <c r="B34" s="884"/>
      <c r="E34" s="170"/>
      <c r="F34" s="170"/>
      <c r="G34" s="884" t="s">
        <v>243</v>
      </c>
      <c r="H34" s="88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6" t="s">
        <v>1034</v>
      </c>
      <c r="Z34" s="88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2825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2824</v>
      </c>
      <c r="JM34" s="353">
        <f>50+400+200+100</f>
        <v>750</v>
      </c>
      <c r="JN34" s="409">
        <v>50</v>
      </c>
      <c r="JO34" s="543" t="s">
        <v>2782</v>
      </c>
      <c r="JP34" s="714" t="s">
        <v>506</v>
      </c>
      <c r="JR34" s="341" t="s">
        <v>2880</v>
      </c>
      <c r="JS34" s="353">
        <v>100</v>
      </c>
      <c r="JT34" s="409">
        <v>10</v>
      </c>
      <c r="JU34" s="543" t="s">
        <v>2848</v>
      </c>
      <c r="JZ34" s="409"/>
      <c r="KA34" s="543"/>
      <c r="KB34" s="799" t="s">
        <v>2767</v>
      </c>
    </row>
    <row r="35" spans="1:290" ht="14.25" customHeight="1" x14ac:dyDescent="0.25">
      <c r="A35" s="890" t="s">
        <v>342</v>
      </c>
      <c r="B35" s="890"/>
      <c r="E35" s="187" t="s">
        <v>368</v>
      </c>
      <c r="F35" s="170"/>
      <c r="G35" s="890" t="s">
        <v>342</v>
      </c>
      <c r="H35" s="89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2825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2781</v>
      </c>
      <c r="JP35" s="714" t="s">
        <v>93</v>
      </c>
      <c r="JT35" s="409">
        <v>10</v>
      </c>
      <c r="JU35" s="543" t="s">
        <v>2861</v>
      </c>
    </row>
    <row r="36" spans="1:290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2793</v>
      </c>
      <c r="JP36" s="714" t="s">
        <v>1034</v>
      </c>
      <c r="JS36" s="494"/>
      <c r="JT36" s="760" t="s">
        <v>2890</v>
      </c>
      <c r="JU36" s="533">
        <v>139</v>
      </c>
    </row>
    <row r="37" spans="1:290" ht="12.75" customHeight="1" thickBo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77" t="s">
        <v>1536</v>
      </c>
      <c r="DT37" s="87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2823</v>
      </c>
      <c r="JS37" s="494"/>
      <c r="JT37" s="824" t="s">
        <v>2905</v>
      </c>
      <c r="JU37" s="825">
        <v>5.35</v>
      </c>
    </row>
    <row r="38" spans="1:290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2785</v>
      </c>
      <c r="JT38" s="786" t="s">
        <v>2850</v>
      </c>
      <c r="JU38" s="784">
        <v>2.2000000000000002</v>
      </c>
    </row>
    <row r="39" spans="1:290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2786</v>
      </c>
      <c r="JS39" s="789" t="s">
        <v>2909</v>
      </c>
      <c r="JT39" s="786" t="s">
        <v>2878</v>
      </c>
      <c r="JU39" s="784">
        <v>89.39</v>
      </c>
    </row>
    <row r="40" spans="1:290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72" t="s">
        <v>1438</v>
      </c>
      <c r="DJ40" s="87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0" t="s">
        <v>2171</v>
      </c>
      <c r="II40" s="830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2787</v>
      </c>
      <c r="JP40" s="748"/>
      <c r="JQ40" s="748"/>
      <c r="JT40" s="783" t="s">
        <v>2851</v>
      </c>
      <c r="JU40" s="784">
        <f>69.93+136.83</f>
        <v>206.76000000000002</v>
      </c>
    </row>
    <row r="41" spans="1:290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5" t="s">
        <v>2869</v>
      </c>
      <c r="JU41" s="784">
        <v>18.8</v>
      </c>
      <c r="JV41" s="760"/>
      <c r="JW41" s="760"/>
      <c r="JX41" s="799"/>
      <c r="JY41" s="799"/>
      <c r="JZ41" s="799"/>
      <c r="KA41" s="799"/>
      <c r="KB41" s="799"/>
      <c r="KC41" s="799"/>
      <c r="KD41" s="799"/>
    </row>
    <row r="42" spans="1:290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R42" s="817"/>
      <c r="JS42" s="817"/>
      <c r="JT42" s="786" t="s">
        <v>2857</v>
      </c>
      <c r="JU42" s="784">
        <v>89.8</v>
      </c>
    </row>
    <row r="43" spans="1:290" s="817" customFormat="1" x14ac:dyDescent="0.2">
      <c r="B43" s="61"/>
      <c r="E43" s="582"/>
      <c r="F43" s="582"/>
      <c r="H43" s="61"/>
      <c r="K43" s="197"/>
      <c r="L43" s="582"/>
      <c r="N43" s="61"/>
      <c r="Q43" s="582"/>
      <c r="R43" s="582"/>
      <c r="T43" s="61"/>
      <c r="W43" s="582"/>
      <c r="X43" s="582"/>
      <c r="Z43" s="61"/>
      <c r="AC43" s="582"/>
      <c r="AD43" s="582"/>
      <c r="AF43" s="61"/>
      <c r="AI43" s="582"/>
      <c r="AJ43" s="582"/>
      <c r="AL43" s="61"/>
      <c r="AO43" s="251"/>
      <c r="AP43" s="582"/>
      <c r="AR43" s="61"/>
      <c r="AU43" s="582"/>
      <c r="AV43" s="582"/>
      <c r="AX43" s="61"/>
      <c r="AY43" s="582"/>
      <c r="AZ43" s="582"/>
      <c r="BB43" s="61"/>
      <c r="BE43" s="582"/>
      <c r="BF43" s="582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21"/>
      <c r="ES43" s="320"/>
      <c r="EX43" s="820"/>
      <c r="EY43" s="820"/>
      <c r="FD43" s="820"/>
      <c r="FE43" s="820"/>
      <c r="FF43" s="820"/>
      <c r="FG43" s="820"/>
      <c r="FJ43" s="820"/>
      <c r="FK43" s="820"/>
      <c r="FL43" s="822"/>
      <c r="FM43" s="278"/>
      <c r="FP43" s="819"/>
      <c r="FQ43" s="341"/>
      <c r="FV43" s="818"/>
      <c r="FW43" s="820"/>
      <c r="GB43" s="820"/>
      <c r="GH43" s="818"/>
      <c r="GI43" s="820"/>
      <c r="GN43" s="337"/>
      <c r="GP43" s="822"/>
      <c r="GQ43" s="278"/>
      <c r="GT43" s="393"/>
      <c r="GU43" s="819"/>
      <c r="GV43" s="288"/>
      <c r="GZ43" s="386"/>
      <c r="HA43" s="63"/>
      <c r="HF43" s="210"/>
      <c r="HG43" s="210"/>
      <c r="HR43" s="398"/>
      <c r="HS43" s="344"/>
      <c r="HX43" s="757"/>
      <c r="HY43" s="342"/>
      <c r="IB43" s="342"/>
      <c r="IC43" s="756"/>
      <c r="ID43" s="409"/>
      <c r="IE43" s="819"/>
      <c r="IH43" s="351"/>
      <c r="II43" s="273"/>
      <c r="IJ43" s="409"/>
      <c r="IK43" s="81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60"/>
      <c r="JS43" s="760"/>
      <c r="JT43" s="786" t="s">
        <v>1557</v>
      </c>
      <c r="JU43" s="784">
        <v>19.899999999999999</v>
      </c>
    </row>
    <row r="44" spans="1:290" ht="13.5" thickBot="1" x14ac:dyDescent="0.25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8"/>
      <c r="IY44" s="748"/>
      <c r="JB44" s="409">
        <v>13</v>
      </c>
      <c r="JC44" s="543" t="s">
        <v>2677</v>
      </c>
      <c r="JD44" s="748"/>
      <c r="JE44" s="748"/>
      <c r="JG44" s="494"/>
      <c r="JH44" s="504" t="s">
        <v>1618</v>
      </c>
      <c r="JI44" s="533">
        <v>12.34</v>
      </c>
      <c r="JJ44" s="748"/>
      <c r="JK44" s="748"/>
      <c r="JN44" s="504" t="s">
        <v>2829</v>
      </c>
      <c r="JO44" s="533">
        <v>13.3</v>
      </c>
      <c r="JT44" s="787" t="s">
        <v>2600</v>
      </c>
      <c r="JU44" s="788">
        <f>80.82+75.78</f>
        <v>156.6</v>
      </c>
    </row>
    <row r="45" spans="1:290" x14ac:dyDescent="0.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2" t="s">
        <v>2317</v>
      </c>
      <c r="HY45" s="602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9"/>
      <c r="IW45" s="581"/>
      <c r="JB45" s="611" t="s">
        <v>2646</v>
      </c>
      <c r="JC45" s="532">
        <v>18</v>
      </c>
      <c r="JG45" s="495"/>
      <c r="JH45" s="400" t="s">
        <v>2773</v>
      </c>
      <c r="JI45" s="533">
        <v>65</v>
      </c>
      <c r="JN45" s="714" t="s">
        <v>2827</v>
      </c>
      <c r="JO45" s="533">
        <v>120.36</v>
      </c>
      <c r="JT45" s="809" t="s">
        <v>2912</v>
      </c>
      <c r="JU45" s="810">
        <v>27.83</v>
      </c>
    </row>
    <row r="46" spans="1:290" x14ac:dyDescent="0.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2"/>
      <c r="HY46" s="602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8">
        <v>86.8</v>
      </c>
      <c r="JH46" s="504" t="s">
        <v>2710</v>
      </c>
      <c r="JI46" s="533">
        <v>13.3</v>
      </c>
      <c r="JN46" s="400" t="s">
        <v>2814</v>
      </c>
      <c r="JO46" s="533">
        <v>2.79</v>
      </c>
      <c r="JT46" s="809" t="s">
        <v>2883</v>
      </c>
      <c r="JU46" s="810">
        <v>8.61</v>
      </c>
    </row>
    <row r="47" spans="1:290" x14ac:dyDescent="0.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2681</v>
      </c>
      <c r="JC47" s="533">
        <v>36.9</v>
      </c>
      <c r="JH47" s="202" t="s">
        <v>2771</v>
      </c>
      <c r="JI47" s="357">
        <v>3</v>
      </c>
      <c r="JN47" s="504" t="s">
        <v>2833</v>
      </c>
      <c r="JO47" s="533">
        <v>8.5500000000000007</v>
      </c>
      <c r="JT47" s="809" t="s">
        <v>2884</v>
      </c>
      <c r="JU47" s="810">
        <v>19.46</v>
      </c>
    </row>
    <row r="48" spans="1:290" x14ac:dyDescent="0.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4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2710</v>
      </c>
      <c r="JC48" s="533">
        <v>13.3</v>
      </c>
      <c r="JH48" s="202"/>
      <c r="JI48" s="202"/>
      <c r="JN48" s="504" t="s">
        <v>2834</v>
      </c>
      <c r="JO48" s="533">
        <v>10.35</v>
      </c>
      <c r="JS48" s="65" t="s">
        <v>2899</v>
      </c>
      <c r="JT48" s="809" t="s">
        <v>2886</v>
      </c>
      <c r="JU48" s="811">
        <f>5.42+0.41+0.58+2.33+0.29+0.28+0.26+1.45+0.29+4.73+1.54</f>
        <v>17.579999999999998</v>
      </c>
    </row>
    <row r="49" spans="41:289" x14ac:dyDescent="0.2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71" t="s">
        <v>2093</v>
      </c>
      <c r="GZ49" s="360" t="s">
        <v>2111</v>
      </c>
      <c r="HA49" s="6">
        <v>6</v>
      </c>
      <c r="HX49" s="605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2765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2835</v>
      </c>
      <c r="JO49" s="533">
        <v>15.000999999999999</v>
      </c>
      <c r="JS49" s="212" t="s">
        <v>2900</v>
      </c>
      <c r="JT49" s="809" t="s">
        <v>2889</v>
      </c>
      <c r="JU49" s="812">
        <f>0.29*3</f>
        <v>0.86999999999999988</v>
      </c>
    </row>
    <row r="50" spans="41:289" x14ac:dyDescent="0.2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71"/>
      <c r="GZ50" t="s">
        <v>2087</v>
      </c>
      <c r="HA50" s="210">
        <v>670.00099999999998</v>
      </c>
      <c r="HX50" s="604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80"/>
      <c r="JB50" s="400"/>
      <c r="JC50" s="533"/>
      <c r="JH50" s="202"/>
      <c r="JI50" s="342"/>
      <c r="JN50" s="202" t="s">
        <v>2836</v>
      </c>
      <c r="JO50" s="357">
        <v>7.67</v>
      </c>
      <c r="JS50" s="816"/>
      <c r="JT50" s="813" t="s">
        <v>2891</v>
      </c>
      <c r="JU50" s="811">
        <v>21.27</v>
      </c>
    </row>
    <row r="51" spans="41:289" x14ac:dyDescent="0.2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71"/>
      <c r="GZ51" s="210" t="s">
        <v>2118</v>
      </c>
      <c r="HX51" s="605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80"/>
      <c r="JN51" s="400" t="s">
        <v>2837</v>
      </c>
      <c r="JO51" s="357">
        <v>3</v>
      </c>
      <c r="JT51" s="814" t="s">
        <v>2887</v>
      </c>
      <c r="JU51" s="815"/>
    </row>
    <row r="52" spans="41:289" x14ac:dyDescent="0.2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71"/>
      <c r="GZ52" t="s">
        <v>2086</v>
      </c>
      <c r="HA52" s="6">
        <v>50.000999999999998</v>
      </c>
      <c r="HF52" s="1"/>
      <c r="HX52" s="605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9"/>
      <c r="JC52" s="581"/>
      <c r="JH52" s="400"/>
      <c r="JI52" s="202"/>
      <c r="JN52" s="400"/>
    </row>
    <row r="53" spans="41:289" x14ac:dyDescent="0.2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5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 x14ac:dyDescent="0.2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5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 x14ac:dyDescent="0.2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 x14ac:dyDescent="0.2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4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 x14ac:dyDescent="0.2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81">
        <v>22.2</v>
      </c>
      <c r="JB57" s="400"/>
      <c r="JC57" s="580"/>
    </row>
    <row r="58" spans="41:289" x14ac:dyDescent="0.2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5" t="s">
        <v>2359</v>
      </c>
      <c r="IE58">
        <v>8.8000000000000007</v>
      </c>
      <c r="IJ58" s="400" t="s">
        <v>2377</v>
      </c>
      <c r="IK58">
        <v>150</v>
      </c>
      <c r="IP58" s="579" t="s">
        <v>2536</v>
      </c>
      <c r="IQ58" s="357">
        <v>22.6</v>
      </c>
      <c r="JB58" s="400"/>
      <c r="JC58" s="202"/>
    </row>
    <row r="59" spans="41:289" x14ac:dyDescent="0.2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2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  <c r="KC59" s="390"/>
    </row>
    <row r="60" spans="41:289" x14ac:dyDescent="0.2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 x14ac:dyDescent="0.2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 x14ac:dyDescent="0.2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80"/>
      <c r="JB62" s="400"/>
    </row>
    <row r="63" spans="41:289" x14ac:dyDescent="0.2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 x14ac:dyDescent="0.2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 x14ac:dyDescent="0.2">
      <c r="DG65" s="218" t="s">
        <v>1167</v>
      </c>
      <c r="DH65" s="302">
        <v>1500</v>
      </c>
      <c r="IP65" s="400"/>
      <c r="JK65" s="390"/>
    </row>
    <row r="66" spans="111:271" x14ac:dyDescent="0.2">
      <c r="IJ66" s="398"/>
      <c r="IK66" s="344"/>
      <c r="IP66" s="400"/>
    </row>
    <row r="67" spans="111:271" x14ac:dyDescent="0.2">
      <c r="IK67" s="493"/>
      <c r="IM67" s="390"/>
      <c r="IP67" s="400"/>
      <c r="IS67" s="390"/>
    </row>
    <row r="68" spans="111:271" x14ac:dyDescent="0.2">
      <c r="IJ68" s="400"/>
      <c r="IP68" s="400"/>
    </row>
    <row r="69" spans="111:271" x14ac:dyDescent="0.2">
      <c r="HO69" s="390"/>
      <c r="IG69" s="390"/>
      <c r="IJ69" s="400"/>
    </row>
    <row r="70" spans="111:271" x14ac:dyDescent="0.2">
      <c r="IJ70" s="400"/>
    </row>
    <row r="71" spans="111:271" x14ac:dyDescent="0.2">
      <c r="IJ71" s="400"/>
    </row>
    <row r="72" spans="111:271" x14ac:dyDescent="0.2">
      <c r="IJ72" s="400"/>
    </row>
    <row r="73" spans="111:271" x14ac:dyDescent="0.2">
      <c r="IJ73" s="400"/>
    </row>
    <row r="74" spans="111:271" x14ac:dyDescent="0.2">
      <c r="HI74" s="390"/>
    </row>
    <row r="76" spans="111:271" x14ac:dyDescent="0.2">
      <c r="GW76" s="390"/>
    </row>
    <row r="77" spans="111:271" x14ac:dyDescent="0.2">
      <c r="HU77" s="390"/>
    </row>
    <row r="78" spans="111:271" x14ac:dyDescent="0.2">
      <c r="HC78" s="390"/>
    </row>
    <row r="79" spans="111:271" x14ac:dyDescent="0.2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2841</v>
      </c>
      <c r="G2" s="770" t="s">
        <v>2842</v>
      </c>
      <c r="H2" s="770" t="s">
        <v>2841</v>
      </c>
      <c r="K2" s="770" t="s">
        <v>2842</v>
      </c>
      <c r="L2" s="770" t="s">
        <v>2841</v>
      </c>
      <c r="O2" s="770" t="s">
        <v>2842</v>
      </c>
      <c r="P2" s="770" t="s">
        <v>2841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2843</v>
      </c>
      <c r="H35" s="770">
        <f>SUM(H2:H33)</f>
        <v>1167.3630136986305</v>
      </c>
      <c r="J35" s="770" t="s">
        <v>2845</v>
      </c>
      <c r="L35" s="770">
        <f>SUM(L2:L33)</f>
        <v>1493.4931506849321</v>
      </c>
      <c r="N35" s="770" t="s">
        <v>2844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2023-06-23T14:21:53Z</dcterms:modified>
</cp:coreProperties>
</file>