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904A478-ABF8-4B58-8BA4-106A5B9E83BF}" xr6:coauthVersionLast="41" xr6:coauthVersionMax="41" xr10:uidLastSave="{00000000-0000-0000-0000-000000000000}"/>
  <bookViews>
    <workbookView xWindow="6120" yWindow="1980" windowWidth="21240" windowHeight="11835" tabRatio="673" firstSheet="9" activeTab="10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r:id="rId14"/>
    <sheet name="mtg" sheetId="35" r:id="rId15"/>
  </sheets>
  <calcPr calcId="191029"/>
</workbook>
</file>

<file path=xl/calcChain.xml><?xml version="1.0" encoding="utf-8"?>
<calcChain xmlns="http://schemas.openxmlformats.org/spreadsheetml/2006/main">
  <c r="IQ21" i="32" l="1"/>
  <c r="IO9" i="32"/>
  <c r="IP48" i="32" l="1"/>
  <c r="D15" i="41" l="1"/>
  <c r="D7" i="41"/>
  <c r="D6" i="41"/>
  <c r="IO39" i="32" l="1"/>
  <c r="P3" i="41" l="1"/>
  <c r="C36" i="41"/>
  <c r="K20" i="41" l="1"/>
  <c r="L7" i="41"/>
  <c r="P4" i="41"/>
  <c r="I4" i="41" l="1"/>
  <c r="I6" i="41" s="1"/>
  <c r="I9" i="41" l="1"/>
  <c r="IQ6" i="32"/>
  <c r="L10" i="41" l="1"/>
  <c r="L21" i="41" s="1"/>
  <c r="E19" i="35"/>
  <c r="IQ36" i="32" l="1"/>
  <c r="IO13" i="32"/>
  <c r="IQ12" i="32" l="1"/>
  <c r="IQ54" i="32" l="1"/>
  <c r="IQ17" i="32" l="1"/>
  <c r="HY12" i="32" l="1"/>
  <c r="IO16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52" i="32" l="1"/>
  <c r="IQ38" i="32" l="1"/>
  <c r="IQ5" i="32" s="1"/>
  <c r="IK32" i="32" l="1"/>
  <c r="IK31" i="32"/>
  <c r="IK26" i="32"/>
  <c r="IK13" i="32"/>
  <c r="IO32" i="32" l="1"/>
  <c r="IO33" i="32"/>
  <c r="IS15" i="32"/>
  <c r="IS16" i="32"/>
  <c r="IO2" i="32"/>
  <c r="IO37" i="32"/>
  <c r="IO34" i="32"/>
  <c r="IO35" i="32"/>
  <c r="IO36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7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AE7" i="21" l="1"/>
  <c r="W4" i="28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4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<sst xmlns="http://schemas.openxmlformats.org/spreadsheetml/2006/main" count="6652" uniqueCount="2636">
  <si>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</si>
  <si>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</si>
  <si>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</si>
  <si>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</si>
  <si>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</si>
  <si>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</si>
  <si>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</si>
  <si>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</si>
  <si>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</si>
  <si>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</si>
  <si>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</si>
  <si>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</si>
  <si>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</si>
  <si>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</si>
  <si>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</si>
  <si>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</si>
  <si>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</si>
  <si>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</si>
  <si>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</si>
  <si>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</si>
  <si>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</si>
  <si>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</si>
  <si>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</si>
  <si>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</si>
  <si>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</si>
  <si>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</si>
  <si>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</si>
  <si>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</si>
  <si>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</si>
  <si>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</si>
  <si>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</si>
  <si>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</si>
  <si>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</si>
  <si>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</si>
  <si>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</si>
  <si>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</si>
  <si>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</si>
  <si>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</si>
  <si>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</si>
  <si>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</si>
  <si>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</si>
  <si>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</si>
  <si>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</si>
  <si>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</si>
  <si>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</si>
  <si>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</si>
  <si>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</si>
  <si>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</si>
  <si>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</si>
  <si>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</si>
  <si>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</si>
  <si>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</si>
  <si>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</si>
  <si>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</si>
  <si>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</si>
  <si>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</si>
  <si>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</si>
  <si>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</si>
  <si>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</si>
  <si>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</si>
  <si>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</si>
  <si>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</si>
  <si>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</si>
  <si>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</si>
  <si>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</si>
  <si>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</si>
  <si>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</si>
  <si>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</si>
  <si>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</si>
  <si>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</si>
  <si>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</si>
  <si>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</si>
  <si>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</si>
  <si>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</si>
  <si>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</si>
  <si>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</si>
  <si>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</si>
  <si>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</si>
  <si>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</si>
  <si>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</si>
  <si>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</si>
  <si>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</si>
  <si>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</si>
  <si>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</si>
  <si>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</si>
  <si>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</si>
  <si>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</si>
  <si>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</si>
  <si>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</si>
  <si>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</si>
  <si>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</si>
  <si>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</si>
  <si>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</si>
  <si>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</si>
  <si>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</si>
  <si>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</si>
  <si>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</si>
  <si>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</si>
  <si>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</si>
  <si>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</si>
  <si>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</si>
  <si>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</si>
  <si>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</si>
  <si>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</si>
  <si>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</si>
  <si>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</si>
  <si>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</si>
  <si>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</si>
  <si>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</si>
  <si>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</si>
  <si>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</si>
  <si>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</si>
  <si>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</si>
  <si>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</si>
  <si>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</si>
  <si>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</si>
  <si>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</si>
  <si>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</si>
  <si>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</si>
  <si>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</si>
  <si>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</si>
  <si>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</si>
  <si>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</si>
  <si>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</si>
  <si>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</si>
  <si>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</si>
  <si>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</si>
  <si>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</si>
  <si>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</si>
  <si>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</si>
  <si>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</si>
  <si>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</si>
  <si>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</si>
  <si>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</si>
  <si>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</si>
  <si>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</si>
  <si>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</si>
  <si>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</si>
  <si>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</si>
  <si>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</si>
  <si>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</si>
  <si>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</si>
  <si>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</si>
  <si>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</si>
  <si>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</si>
  <si>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</si>
  <si>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</si>
  <si>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</si>
  <si>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</si>
  <si>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</si>
  <si>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</si>
  <si>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</si>
  <si>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</si>
  <si>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</si>
  <si>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</si>
  <si>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</si>
  <si>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</si>
  <si>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</si>
  <si>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</si>
  <si>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</si>
  <si>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</si>
  <si>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</si>
  <si>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</si>
  <si>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</si>
  <si>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</si>
  <si>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</si>
  <si>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</si>
  <si>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</si>
  <si>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</si>
  <si>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</si>
  <si>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</si>
  <si>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</si>
  <si>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</si>
  <si>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</si>
  <si>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</si>
  <si>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</si>
  <si>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</si>
  <si>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</si>
  <si>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</si>
  <si>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</si>
  <si>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</si>
  <si>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</si>
  <si>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</si>
  <si>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</si>
  <si>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</si>
  <si>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</si>
  <si>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</si>
  <si>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</si>
  <si>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</si>
  <si>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</si>
  <si>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</si>
  <si>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</si>
  <si>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</si>
  <si>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</si>
  <si>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</si>
  <si>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</si>
  <si>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</si>
  <si>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</si>
  <si>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</si>
  <si>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</si>
  <si>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</si>
  <si>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</si>
  <si>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</si>
  <si>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</si>
  <si>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</si>
  <si>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</si>
  <si>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</si>
  <si>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</si>
  <si>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</si>
  <si>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</si>
  <si>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</si>
  <si>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</si>
  <si>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</si>
  <si>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</si>
  <si>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</si>
  <si>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</si>
  <si>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</si>
  <si>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</si>
  <si>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</si>
  <si>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</si>
  <si>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</si>
  <si>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</si>
  <si>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</si>
  <si>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</si>
  <si>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</si>
  <si>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</si>
  <si>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</si>
  <si>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</si>
  <si>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</si>
  <si>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</si>
  <si>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</si>
  <si>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</si>
  <si>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</si>
  <si>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</si>
  <si>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</si>
  <si>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</si>
  <si>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</si>
  <si>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</si>
  <si>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</si>
  <si>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</si>
  <si>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</si>
  <si>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</si>
  <si>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</si>
  <si>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</si>
  <si>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</si>
  <si>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</si>
  <si>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</si>
  <si>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</si>
  <si>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</si>
  <si>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</si>
  <si>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</si>
  <si>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</si>
  <si>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</si>
  <si>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</si>
  <si>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</si>
  <si>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</si>
  <si>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</si>
  <si>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</si>
  <si>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</si>
  <si>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</si>
  <si>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</si>
  <si>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</si>
  <si>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</si>
  <si>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</si>
  <si>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</si>
  <si>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</si>
  <si>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</si>
  <si>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</si>
  <si>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</si>
  <si>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</si>
  <si>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</si>
  <si>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</si>
  <si>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</si>
  <si>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</si>
  <si>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</si>
  <si>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</si>
  <si>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</si>
  <si>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</si>
  <si>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</si>
  <si>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</si>
  <si>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</si>
  <si>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</si>
  <si>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</si>
  <si>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</si>
  <si>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</si>
  <si>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</si>
  <si>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</si>
  <si>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</si>
  <si>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</si>
  <si>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</si>
  <si>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</si>
  <si>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</si>
  <si>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</si>
  <si>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</si>
  <si>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</si>
  <si>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</si>
  <si>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</si>
  <si>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</si>
  <si>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</si>
  <si>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</si>
  <si>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</si>
  <si>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</si>
  <si>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</si>
  <si>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</si>
  <si>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</si>
  <si>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</si>
  <si>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</si>
  <si>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</si>
  <si>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</si>
  <si>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</si>
  <si>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</si>
  <si>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</si>
  <si>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</si>
  <si>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</si>
  <si>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</si>
  <si>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</si>
  <si>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</si>
  <si>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</si>
  <si>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</si>
  <si>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</si>
  <si>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</si>
  <si>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</si>
  <si>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</si>
  <si>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</si>
  <si>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</si>
  <si>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</si>
  <si>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</si>
  <si>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</si>
  <si>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</si>
  <si>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</si>
  <si>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</si>
  <si>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</si>
  <si>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</si>
  <si>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</si>
  <si>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</si>
  <si>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</si>
  <si>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</si>
  <si>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</si>
  <si>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</si>
  <si>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</si>
  <si>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</si>
  <si>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</si>
  <si>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</si>
  <si>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</si>
  <si>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</si>
  <si>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</si>
  <si>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</si>
  <si>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</si>
  <si>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</si>
  <si>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</si>
  <si>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</si>
  <si>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</si>
  <si>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</si>
  <si>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</si>
  <si>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</si>
  <si>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</si>
  <si>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</si>
  <si>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</si>
  <si>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</si>
  <si>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</si>
  <si>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</si>
  <si>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</si>
  <si>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</si>
  <si>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</si>
  <si>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</si>
  <si>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</si>
  <si>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</si>
  <si>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</si>
  <si>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</si>
  <si>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</si>
  <si>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</si>
  <si>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</si>
  <si>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</si>
  <si>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</si>
  <si>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</si>
  <si>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</si>
  <si>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</si>
  <si>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</si>
  <si>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</si>
  <si>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</si>
  <si>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</si>
  <si>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</si>
  <si>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</si>
  <si>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</si>
  <si>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</si>
  <si>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</si>
  <si>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</si>
  <si>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</si>
  <si>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</si>
  <si>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</si>
  <si>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</si>
  <si>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</si>
  <si>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</si>
  <si>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</si>
  <si>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</si>
  <si>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</si>
  <si>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</si>
  <si>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</si>
  <si>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</si>
  <si>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</si>
  <si>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</si>
  <si>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</si>
  <si>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</si>
  <si>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</si>
  <si>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</si>
  <si>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</si>
  <si>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</si>
  <si>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</si>
  <si>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</si>
  <si>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</si>
  <si>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</si>
  <si>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</si>
  <si>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</si>
  <si>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</si>
  <si>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</si>
  <si>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</si>
  <si>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</si>
  <si>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</si>
  <si>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</si>
  <si>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</si>
  <si>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</si>
  <si>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</si>
  <si>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</si>
  <si>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</si>
  <si>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</si>
  <si>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</si>
  <si>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</si>
  <si>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</si>
  <si>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</si>
  <si>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</si>
  <si>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</si>
  <si>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</si>
  <si>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</si>
  <si>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</si>
  <si>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</si>
  <si>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</si>
  <si>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</si>
  <si>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</si>
  <si>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</si>
  <si>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</si>
  <si>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</si>
  <si>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</si>
  <si>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</si>
  <si>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</si>
  <si>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</si>
  <si>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</si>
  <si>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</si>
  <si>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</si>
  <si>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</si>
  <si>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</si>
  <si>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</si>
  <si>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</si>
  <si>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</si>
  <si>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</si>
  <si>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</si>
  <si>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</si>
  <si>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</si>
  <si>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</si>
  <si>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</si>
  <si>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</si>
  <si>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</si>
  <si>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</si>
  <si>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</si>
  <si>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</si>
  <si>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</si>
  <si>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</si>
  <si>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</si>
  <si>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</si>
  <si>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</si>
  <si>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</si>
  <si>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</si>
  <si>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</si>
  <si>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</si>
  <si>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</si>
  <si>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</si>
  <si>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</si>
  <si>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</si>
  <si>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</si>
  <si>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</si>
  <si>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</si>
  <si>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</si>
  <si>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</si>
  <si>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</si>
  <si>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</si>
  <si>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</si>
  <si>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</si>
  <si>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</si>
  <si>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</si>
  <si>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</si>
  <si>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</si>
  <si>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</si>
  <si>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</si>
  <si>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</si>
  <si>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</si>
  <si>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</si>
  <si>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</si>
  <si>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</si>
  <si>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</si>
  <si>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</si>
  <si>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</si>
  <si>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</si>
  <si>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</si>
  <si>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</si>
  <si>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</si>
  <si>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</si>
  <si>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</si>
  <si>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</si>
  <si>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</si>
  <si>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</si>
  <si>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</si>
  <si>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</si>
  <si>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</si>
  <si>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</si>
  <si>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</si>
  <si>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</si>
  <si>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</si>
  <si>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</si>
  <si>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</si>
  <si>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</si>
  <si>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</si>
  <si>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</si>
  <si>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</si>
  <si>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</si>
  <si>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</si>
  <si>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</si>
  <si>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</si>
  <si>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</si>
  <si>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</si>
  <si>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</si>
  <si>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</si>
  <si>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</si>
  <si>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</si>
  <si>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</si>
  <si>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</si>
  <si>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</si>
  <si>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</si>
  <si>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</si>
  <si>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</si>
  <si>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</si>
  <si>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</si>
  <si>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</si>
  <si>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</si>
  <si>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</si>
  <si>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</si>
  <si>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</si>
  <si>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</si>
  <si>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</si>
  <si>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</si>
  <si>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</si>
  <si>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</si>
  <si>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</si>
  <si>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</si>
  <si>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</si>
  <si>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</si>
  <si>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</si>
  <si>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</si>
  <si>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</si>
  <si>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</si>
  <si>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</si>
  <si>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</si>
  <si>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</si>
  <si>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</si>
  <si>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</si>
  <si>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</si>
  <si>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</si>
  <si>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</si>
  <si>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</si>
  <si>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</si>
  <si>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</si>
  <si>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</si>
  <si>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</si>
  <si>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</si>
  <si>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</si>
  <si>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</si>
  <si>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</si>
  <si>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</si>
  <si>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</si>
  <si>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</si>
  <si>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</si>
  <si>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</si>
  <si>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</si>
  <si>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</si>
  <si>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</si>
  <si>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</si>
  <si>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</si>
  <si>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</si>
  <si>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</si>
  <si>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</si>
  <si>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</si>
  <si>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</si>
  <si>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</si>
  <si>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</si>
  <si>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</si>
  <si>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</si>
  <si>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</si>
  <si>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</si>
  <si>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</si>
  <si>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</si>
  <si>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</si>
  <si>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</si>
  <si>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</si>
  <si>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</si>
  <si>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</si>
  <si>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</si>
  <si>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</si>
  <si>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</si>
  <si>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</si>
  <si>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</si>
  <si>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</si>
  <si>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</si>
  <si>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</si>
  <si>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</si>
  <si>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</si>
  <si>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</si>
  <si>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</si>
  <si>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</si>
  <si>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</si>
  <si>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</si>
  <si>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</si>
  <si>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</si>
  <si>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</si>
  <si>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</si>
  <si>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</si>
  <si>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</si>
  <si>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</si>
  <si>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</si>
  <si>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</si>
  <si>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</si>
  <si>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</si>
  <si>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</si>
  <si>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</si>
  <si>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</si>
  <si>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</si>
  <si>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</si>
  <si>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</si>
  <si>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</si>
  <si>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</si>
  <si>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</si>
  <si>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</si>
  <si>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</si>
  <si>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</si>
  <si>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</si>
  <si>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</si>
  <si>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</si>
  <si>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</si>
  <si>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</si>
  <si>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</si>
  <si>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</si>
  <si>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</si>
  <si>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</si>
  <si>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</si>
  <si>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</si>
  <si>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</si>
  <si>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</si>
  <si>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</si>
  <si>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</si>
  <si>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</si>
  <si>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</si>
  <si>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</si>
  <si>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</si>
  <si>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</si>
  <si>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</si>
  <si>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</si>
  <si>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</si>
  <si>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</si>
  <si>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</si>
  <si>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</si>
  <si>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</si>
  <si>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</si>
  <si>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</si>
  <si>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</si>
  <si>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</si>
  <si>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</si>
  <si>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</si>
  <si>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</si>
  <si>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</si>
  <si>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</si>
  <si>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</si>
  <si>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</si>
  <si>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</si>
  <si>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</si>
  <si>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</si>
  <si>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</si>
  <si>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</si>
  <si>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</si>
  <si>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</si>
  <si>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</si>
  <si>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</si>
  <si>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</si>
  <si>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</si>
  <si>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</si>
  <si>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</si>
  <si>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</si>
  <si>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</si>
  <si>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</si>
  <si>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</si>
  <si>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</si>
  <si>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</si>
  <si>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</si>
  <si>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</si>
  <si>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</si>
  <si>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</si>
  <si>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</si>
  <si>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</si>
  <si>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</si>
  <si>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</si>
  <si>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</si>
  <si>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</si>
  <si>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</si>
  <si>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</si>
  <si>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</si>
  <si>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</si>
  <si>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</si>
  <si>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</si>
  <si>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</si>
  <si>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</si>
  <si>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</si>
  <si>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</si>
  <si>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</si>
  <si>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</si>
  <si>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</si>
  <si>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</si>
  <si>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</si>
  <si>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</si>
  <si>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</si>
  <si>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</si>
  <si>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</si>
  <si>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</si>
  <si>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</si>
  <si>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</si>
  <si>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</si>
  <si>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</si>
  <si>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</si>
  <si>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</si>
  <si>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</si>
  <si>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</si>
  <si>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</si>
  <si>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</si>
  <si>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</si>
  <si>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</si>
  <si>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</si>
  <si>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</si>
  <si>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</si>
  <si>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</si>
  <si>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</si>
  <si>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</si>
  <si>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</si>
  <si>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</si>
  <si>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</si>
  <si>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</si>
  <si>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</si>
  <si>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</si>
  <si>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</si>
  <si>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</si>
  <si>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</si>
  <si>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</si>
  <si>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</si>
  <si>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</si>
  <si>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</si>
  <si>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</si>
  <si>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</si>
  <si>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</si>
  <si>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</si>
  <si>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</si>
  <si>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</si>
  <si>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</si>
  <si>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</si>
  <si>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</si>
  <si>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</si>
  <si>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</si>
  <si>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</si>
  <si>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</si>
  <si>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</si>
  <si>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</si>
  <si>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</si>
  <si>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</si>
  <si>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</si>
  <si>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</si>
  <si>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</si>
  <si>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</si>
  <si>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</si>
  <si>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</si>
  <si>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</si>
  <si>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</si>
  <si>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</si>
  <si>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</si>
  <si>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</si>
  <si>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</si>
  <si>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</si>
  <si>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</si>
  <si>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</si>
  <si>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</si>
  <si>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</si>
  <si>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</si>
  <si>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</si>
  <si>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</si>
  <si>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</si>
  <si>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</si>
  <si>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</si>
  <si>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</si>
  <si>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</si>
  <si>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</si>
  <si>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</si>
  <si>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</si>
  <si>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</si>
  <si>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</si>
  <si>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</si>
  <si>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</si>
  <si>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</si>
  <si>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</si>
  <si>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</si>
  <si>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</si>
  <si>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</si>
  <si>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</si>
  <si>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</si>
  <si>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</si>
  <si>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</si>
  <si>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</si>
  <si>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</si>
  <si>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</si>
  <si>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</si>
  <si>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</si>
  <si>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</si>
  <si>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</si>
  <si>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</si>
  <si>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</si>
  <si>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</si>
  <si>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</si>
  <si>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</si>
  <si>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</si>
  <si>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</si>
  <si>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</si>
  <si>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</si>
  <si>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</si>
  <si>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</si>
  <si>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</si>
  <si>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</si>
  <si>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</si>
  <si>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</si>
  <si>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</si>
  <si>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</si>
  <si>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</si>
  <si>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</si>
  <si>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</si>
  <si>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</si>
  <si>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</si>
  <si>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</si>
  <si>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</si>
  <si>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</si>
  <si>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</si>
  <si>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</si>
  <si>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</si>
  <si>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</si>
  <si>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</si>
  <si>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</si>
  <si>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</si>
  <si>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</si>
  <si>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</si>
  <si>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</si>
  <si>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</si>
  <si>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</si>
  <si>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</si>
  <si>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</si>
  <si>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</si>
  <si>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</si>
  <si>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</si>
  <si>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</si>
  <si>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</si>
  <si>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</si>
  <si>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</si>
  <si>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</si>
  <si>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</si>
  <si>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</si>
  <si>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</si>
  <si>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</si>
  <si>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</si>
  <si>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</si>
  <si>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</si>
  <si>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</si>
  <si>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</si>
  <si>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</si>
  <si>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</si>
  <si>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</si>
  <si>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</si>
  <si>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</si>
  <si>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</si>
  <si>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</si>
  <si>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</si>
  <si>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</si>
  <si>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</si>
  <si>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</si>
  <si>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</si>
  <si>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</si>
  <si>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</si>
  <si>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</si>
  <si>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</si>
  <si>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</si>
  <si>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</si>
  <si>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</si>
  <si>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</si>
  <si>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</si>
  <si>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</si>
  <si>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</si>
  <si>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</si>
  <si>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</si>
  <si>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</si>
  <si>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</si>
  <si>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</si>
  <si>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</si>
  <si>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</si>
  <si>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</si>
  <si>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</si>
  <si>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</si>
  <si>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</si>
  <si>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</si>
  <si>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</si>
  <si>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</si>
  <si>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</si>
  <si>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</si>
  <si>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</si>
  <si>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</si>
  <si>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</si>
  <si>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</si>
  <si>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</si>
  <si>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</si>
  <si>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</si>
  <si>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</si>
  <si>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</si>
  <si>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</si>
  <si>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</si>
  <si>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</si>
  <si>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</si>
  <si>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</si>
  <si>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</si>
  <si>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</si>
  <si>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</si>
  <si>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</si>
  <si>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</si>
  <si>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</si>
  <si>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</si>
  <si>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</si>
  <si>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</si>
  <si>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</si>
  <si>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</si>
  <si>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</si>
  <si>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</si>
  <si>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</si>
  <si>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</si>
  <si>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</si>
  <si>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</si>
  <si>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</si>
  <si>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</si>
  <si>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</si>
  <si>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</si>
  <si>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</si>
  <si>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</si>
  <si>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</si>
  <si>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</si>
  <si>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</si>
  <si>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</si>
  <si>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</si>
  <si>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</si>
  <si>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</si>
  <si>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</si>
  <si>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</si>
  <si>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</si>
  <si>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</si>
  <si>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</si>
  <si>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</si>
  <si>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</si>
  <si>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</si>
  <si>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</si>
  <si>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</si>
  <si>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</si>
  <si>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</si>
  <si>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</si>
  <si>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</si>
  <si>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</si>
  <si>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</si>
  <si>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</si>
  <si>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</si>
  <si>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</si>
  <si>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</si>
  <si>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</si>
  <si>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</si>
  <si>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</si>
  <si>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</si>
  <si>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</si>
  <si>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</si>
  <si>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</si>
  <si>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</si>
  <si>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</si>
  <si>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</si>
  <si>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</si>
  <si>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</si>
  <si>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</si>
  <si>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</si>
  <si>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</si>
  <si>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</si>
  <si>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</si>
  <si>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</si>
  <si>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</si>
  <si>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</si>
  <si>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</si>
  <si>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</si>
  <si>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</si>
  <si>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</si>
  <si>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</si>
  <si>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</si>
  <si>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</si>
  <si>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</si>
  <si>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</si>
  <si>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</si>
  <si>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</si>
  <si>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</si>
  <si>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</si>
  <si>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</si>
  <si>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</si>
  <si>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</si>
  <si>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</si>
  <si>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</si>
  <si>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</si>
  <si>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</si>
  <si>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</si>
  <si>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</si>
  <si>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</si>
  <si>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</si>
  <si>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</si>
  <si>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</si>
  <si>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</si>
  <si>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</si>
  <si>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</si>
  <si>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</si>
  <si>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</si>
  <si>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</si>
  <si>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</si>
  <si>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</si>
  <si>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</si>
  <si>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</si>
  <si>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</si>
  <si>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</si>
  <si>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</si>
  <si>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</si>
  <si>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</si>
  <si>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</si>
  <si>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</si>
  <si>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</si>
  <si>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</si>
  <si>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</si>
  <si>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</si>
  <si>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</si>
  <si>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</si>
  <si>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</si>
  <si>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</si>
  <si>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</si>
  <si>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</si>
  <si>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</si>
  <si>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</si>
  <si>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</si>
  <si>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</si>
  <si>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</si>
  <si>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</si>
  <si>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</si>
  <si>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</si>
  <si>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</si>
  <si>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</si>
  <si>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</si>
  <si>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</si>
  <si>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</si>
  <si>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</si>
  <si>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</si>
  <si>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</si>
  <si>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</si>
  <si>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</si>
  <si>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</si>
  <si>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</si>
  <si>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</si>
  <si>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</si>
  <si>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</si>
  <si>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</si>
  <si>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</si>
  <si>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</si>
  <si>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</si>
  <si>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</si>
  <si>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</si>
  <si>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</si>
  <si>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</si>
  <si>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</si>
  <si>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</si>
  <si>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</si>
  <si>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</si>
  <si>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</si>
  <si>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</si>
  <si>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</si>
  <si>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</si>
  <si>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</si>
  <si>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</si>
  <si>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</si>
  <si>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</si>
  <si>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</si>
  <si>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</si>
  <si>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</si>
  <si>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</si>
  <si>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</si>
  <si>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</si>
  <si>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</si>
  <si>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</si>
  <si>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</si>
  <si>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</si>
  <si>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</si>
  <si>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</si>
  <si>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</si>
  <si>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</si>
  <si>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</si>
  <si>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</si>
  <si>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</si>
  <si>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</si>
  <si>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</si>
  <si>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</si>
  <si>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</si>
  <si>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</si>
  <si>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</si>
  <si>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</si>
  <si>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</si>
  <si>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</si>
  <si>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</si>
  <si>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</si>
  <si>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</si>
  <si>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</si>
  <si>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</si>
  <si>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</si>
  <si>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</si>
  <si>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</si>
  <si>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</si>
  <si>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</si>
  <si>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</si>
  <si>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</si>
  <si>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</si>
  <si>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</si>
  <si>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</si>
  <si>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</si>
  <si>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</si>
  <si>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</si>
  <si>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</si>
  <si>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</si>
  <si>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</si>
  <si>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</si>
  <si>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</si>
  <si>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</si>
  <si>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</si>
  <si>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</si>
  <si>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</si>
  <si>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</si>
  <si>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</si>
  <si>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</si>
  <si>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</si>
  <si>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</si>
  <si>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</si>
  <si>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</si>
  <si>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</si>
  <si>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</si>
  <si>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</si>
  <si>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</si>
  <si>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</si>
  <si>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</si>
  <si>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</si>
  <si>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</si>
  <si>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</si>
  <si>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</si>
  <si>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</si>
  <si>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</si>
  <si>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</si>
  <si>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</si>
  <si>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</si>
  <si>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</si>
  <si>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</si>
  <si>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</si>
  <si>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</si>
  <si>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</si>
  <si>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</si>
  <si>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</si>
  <si>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</si>
  <si>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</si>
  <si>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</si>
  <si>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</si>
  <si>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</si>
  <si>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</si>
  <si>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</si>
  <si>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</si>
  <si>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</si>
  <si>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</si>
  <si>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</si>
  <si>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</si>
  <si>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</si>
  <si>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</si>
  <si>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</si>
  <si>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</si>
  <si>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</si>
  <si>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</si>
  <si>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</si>
  <si>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</si>
  <si>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</si>
  <si>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</si>
  <si>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</si>
  <si>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</si>
  <si>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</si>
  <si>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</si>
  <si>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</si>
  <si>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</si>
  <si>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</si>
  <si>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</si>
  <si>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</si>
  <si>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</si>
  <si>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</si>
  <si>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</si>
  <si>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</si>
  <si>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</si>
  <si>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</si>
  <si>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</si>
  <si>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</si>
  <si>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</si>
  <si>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</si>
  <si>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</si>
  <si>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</si>
  <si>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</si>
  <si>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</si>
  <si>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</si>
  <si>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</si>
  <si>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</si>
  <si>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</si>
  <si>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</si>
  <si>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</si>
  <si>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</si>
  <si>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</si>
  <si>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</si>
  <si>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</si>
  <si>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</si>
  <si>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</si>
  <si>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</si>
  <si>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</si>
  <si>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</si>
  <si>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</si>
  <si>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</si>
  <si>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</si>
  <si>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</si>
  <si>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</si>
  <si>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</si>
  <si>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</si>
  <si>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</si>
  <si>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</si>
  <si>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</si>
  <si>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</si>
  <si>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</si>
  <si>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</si>
  <si>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</si>
  <si>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</si>
  <si>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</si>
  <si>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</si>
  <si>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</si>
  <si>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</si>
  <si>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</si>
  <si>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</si>
  <si>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</si>
  <si>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</si>
  <si>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</si>
  <si>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</si>
  <si>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</si>
  <si>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</si>
  <si>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</si>
  <si>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</si>
  <si>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</si>
  <si>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</si>
  <si>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</si>
  <si>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</si>
  <si>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</si>
  <si>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</si>
  <si>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</si>
  <si>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</si>
  <si>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</si>
  <si>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</si>
  <si>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</si>
  <si>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</si>
  <si>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</si>
  <si>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</si>
  <si>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</si>
  <si>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</si>
  <si>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</si>
  <si>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</si>
  <si>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</si>
  <si>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</si>
  <si>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</si>
  <si>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</si>
  <si>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</si>
  <si>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</si>
  <si>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</si>
  <si>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</si>
  <si>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</si>
  <si>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</si>
  <si>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</si>
  <si>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</si>
  <si>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</si>
  <si>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</si>
  <si>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</si>
  <si>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</si>
  <si>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</si>
  <si>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</si>
  <si>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</si>
  <si>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</si>
  <si>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</si>
  <si>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</si>
  <si>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</si>
  <si>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</si>
  <si>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</si>
  <si>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</si>
  <si>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</si>
  <si>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</si>
  <si>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</si>
  <si>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</si>
  <si>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</si>
  <si>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</si>
  <si>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</si>
  <si>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</si>
  <si>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</si>
  <si>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</si>
  <si>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</si>
  <si>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</si>
  <si>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</si>
  <si>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</si>
  <si>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</si>
  <si>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</si>
  <si>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</si>
  <si>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</si>
  <si>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</si>
  <si>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</si>
  <si>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</si>
  <si>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</si>
  <si>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</si>
  <si>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</si>
  <si>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</si>
  <si>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</si>
  <si>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</si>
  <si>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</si>
  <si>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</si>
  <si>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</si>
  <si>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</si>
  <si>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</si>
  <si>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</si>
  <si>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</si>
  <si>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</si>
  <si>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</si>
  <si>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</si>
  <si>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</si>
  <si>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</si>
  <si>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</si>
  <si>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</si>
  <si>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</si>
  <si>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</si>
  <si>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</si>
  <si>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</si>
  <si>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</si>
  <si>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</si>
  <si>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</si>
  <si>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</si>
  <si>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</si>
  <si>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</si>
  <si>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</si>
  <si>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</si>
  <si>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</si>
  <si>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</si>
  <si>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</si>
  <si>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</si>
  <si>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</si>
  <si>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</si>
  <si>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</si>
  <si>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</si>
  <si>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</si>
  <si>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</si>
  <si>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</si>
  <si>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</si>
  <si>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</si>
  <si>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</si>
  <si>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</si>
  <si>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</si>
  <si>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</si>
  <si>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</si>
  <si>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</si>
  <si>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</si>
  <si>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</si>
  <si>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</si>
  <si>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</si>
  <si>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</si>
  <si>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</si>
  <si>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</si>
  <si>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</si>
  <si>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</si>
  <si>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</si>
  <si>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</si>
  <si>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</si>
  <si>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</si>
  <si>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</si>
  <si>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</si>
  <si>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</si>
  <si>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</si>
  <si>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</si>
  <si>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</si>
  <si>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</si>
  <si>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</si>
  <si>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</si>
  <si>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</si>
  <si>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</si>
  <si>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</si>
  <si>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</si>
  <si>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</si>
  <si>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</si>
  <si>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</si>
  <si>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</si>
  <si>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</si>
  <si>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</si>
  <si>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</si>
  <si>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</si>
  <si>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</si>
  <si>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</si>
  <si>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</si>
  <si>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</si>
  <si>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</si>
  <si>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</si>
  <si>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</si>
  <si>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</si>
  <si>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</si>
  <si>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</si>
  <si>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</si>
  <si>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</si>
  <si>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</si>
  <si>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</si>
  <si>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</si>
  <si>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</si>
  <si>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</si>
  <si>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</si>
  <si>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</si>
  <si>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</si>
  <si>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</si>
  <si>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</si>
  <si>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</si>
  <si>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</si>
  <si>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</si>
  <si>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</si>
  <si>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</si>
  <si>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</si>
  <si>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</si>
  <si>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</si>
  <si>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</si>
  <si>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</si>
  <si>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</si>
  <si>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</si>
  <si>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</si>
  <si>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</si>
  <si>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</si>
  <si>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</si>
  <si>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</si>
  <si>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</si>
  <si>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</si>
  <si>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</si>
  <si>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</si>
  <si>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</si>
  <si>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</si>
  <si>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</si>
  <si>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</si>
  <si>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</si>
  <si>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</si>
  <si>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</si>
  <si>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</si>
  <si>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</si>
  <si>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</si>
  <si>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</si>
  <si>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</si>
  <si>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</si>
  <si>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</si>
  <si>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</si>
  <si>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</si>
  <si>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</si>
  <si>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</si>
  <si>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</si>
  <si>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</si>
  <si>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</si>
  <si>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</si>
  <si>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</si>
  <si>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</si>
  <si>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</si>
  <si>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</si>
  <si>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</si>
  <si>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</si>
  <si>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</si>
  <si>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</si>
  <si>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</si>
  <si>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</si>
  <si>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</si>
  <si>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</si>
  <si>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</si>
  <si>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</si>
  <si>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</si>
  <si>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</si>
  <si>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</si>
  <si>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</si>
  <si>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</si>
  <si>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</si>
  <si>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</si>
  <si>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</si>
  <si>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</si>
  <si>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</si>
  <si>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</si>
  <si>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</si>
  <si>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</si>
  <si>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</si>
  <si>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</si>
  <si>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</si>
  <si>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</si>
  <si>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</si>
  <si>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</si>
  <si>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</si>
  <si>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</si>
  <si>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</si>
  <si>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</si>
  <si>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</si>
  <si>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</si>
  <si>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</si>
  <si>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</si>
  <si>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</si>
  <si>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</si>
  <si>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</si>
  <si>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</si>
  <si>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</si>
  <si>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</si>
  <si>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</si>
  <si>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</si>
  <si>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</si>
  <si>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</si>
  <si>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</si>
  <si>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</si>
  <si>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</si>
  <si>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</si>
  <si>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</si>
  <si>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</si>
  <si>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</si>
  <si>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</si>
  <si>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</si>
  <si>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</si>
  <si>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</si>
  <si>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</si>
  <si>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</si>
  <si>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</si>
  <si>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</si>
  <si>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</si>
  <si>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</si>
  <si>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</si>
  <si>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</si>
  <si>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</si>
  <si>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</si>
  <si>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</si>
  <si>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</si>
  <si>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</si>
  <si>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</si>
  <si>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</si>
  <si>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</si>
  <si>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</si>
  <si>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</si>
  <si>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</si>
  <si>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</si>
  <si>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</si>
  <si>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</si>
  <si>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</si>
  <si>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</si>
  <si>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</si>
  <si>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</si>
  <si>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</si>
  <si>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</si>
  <si>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</si>
  <si>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</si>
  <si>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</si>
  <si>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</si>
  <si>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</si>
  <si>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</si>
  <si>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</si>
  <si>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</si>
  <si>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</si>
  <si>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</si>
  <si>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</si>
  <si>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</si>
  <si>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</si>
  <si>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</si>
  <si>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</si>
  <si>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</si>
  <si>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</si>
  <si>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</si>
  <si>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</si>
  <si>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</si>
  <si>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</si>
  <si>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</si>
  <si>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</si>
  <si>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</si>
  <si>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</si>
  <si>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</si>
  <si>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</si>
  <si>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</si>
  <si>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</si>
  <si>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</si>
  <si>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</si>
  <si>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</si>
  <si>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</si>
  <si>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</si>
  <si>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</si>
  <si>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</si>
  <si>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</si>
  <si>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</si>
  <si>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</si>
  <si>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</si>
  <si>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</si>
  <si>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</si>
  <si>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</si>
  <si>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</si>
  <si>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</si>
  <si>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</si>
  <si>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</si>
  <si>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</si>
  <si>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</si>
  <si>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</si>
  <si>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</si>
  <si>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</si>
  <si>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</si>
  <si>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</si>
  <si>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</si>
  <si>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</si>
  <si>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</si>
  <si>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</si>
  <si>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</si>
  <si>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</si>
  <si>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</si>
  <si>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</si>
  <si>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</si>
  <si>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</si>
  <si>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</si>
  <si>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</si>
  <si>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</si>
  <si>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</si>
  <si>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</si>
  <si>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</si>
  <si>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</si>
  <si>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</si>
  <si>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</si>
  <si>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</si>
  <si>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</si>
  <si>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</si>
  <si>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</si>
  <si>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</si>
  <si>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</si>
  <si>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</si>
  <si>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</si>
  <si>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</si>
  <si>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</si>
  <si>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</si>
  <si>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</si>
  <si>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</si>
  <si>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</si>
  <si>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</si>
  <si>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</si>
  <si>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</si>
  <si>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</si>
  <si>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</si>
  <si>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</si>
  <si>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</si>
  <si>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</si>
  <si>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</si>
  <si>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</si>
  <si>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</si>
  <si>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</si>
  <si>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</si>
  <si>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</si>
  <si>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</si>
  <si>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</si>
  <si>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</si>
  <si>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</si>
  <si>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</si>
  <si>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</si>
  <si>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</si>
  <si>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</si>
  <si>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</si>
  <si>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</si>
  <si>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</si>
  <si>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</si>
  <si>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</si>
  <si>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</si>
  <si>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</si>
  <si>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</si>
  <si>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</si>
  <si>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</si>
  <si>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</si>
  <si>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</si>
  <si>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</si>
  <si>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</si>
  <si>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</si>
  <si>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</si>
  <si>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</si>
  <si>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</si>
  <si>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</si>
  <si>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</si>
  <si>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</si>
  <si>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</si>
  <si>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</si>
  <si>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</si>
  <si>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</si>
  <si>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</si>
  <si>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</si>
  <si>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</si>
  <si>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</si>
  <si>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</si>
  <si>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</si>
  <si>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</si>
  <si>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</si>
  <si>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</si>
  <si>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</si>
  <si>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</si>
  <si>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</si>
  <si>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</si>
  <si>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</si>
  <si>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</si>
  <si>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</si>
  <si>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</si>
  <si>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</si>
  <si>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</si>
  <si>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</si>
  <si>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</si>
  <si>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</si>
  <si>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</si>
  <si>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</si>
  <si>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</si>
  <si>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</si>
  <si>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</si>
  <si>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</si>
  <si>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</si>
  <si>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</si>
  <si>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</si>
  <si>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</si>
  <si>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</si>
  <si>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</si>
  <si>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</si>
  <si>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</si>
  <si>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</si>
  <si>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</si>
  <si>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</si>
  <si>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</si>
  <si>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</si>
  <si>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</si>
  <si>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</si>
  <si>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</si>
  <si>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</si>
  <si>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</si>
  <si>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</si>
  <si>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</si>
  <si>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</si>
  <si>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</si>
  <si>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</si>
  <si>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</si>
  <si>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</si>
  <si>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</si>
  <si>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</si>
  <si>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</si>
  <si>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</si>
  <si>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</si>
  <si>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</si>
  <si>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</si>
  <si>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</si>
  <si>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</si>
  <si>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</si>
  <si>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</si>
  <si>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</si>
  <si>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</si>
  <si>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</si>
  <si>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</si>
  <si>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</si>
  <si>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</si>
  <si>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</si>
  <si>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</si>
  <si>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</si>
  <si>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</si>
  <si>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</si>
  <si>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</si>
  <si>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</si>
  <si>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</si>
  <si>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</si>
  <si>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</si>
  <si>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</si>
  <si>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</si>
  <si>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</si>
  <si>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</si>
  <si>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</si>
  <si>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</si>
  <si>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</si>
  <si>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</si>
  <si>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</si>
  <si>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</si>
  <si>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</si>
  <si>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</si>
  <si>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</si>
  <si>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</si>
  <si>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</si>
  <si>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</si>
  <si>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</si>
  <si>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</si>
  <si>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</si>
  <si>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</si>
  <si>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</si>
  <si>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</si>
  <si>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</si>
  <si>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</si>
  <si>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</si>
  <si>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</si>
  <si>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</si>
  <si>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</si>
  <si>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</si>
  <si>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</si>
  <si>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</si>
  <si>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</si>
  <si>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</si>
  <si>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</si>
  <si>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</si>
  <si>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</si>
  <si>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</si>
  <si>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</si>
  <si>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</si>
  <si>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</si>
  <si>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</si>
  <si>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</si>
  <si>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</si>
  <si>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</si>
  <si>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</si>
  <si>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</si>
  <si>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</si>
  <si>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</si>
  <si>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</si>
  <si>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</si>
  <si>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</si>
  <si>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</si>
  <si>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</si>
  <si>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</si>
  <si>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</si>
  <si>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</si>
  <si>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</si>
  <si>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</si>
  <si>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</si>
  <si>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</si>
  <si>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</si>
  <si>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</si>
  <si>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</si>
  <si>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</si>
  <si>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</si>
  <si>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</si>
  <si>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</si>
  <si>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</si>
  <si>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</si>
  <si>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</si>
  <si>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</si>
  <si>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</si>
  <si>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</si>
  <si>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</si>
  <si>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</si>
  <si>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</si>
  <si>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</si>
  <si>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</si>
  <si>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</si>
  <si>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</si>
  <si>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</si>
  <si>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</si>
  <si>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</si>
  <si>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</si>
  <si>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</si>
  <si>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</si>
  <si>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</si>
  <si>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</si>
  <si>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</si>
  <si>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</si>
  <si>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</si>
  <si>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</si>
  <si>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</si>
  <si>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</si>
  <si>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</si>
  <si>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</si>
  <si>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</si>
  <si>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</si>
  <si>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</si>
  <si>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</si>
  <si>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</si>
  <si>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</si>
  <si>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</si>
  <si>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</si>
  <si>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</si>
  <si>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</si>
  <si>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</si>
  <si>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</si>
  <si>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</si>
  <si>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</si>
  <si>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</si>
  <si>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</si>
  <si>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</si>
  <si>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</si>
  <si>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</si>
  <si>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</si>
  <si>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</si>
  <si>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</si>
  <si>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</si>
  <si>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</si>
  <si>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</si>
  <si>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</si>
  <si>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</si>
  <si>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</si>
  <si>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</si>
  <si>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</si>
  <si>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</si>
  <si>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</si>
  <si>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</si>
  <si>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</si>
  <si>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</si>
  <si>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</si>
  <si>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</si>
  <si>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</si>
  <si>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</si>
  <si>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</si>
  <si>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</si>
  <si>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</si>
  <si>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</si>
  <si>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</si>
  <si>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</si>
  <si>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</si>
  <si>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</si>
  <si>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</si>
  <si>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</si>
  <si>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</si>
  <si>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</si>
  <si>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</si>
  <si>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</si>
  <si>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</si>
  <si>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</si>
  <si>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</si>
  <si>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</si>
  <si>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</si>
  <si>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</si>
  <si>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</si>
  <si>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</si>
  <si>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</si>
  <si>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</si>
  <si>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</si>
  <si>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</si>
  <si>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</si>
  <si>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</si>
  <si>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</si>
  <si>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</si>
  <si>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</si>
  <si>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</si>
  <si>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</si>
  <si>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</si>
  <si>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</si>
  <si>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</si>
  <si>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</si>
  <si>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</si>
  <si>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</si>
  <si>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</si>
  <si>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</si>
  <si>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</si>
  <si>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</si>
  <si>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</si>
  <si>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</si>
  <si>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</si>
  <si>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</si>
  <si>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</si>
  <si>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</si>
  <si>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</si>
  <si>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</si>
  <si>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</si>
  <si>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</si>
  <si>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</si>
  <si>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</si>
  <si>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</si>
  <si>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</si>
  <si>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</si>
  <si>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</si>
  <si>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</si>
  <si>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</si>
  <si>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</si>
  <si>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</si>
  <si>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</si>
  <si>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</si>
  <si>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</si>
  <si>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</si>
  <si>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</si>
  <si>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</si>
  <si>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</si>
  <si>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</si>
  <si>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</si>
  <si>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</si>
  <si>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</si>
  <si>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</si>
  <si>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</si>
  <si>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</si>
  <si>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</si>
  <si>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</si>
  <si>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</si>
  <si>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</si>
  <si>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</si>
  <si>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</si>
  <si>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</si>
  <si>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</si>
  <si>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</si>
  <si>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</si>
  <si>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</si>
  <si>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</si>
  <si>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</si>
  <si>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</si>
  <si>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</si>
  <si>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</si>
  <si>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</si>
  <si>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</si>
  <si>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</si>
  <si>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</si>
  <si>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</si>
  <si>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</si>
  <si>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</si>
  <si>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</si>
  <si>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</si>
  <si>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</si>
  <si>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</si>
  <si>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</si>
  <si>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</si>
  <si>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</si>
  <si>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</si>
  <si>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</si>
  <si>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</si>
  <si>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</si>
  <si>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</si>
  <si>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</si>
  <si>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</si>
  <si>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</si>
  <si>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</si>
  <si>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</si>
  <si>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</si>
  <si>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</si>
  <si>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</si>
  <si>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</si>
  <si>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</si>
  <si>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</si>
  <si>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</si>
  <si>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</si>
  <si>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</si>
  <si>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</si>
  <si>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</si>
  <si>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</si>
  <si>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</si>
  <si>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</si>
  <si>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</si>
  <si>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</si>
  <si>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</si>
  <si>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</si>
  <si>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</si>
  <si>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</si>
  <si>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</si>
  <si>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</si>
  <si>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</si>
  <si>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</si>
  <si>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</si>
  <si>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</si>
  <si>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</si>
  <si>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</si>
  <si>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</si>
  <si>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</si>
  <si>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</si>
  <si>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</si>
  <si>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</si>
  <si>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</si>
  <si>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</si>
  <si>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</si>
  <si>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</si>
  <si>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</si>
  <si>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</si>
  <si>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</si>
  <si>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</si>
  <si>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</si>
  <si>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</si>
  <si>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</si>
  <si>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</si>
  <si>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</si>
  <si>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</si>
  <si>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</si>
  <si>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</si>
  <si>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</si>
  <si>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</si>
  <si>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</si>
  <si>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</si>
  <si>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</si>
  <si>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</si>
  <si>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</si>
  <si>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</si>
  <si>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</si>
  <si>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</si>
  <si>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</si>
  <si>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</si>
  <si>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</si>
  <si>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</si>
  <si>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</si>
  <si>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</si>
  <si>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</si>
  <si>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</si>
  <si>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</si>
  <si>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</si>
  <si>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</si>
  <si>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</si>
  <si>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</si>
  <si>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</si>
  <si>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</si>
  <si>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</si>
  <si>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</si>
  <si>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</si>
  <si>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</si>
  <si>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</si>
  <si>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</si>
  <si>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</si>
  <si>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</si>
  <si>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</si>
  <si>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</si>
  <si>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</si>
  <si>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</si>
  <si>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</si>
  <si>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</si>
  <si>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</si>
  <si>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</si>
  <si>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</si>
  <si>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</si>
  <si>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</si>
  <si>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</si>
  <si>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</si>
  <si>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</si>
  <si>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</si>
  <si>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</si>
  <si>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</si>
  <si>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</si>
  <si>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</si>
  <si>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</si>
  <si>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</si>
  <si>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</si>
  <si>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</si>
  <si>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</si>
  <si>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</si>
  <si>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</si>
  <si>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</si>
  <si>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</si>
  <si>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</si>
  <si>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</si>
  <si>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</si>
  <si>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</si>
  <si>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</si>
  <si>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</si>
  <si>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</si>
  <si>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</si>
  <si>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</si>
  <si>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</si>
  <si>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</si>
  <si>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</si>
  <si>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</si>
  <si>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</si>
  <si>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</si>
  <si>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</si>
  <si>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</si>
  <si>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</si>
  <si>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</si>
  <si>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</si>
  <si>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</si>
  <si>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</si>
  <si>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</si>
  <si>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</si>
  <si>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</si>
  <si>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</si>
  <si>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</si>
  <si>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</si>
  <si>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</si>
  <si>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</si>
  <si>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</si>
  <si>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</si>
  <si>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</si>
  <si>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</si>
  <si>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</si>
  <si>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</si>
  <si>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</si>
  <si>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</si>
  <si>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</si>
  <si>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</si>
  <si>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</si>
  <si>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</si>
  <si>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</si>
  <si>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</si>
  <si>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</si>
  <si>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</si>
  <si>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</si>
  <si>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</si>
  <si>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</si>
  <si>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</si>
  <si>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</si>
  <si>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</si>
  <si>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</si>
  <si>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</si>
  <si>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</si>
  <si>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</si>
  <si>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</si>
  <si>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</si>
  <si>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</si>
  <si>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</si>
  <si>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</si>
  <si>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</si>
  <si>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</si>
  <si>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</si>
  <si>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</si>
  <si>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</si>
  <si>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</si>
  <si>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</si>
  <si>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</si>
  <si>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</si>
  <si>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</si>
  <si>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</si>
  <si>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</si>
  <si>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</si>
  <si>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</si>
  <si>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</si>
  <si>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</si>
  <si>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</si>
  <si>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</si>
  <si>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</si>
  <si>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</si>
  <si>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</si>
  <si>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</si>
  <si>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</si>
  <si>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</si>
  <si>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</si>
  <si>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</si>
  <si>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</si>
  <si>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</si>
  <si>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</si>
  <si>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</si>
  <si>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</si>
  <si>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</si>
  <si>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</si>
  <si>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</si>
  <si>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</si>
  <si>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</si>
  <si>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</si>
  <si>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</si>
  <si>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</si>
  <si>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</si>
  <si>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</si>
  <si>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</si>
  <si>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</si>
  <si>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</si>
  <si>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</si>
  <si>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</si>
  <si>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</si>
  <si>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</si>
  <si>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</si>
  <si>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</si>
  <si>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</si>
  <si>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</si>
  <si>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</si>
  <si>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</si>
  <si>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</si>
  <si>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</si>
  <si>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</si>
  <si>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</si>
  <si>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</si>
  <si>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</si>
  <si>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</si>
  <si>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</si>
  <si>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</si>
  <si>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</si>
  <si>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</si>
  <si>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</si>
  <si>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</si>
  <si>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</si>
  <si>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</si>
  <si>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</si>
  <si>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</si>
  <si>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</si>
  <si>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</si>
  <si>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</si>
  <si>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</si>
  <si>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</si>
  <si>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</si>
  <si>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</si>
  <si>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</si>
  <si>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</si>
  <si>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</si>
  <si>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</si>
  <si>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</si>
  <si>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</si>
  <si>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</si>
  <si>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</si>
  <si>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</si>
  <si>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</si>
  <si>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</si>
  <si>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</si>
  <si>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</si>
  <si>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</si>
  <si>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</si>
  <si>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</si>
  <si>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</si>
  <si>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</si>
  <si>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</si>
  <si>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</si>
  <si>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</si>
  <si>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</si>
  <si>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</si>
  <si>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</si>
  <si>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</si>
  <si>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</si>
  <si>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</si>
  <si>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</si>
  <si>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</si>
  <si>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</si>
  <si>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</si>
  <si>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</si>
  <si>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</si>
  <si>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</si>
  <si>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</si>
  <si>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</si>
  <si>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</si>
  <si>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</si>
  <si>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</si>
  <si>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</si>
  <si>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</si>
  <si>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</si>
  <si>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</si>
  <si>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</si>
  <si>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</si>
  <si>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</si>
  <si>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</si>
  <si>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</si>
  <si>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</si>
  <si>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</si>
  <si>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</si>
  <si>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</si>
  <si>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</si>
  <si>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</si>
  <si>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</si>
  <si>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</si>
  <si>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</si>
  <si>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</si>
  <si>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</si>
  <si>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</si>
  <si>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</si>
  <si>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</si>
  <si>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</si>
  <si>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</si>
  <si>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</si>
  <si>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</si>
  <si>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</si>
  <si>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</si>
  <si>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</si>
  <si>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</si>
  <si>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</si>
  <si>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</si>
  <si>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</si>
  <si>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</si>
  <si>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</si>
  <si>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</si>
  <si>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</si>
  <si>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</si>
  <si>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</si>
  <si>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</si>
  <si>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</si>
  <si>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</si>
  <si>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</si>
  <si>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</si>
  <si>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</si>
  <si>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</si>
  <si>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</si>
  <si>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</si>
  <si>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</si>
  <si>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</si>
  <si>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</si>
  <si>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</si>
  <si>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</si>
  <si>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</si>
  <si>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</si>
  <si>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</si>
  <si>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</si>
  <si>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</si>
  <si>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</si>
  <si>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</si>
  <si>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</si>
  <si>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</si>
  <si>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</si>
  <si>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</si>
  <si>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</si>
  <si>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</si>
  <si>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</si>
  <si>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</si>
  <si>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</si>
  <si>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</si>
  <si>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</si>
  <si>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</si>
  <si>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</si>
  <si>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</si>
  <si>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</si>
  <si>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</si>
  <si>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</si>
  <si>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</si>
  <si>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</si>
  <si>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</si>
  <si>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</si>
  <si>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</si>
  <si>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</si>
  <si>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</si>
  <si>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</si>
  <si>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</si>
  <si>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</si>
  <si>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</si>
  <si>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</si>
  <si>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</si>
  <si>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</si>
  <si>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</si>
  <si>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</si>
  <si>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</si>
  <si>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</si>
  <si>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</si>
  <si>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</si>
  <si>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</si>
  <si>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</si>
  <si>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</si>
  <si>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</si>
  <si>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</si>
  <si>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</si>
  <si>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</si>
  <si>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</si>
  <si>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</si>
  <si>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</si>
  <si>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</si>
  <si>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</si>
  <si>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</si>
  <si>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</si>
  <si>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</si>
  <si>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</si>
  <si>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</si>
  <si>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</si>
  <si>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</si>
  <si>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</si>
  <si>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</si>
  <si>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</si>
  <si>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</si>
  <si>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</si>
  <si>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</si>
  <si>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</si>
  <si>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</si>
  <si>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</si>
  <si>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</si>
  <si>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</si>
  <si>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</si>
  <si>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</si>
  <si>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</si>
  <si>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</si>
  <si>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</si>
  <si>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</si>
  <si>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</si>
  <si>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</si>
  <si>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</si>
  <si>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</si>
  <si>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</si>
  <si>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</si>
  <si>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</si>
  <si>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</si>
  <si>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</si>
  <si>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</si>
  <si>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</si>
  <si>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</si>
  <si>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</si>
  <si>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</si>
  <si>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</si>
  <si>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</si>
  <si>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</si>
  <si>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</si>
  <si>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</si>
  <si>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</si>
  <si>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</si>
  <si>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</si>
  <si>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</si>
  <si>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</si>
  <si>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</si>
  <si>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</si>
  <si>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</si>
  <si>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</si>
  <si>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</si>
  <si>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</si>
  <si>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</si>
  <si>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</si>
  <si>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</si>
  <si>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</si>
  <si>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</si>
  <si>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</si>
  <si>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</si>
  <si>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</si>
  <si>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</si>
  <si>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</si>
  <si>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</si>
  <si>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</si>
  <si>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</si>
  <si>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</si>
  <si>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</si>
  <si>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</si>
  <si>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</si>
  <si>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</si>
  <si>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</si>
  <si>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</si>
  <si>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</si>
  <si>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</si>
  <si>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</si>
  <si>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</si>
  <si>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</si>
  <si>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</si>
  <si>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</si>
  <si>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</si>
  <si>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</si>
  <si>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</si>
  <si>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</si>
  <si>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</si>
  <si>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</si>
  <si>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</si>
  <si>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</si>
  <si>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</si>
  <si>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</si>
  <si>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</si>
  <si>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</si>
  <si>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</si>
  <si>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</si>
  <si>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</si>
  <si>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</si>
  <si>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</si>
  <si>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</si>
  <si>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</si>
  <si>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</si>
  <si>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</si>
  <si>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</si>
  <si>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</si>
  <si>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</si>
  <si>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</si>
  <si>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</si>
  <si>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</si>
  <si>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</si>
  <si>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</si>
  <si>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</si>
  <si>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</si>
  <si>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</si>
  <si>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</si>
  <si>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</si>
  <si>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</si>
  <si>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</si>
  <si>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</si>
  <si>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</si>
  <si>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</si>
  <si>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</si>
  <si>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</si>
  <si>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</si>
  <si>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</si>
  <si>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</si>
  <si>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</si>
  <si>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</si>
  <si>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PacLight #20Jan</t>
  </si>
  <si>
    <t>47.54 not yet</t>
  </si>
  <si>
    <t>SP1169 prepayment</t>
  </si>
  <si>
    <t>large puchase please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</si>
  <si>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</si>
  <si>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</si>
  <si>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</si>
  <si>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</si>
  <si>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</si>
  <si>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</si>
  <si>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</si>
  <si>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</si>
  <si>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</si>
  <si>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</si>
  <si>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</si>
  <si>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</si>
  <si>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BS22123S back to UOB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</si>
  <si>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</si>
  <si>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</si>
  <si>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</si>
  <si>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</si>
  <si>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</si>
  <si>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</si>
  <si>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</si>
  <si>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</si>
  <si>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</si>
  <si>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</si>
  <si>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</si>
  <si>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</si>
  <si>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</si>
  <si>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</si>
  <si>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</si>
  <si>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</si>
  <si>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</si>
  <si>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</si>
  <si>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</si>
  <si>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 xml:space="preserve">ATM till 8 Jan } </t>
  </si>
  <si>
    <t>anyWheel 26Dec,1,8Jan</t>
  </si>
  <si>
    <t>cpf-issued deduction</t>
  </si>
  <si>
    <t>submit SSB redemption .. See google calendar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</si>
  <si>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</si>
  <si>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</si>
  <si>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</si>
  <si>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</si>
  <si>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</si>
  <si>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</si>
  <si>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</si>
  <si>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</si>
  <si>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</si>
  <si>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submit PPP50</t>
  </si>
  <si>
    <t>Ask OC how to schedule PPP on 1 Apr or 31 Mar</t>
  </si>
  <si>
    <t>PPP50</t>
  </si>
  <si>
    <t>PPP
mode</t>
  </si>
  <si>
    <t>submit PPP12, perhaps on 29 Mar, but better to avoid overlap btw PPPs</t>
  </si>
  <si>
    <t>PPP12</t>
  </si>
  <si>
    <t>submit PPP20 + FRP on OC and cpf sites</t>
  </si>
  <si>
    <t>PPP20</t>
  </si>
  <si>
    <t>PPP#1</t>
  </si>
  <si>
    <t>boy 11Jan</t>
  </si>
  <si>
    <t>..credit bal used</t>
  </si>
  <si>
    <t>mtg-I #16 Jan</t>
  </si>
  <si>
    <t>tuition</t>
  </si>
  <si>
    <t>cCard eccard</t>
  </si>
  <si>
    <t>~~ reimb</t>
  </si>
  <si>
    <t>ikea cash</t>
  </si>
  <si>
    <t>JemBBQ 14Jan</t>
  </si>
  <si>
    <t>120.42 reimb</t>
  </si>
  <si>
    <t>Cigna ??</t>
  </si>
  <si>
    <t>meal 14Jan</t>
  </si>
  <si>
    <t>meals 30Dec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</si>
</sst>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9" tint="-0.249977111117893"/>
      <name val="Calibri"/>
      <family val="2"/>
      <scheme val="minor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3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/>
    <xf numFmtId="42" fontId="69" fillId="0" borderId="7" xfId="4" applyNumberFormat="1" applyFont="1" applyBorder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10" fontId="69" fillId="0" borderId="7" xfId="5" applyNumberFormat="1" applyFont="1" applyBorder="1"/>
    <xf numFmtId="44" fontId="69" fillId="0" borderId="7" xfId="4" applyFont="1" applyBorder="1"/>
    <xf numFmtId="0" fontId="77" fillId="0" borderId="0" xfId="3" applyFont="1"/>
    <xf numFmtId="0" fontId="78" fillId="0" borderId="0" xfId="3" applyFont="1"/>
    <xf numFmtId="0" fontId="69" fillId="21" borderId="0" xfId="3" applyFont="1" applyFill="1"/>
    <xf numFmtId="0" fontId="79" fillId="0" borderId="0" xfId="3" applyFont="1"/>
    <xf numFmtId="0" fontId="80" fillId="0" borderId="0" xfId="3" applyFont="1"/>
    <xf numFmtId="0" fontId="82" fillId="0" borderId="0" xfId="3" applyFont="1"/>
    <xf numFmtId="0" fontId="83" fillId="0" borderId="0" xfId="3" applyFont="1"/>
    <xf numFmtId="0" fontId="69" fillId="0" borderId="0" xfId="3" applyFont="1" applyFill="1"/>
    <xf numFmtId="0" fontId="69" fillId="22" borderId="0" xfId="3" applyFont="1" applyFill="1"/>
    <xf numFmtId="0" fontId="84" fillId="0" borderId="0" xfId="3" applyFont="1"/>
    <xf numFmtId="0" fontId="69" fillId="0" borderId="7" xfId="3" applyFont="1" applyBorder="1" applyAlignment="1">
      <alignment horizontal="center"/>
    </xf>
    <xf numFmtId="0" fontId="85" fillId="0" borderId="0" xfId="3" applyFont="1"/>
    <xf numFmtId="0" fontId="69" fillId="21" borderId="0" xfId="3" quotePrefix="1" applyFont="1" applyFill="1"/>
    <xf numFmtId="0" fontId="69" fillId="0" borderId="7" xfId="3" applyFont="1" applyBorder="1" applyAlignment="1">
      <alignment horizontal="left" vertical="top"/>
    </xf>
    <xf numFmtId="0" fontId="69" fillId="0" borderId="0" xfId="3" applyFont="1" applyAlignment="1">
      <alignment horizontal="left"/>
    </xf>
    <xf numFmtId="0" fontId="81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1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175" fontId="38" fillId="0" borderId="0" xfId="0" applyNumberFormat="1" applyFont="1" applyBorder="1"/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NumberFormat="1" applyFont="1" applyBorder="1" applyAlignment="1">
      <alignment horizontal="center" wrapText="1"/>
    </xf>
    <xf numFmtId="0" fontId="81" fillId="21" borderId="0" xfId="3" applyFont="1" applyFill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7" xfId="3" applyFont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82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83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85"/>
      <c r="D8" s="685"/>
      <c r="F8" s="685"/>
      <c r="G8" s="685"/>
    </row>
    <row r="9" spans="2:8" x14ac:dyDescent="0.2">
      <c r="C9" s="248"/>
      <c r="D9" s="248"/>
      <c r="F9" s="248"/>
    </row>
    <row r="10" spans="2:8" x14ac:dyDescent="0.2">
      <c r="B10" s="684"/>
      <c r="C10" s="684"/>
      <c r="D10" s="684"/>
      <c r="E10" s="684"/>
      <c r="F10" s="684"/>
      <c r="G10" s="684"/>
      <c r="H10" s="684"/>
    </row>
    <row r="11" spans="2:8" x14ac:dyDescent="0.2">
      <c r="B11" s="684"/>
      <c r="C11" s="684"/>
      <c r="D11" s="684"/>
      <c r="E11" s="684"/>
      <c r="F11" s="684"/>
      <c r="G11" s="684"/>
      <c r="H11" s="684"/>
    </row>
    <row r="12" spans="2:8" x14ac:dyDescent="0.2">
      <c r="B12" s="684"/>
      <c r="C12" s="684"/>
      <c r="D12" s="684"/>
      <c r="E12" s="684"/>
      <c r="F12" s="684"/>
      <c r="G12" s="684"/>
      <c r="H12" s="684"/>
    </row>
    <row r="13" spans="2:8" x14ac:dyDescent="0.2">
      <c r="B13" s="684"/>
      <c r="C13" s="684"/>
      <c r="D13" s="684"/>
      <c r="E13" s="684"/>
      <c r="F13" s="684"/>
      <c r="G13" s="684"/>
      <c r="H13" s="684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abSelected="1" topLeftCell="IO1" zoomScale="115" zoomScaleNormal="115" workbookViewId="0">
      <selection activeCell="IT23" sqref="IT23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97" t="s">
        <v>1243</v>
      </c>
      <c r="B1" s="697"/>
      <c r="C1" s="673" t="s">
        <v>292</v>
      </c>
      <c r="D1" s="673"/>
      <c r="E1" s="671" t="s">
        <v>1022</v>
      </c>
      <c r="F1" s="671"/>
      <c r="G1" s="697" t="s">
        <v>1244</v>
      </c>
      <c r="H1" s="697"/>
      <c r="I1" s="673" t="s">
        <v>292</v>
      </c>
      <c r="J1" s="673"/>
      <c r="K1" s="671" t="s">
        <v>1023</v>
      </c>
      <c r="L1" s="671"/>
      <c r="M1" s="697" t="s">
        <v>1245</v>
      </c>
      <c r="N1" s="697"/>
      <c r="O1" s="673" t="s">
        <v>292</v>
      </c>
      <c r="P1" s="673"/>
      <c r="Q1" s="671" t="s">
        <v>1078</v>
      </c>
      <c r="R1" s="671"/>
      <c r="S1" s="697" t="s">
        <v>1246</v>
      </c>
      <c r="T1" s="697"/>
      <c r="U1" s="673" t="s">
        <v>292</v>
      </c>
      <c r="V1" s="673"/>
      <c r="W1" s="671" t="s">
        <v>635</v>
      </c>
      <c r="X1" s="671"/>
      <c r="Y1" s="697" t="s">
        <v>1247</v>
      </c>
      <c r="Z1" s="697"/>
      <c r="AA1" s="673" t="s">
        <v>292</v>
      </c>
      <c r="AB1" s="673"/>
      <c r="AC1" s="671" t="s">
        <v>1105</v>
      </c>
      <c r="AD1" s="671"/>
      <c r="AE1" s="697" t="s">
        <v>1248</v>
      </c>
      <c r="AF1" s="697"/>
      <c r="AG1" s="673" t="s">
        <v>292</v>
      </c>
      <c r="AH1" s="673"/>
      <c r="AI1" s="671" t="s">
        <v>1155</v>
      </c>
      <c r="AJ1" s="671"/>
      <c r="AK1" s="697" t="s">
        <v>1251</v>
      </c>
      <c r="AL1" s="697"/>
      <c r="AM1" s="673" t="s">
        <v>1153</v>
      </c>
      <c r="AN1" s="673"/>
      <c r="AO1" s="671" t="s">
        <v>1154</v>
      </c>
      <c r="AP1" s="671"/>
      <c r="AQ1" s="697" t="s">
        <v>1252</v>
      </c>
      <c r="AR1" s="697"/>
      <c r="AS1" s="673" t="s">
        <v>1153</v>
      </c>
      <c r="AT1" s="673"/>
      <c r="AU1" s="671" t="s">
        <v>1199</v>
      </c>
      <c r="AV1" s="671"/>
      <c r="AW1" s="697" t="s">
        <v>1249</v>
      </c>
      <c r="AX1" s="697"/>
      <c r="AY1" s="671" t="s">
        <v>1275</v>
      </c>
      <c r="AZ1" s="671"/>
      <c r="BA1" s="697" t="s">
        <v>1249</v>
      </c>
      <c r="BB1" s="697"/>
      <c r="BC1" s="673" t="s">
        <v>824</v>
      </c>
      <c r="BD1" s="673"/>
      <c r="BE1" s="671" t="s">
        <v>1242</v>
      </c>
      <c r="BF1" s="671"/>
      <c r="BG1" s="697" t="s">
        <v>1250</v>
      </c>
      <c r="BH1" s="697"/>
      <c r="BI1" s="673" t="s">
        <v>824</v>
      </c>
      <c r="BJ1" s="673"/>
      <c r="BK1" s="671" t="s">
        <v>1242</v>
      </c>
      <c r="BL1" s="671"/>
      <c r="BM1" s="697" t="s">
        <v>1260</v>
      </c>
      <c r="BN1" s="697"/>
      <c r="BO1" s="673" t="s">
        <v>824</v>
      </c>
      <c r="BP1" s="673"/>
      <c r="BQ1" s="671" t="s">
        <v>1278</v>
      </c>
      <c r="BR1" s="671"/>
      <c r="BS1" s="697" t="s">
        <v>1277</v>
      </c>
      <c r="BT1" s="697"/>
      <c r="BU1" s="673" t="s">
        <v>824</v>
      </c>
      <c r="BV1" s="673"/>
      <c r="BW1" s="671" t="s">
        <v>1282</v>
      </c>
      <c r="BX1" s="671"/>
      <c r="BY1" s="697" t="s">
        <v>1304</v>
      </c>
      <c r="BZ1" s="697"/>
      <c r="CA1" s="673" t="s">
        <v>824</v>
      </c>
      <c r="CB1" s="673"/>
      <c r="CC1" s="671" t="s">
        <v>1278</v>
      </c>
      <c r="CD1" s="671"/>
      <c r="CE1" s="697" t="s">
        <v>1325</v>
      </c>
      <c r="CF1" s="697"/>
      <c r="CG1" s="673" t="s">
        <v>824</v>
      </c>
      <c r="CH1" s="673"/>
      <c r="CI1" s="671" t="s">
        <v>1282</v>
      </c>
      <c r="CJ1" s="671"/>
      <c r="CK1" s="697" t="s">
        <v>1341</v>
      </c>
      <c r="CL1" s="697"/>
      <c r="CM1" s="673" t="s">
        <v>824</v>
      </c>
      <c r="CN1" s="673"/>
      <c r="CO1" s="671" t="s">
        <v>1278</v>
      </c>
      <c r="CP1" s="671"/>
      <c r="CQ1" s="697" t="s">
        <v>1369</v>
      </c>
      <c r="CR1" s="697"/>
      <c r="CS1" s="687" t="s">
        <v>824</v>
      </c>
      <c r="CT1" s="687"/>
      <c r="CU1" s="671" t="s">
        <v>1425</v>
      </c>
      <c r="CV1" s="671"/>
      <c r="CW1" s="697" t="s">
        <v>1408</v>
      </c>
      <c r="CX1" s="697"/>
      <c r="CY1" s="687" t="s">
        <v>824</v>
      </c>
      <c r="CZ1" s="687"/>
      <c r="DA1" s="671" t="s">
        <v>1632</v>
      </c>
      <c r="DB1" s="671"/>
      <c r="DC1" s="697" t="s">
        <v>1428</v>
      </c>
      <c r="DD1" s="697"/>
      <c r="DE1" s="687" t="s">
        <v>824</v>
      </c>
      <c r="DF1" s="687"/>
      <c r="DG1" s="671" t="s">
        <v>1526</v>
      </c>
      <c r="DH1" s="671"/>
      <c r="DI1" s="697" t="s">
        <v>1629</v>
      </c>
      <c r="DJ1" s="697"/>
      <c r="DK1" s="687" t="s">
        <v>824</v>
      </c>
      <c r="DL1" s="687"/>
      <c r="DM1" s="671" t="s">
        <v>1425</v>
      </c>
      <c r="DN1" s="671"/>
      <c r="DO1" s="697" t="s">
        <v>1630</v>
      </c>
      <c r="DP1" s="697"/>
      <c r="DQ1" s="687" t="s">
        <v>824</v>
      </c>
      <c r="DR1" s="687"/>
      <c r="DS1" s="671" t="s">
        <v>1625</v>
      </c>
      <c r="DT1" s="671"/>
      <c r="DU1" s="697" t="s">
        <v>1631</v>
      </c>
      <c r="DV1" s="697"/>
      <c r="DW1" s="687" t="s">
        <v>824</v>
      </c>
      <c r="DX1" s="687"/>
      <c r="DY1" s="671" t="s">
        <v>1651</v>
      </c>
      <c r="DZ1" s="671"/>
      <c r="EA1" s="686" t="s">
        <v>1646</v>
      </c>
      <c r="EB1" s="686"/>
      <c r="EC1" s="687" t="s">
        <v>824</v>
      </c>
      <c r="ED1" s="687"/>
      <c r="EE1" s="671" t="s">
        <v>1625</v>
      </c>
      <c r="EF1" s="671"/>
      <c r="EG1" s="375"/>
      <c r="EH1" s="686" t="s">
        <v>1676</v>
      </c>
      <c r="EI1" s="686"/>
      <c r="EJ1" s="687" t="s">
        <v>824</v>
      </c>
      <c r="EK1" s="687"/>
      <c r="EL1" s="671" t="s">
        <v>1710</v>
      </c>
      <c r="EM1" s="671"/>
      <c r="EN1" s="686" t="s">
        <v>1701</v>
      </c>
      <c r="EO1" s="686"/>
      <c r="EP1" s="687" t="s">
        <v>824</v>
      </c>
      <c r="EQ1" s="687"/>
      <c r="ER1" s="671" t="s">
        <v>1750</v>
      </c>
      <c r="ES1" s="671"/>
      <c r="ET1" s="686" t="s">
        <v>1743</v>
      </c>
      <c r="EU1" s="686"/>
      <c r="EV1" s="687" t="s">
        <v>824</v>
      </c>
      <c r="EW1" s="687"/>
      <c r="EX1" s="671" t="s">
        <v>1651</v>
      </c>
      <c r="EY1" s="671"/>
      <c r="EZ1" s="686" t="s">
        <v>1778</v>
      </c>
      <c r="FA1" s="686"/>
      <c r="FB1" s="687" t="s">
        <v>824</v>
      </c>
      <c r="FC1" s="687"/>
      <c r="FD1" s="671" t="s">
        <v>1632</v>
      </c>
      <c r="FE1" s="671"/>
      <c r="FF1" s="686" t="s">
        <v>1817</v>
      </c>
      <c r="FG1" s="686"/>
      <c r="FH1" s="687" t="s">
        <v>824</v>
      </c>
      <c r="FI1" s="687"/>
      <c r="FJ1" s="671" t="s">
        <v>1425</v>
      </c>
      <c r="FK1" s="671"/>
      <c r="FL1" s="686" t="s">
        <v>1852</v>
      </c>
      <c r="FM1" s="686"/>
      <c r="FN1" s="687" t="s">
        <v>824</v>
      </c>
      <c r="FO1" s="687"/>
      <c r="FP1" s="671" t="s">
        <v>1899</v>
      </c>
      <c r="FQ1" s="671"/>
      <c r="FR1" s="686" t="s">
        <v>1888</v>
      </c>
      <c r="FS1" s="686"/>
      <c r="FT1" s="687" t="s">
        <v>824</v>
      </c>
      <c r="FU1" s="687"/>
      <c r="FV1" s="671" t="s">
        <v>1899</v>
      </c>
      <c r="FW1" s="671"/>
      <c r="FX1" s="686" t="s">
        <v>2032</v>
      </c>
      <c r="FY1" s="686"/>
      <c r="FZ1" s="687" t="s">
        <v>824</v>
      </c>
      <c r="GA1" s="687"/>
      <c r="GB1" s="671" t="s">
        <v>1651</v>
      </c>
      <c r="GC1" s="671"/>
      <c r="GD1" s="686" t="s">
        <v>2033</v>
      </c>
      <c r="GE1" s="686"/>
      <c r="GF1" s="687" t="s">
        <v>824</v>
      </c>
      <c r="GG1" s="687"/>
      <c r="GH1" s="671" t="s">
        <v>1625</v>
      </c>
      <c r="GI1" s="671"/>
      <c r="GJ1" s="686" t="s">
        <v>2042</v>
      </c>
      <c r="GK1" s="686"/>
      <c r="GL1" s="687" t="s">
        <v>824</v>
      </c>
      <c r="GM1" s="687"/>
      <c r="GN1" s="671" t="s">
        <v>1783</v>
      </c>
      <c r="GO1" s="671"/>
      <c r="GP1" s="686" t="s">
        <v>2084</v>
      </c>
      <c r="GQ1" s="686"/>
      <c r="GR1" s="687" t="s">
        <v>824</v>
      </c>
      <c r="GS1" s="687"/>
      <c r="GT1" s="671" t="s">
        <v>1710</v>
      </c>
      <c r="GU1" s="671"/>
      <c r="GV1" s="686" t="s">
        <v>2118</v>
      </c>
      <c r="GW1" s="686"/>
      <c r="GX1" s="687" t="s">
        <v>824</v>
      </c>
      <c r="GY1" s="687"/>
      <c r="GZ1" s="671" t="s">
        <v>2157</v>
      </c>
      <c r="HA1" s="671"/>
      <c r="HB1" s="686" t="s">
        <v>2177</v>
      </c>
      <c r="HC1" s="686"/>
      <c r="HD1" s="687" t="s">
        <v>824</v>
      </c>
      <c r="HE1" s="687"/>
      <c r="HF1" s="671" t="s">
        <v>1750</v>
      </c>
      <c r="HG1" s="671"/>
      <c r="HH1" s="686" t="s">
        <v>2190</v>
      </c>
      <c r="HI1" s="686"/>
      <c r="HJ1" s="687" t="s">
        <v>824</v>
      </c>
      <c r="HK1" s="687"/>
      <c r="HL1" s="671" t="s">
        <v>1425</v>
      </c>
      <c r="HM1" s="671"/>
      <c r="HN1" s="686" t="s">
        <v>2236</v>
      </c>
      <c r="HO1" s="686"/>
      <c r="HP1" s="687" t="s">
        <v>824</v>
      </c>
      <c r="HQ1" s="687"/>
      <c r="HR1" s="671" t="s">
        <v>1425</v>
      </c>
      <c r="HS1" s="671"/>
      <c r="HT1" s="686" t="s">
        <v>2292</v>
      </c>
      <c r="HU1" s="686"/>
      <c r="HV1" s="687" t="s">
        <v>824</v>
      </c>
      <c r="HW1" s="687"/>
      <c r="HX1" s="671" t="s">
        <v>1651</v>
      </c>
      <c r="HY1" s="671"/>
      <c r="HZ1" s="686" t="s">
        <v>2362</v>
      </c>
      <c r="IA1" s="686"/>
      <c r="IB1" s="687" t="s">
        <v>824</v>
      </c>
      <c r="IC1" s="687"/>
      <c r="ID1" s="671" t="s">
        <v>1750</v>
      </c>
      <c r="IE1" s="671"/>
      <c r="IF1" s="686" t="s">
        <v>2430</v>
      </c>
      <c r="IG1" s="686"/>
      <c r="IH1" s="687" t="s">
        <v>824</v>
      </c>
      <c r="II1" s="687"/>
      <c r="IJ1" s="671" t="s">
        <v>1783</v>
      </c>
      <c r="IK1" s="671"/>
      <c r="IL1" s="686" t="s">
        <v>2507</v>
      </c>
      <c r="IM1" s="686"/>
      <c r="IN1" s="687" t="s">
        <v>824</v>
      </c>
      <c r="IO1" s="687"/>
      <c r="IP1" s="671" t="s">
        <v>1783</v>
      </c>
      <c r="IQ1" s="671"/>
      <c r="IR1" s="686" t="s">
        <v>2364</v>
      </c>
      <c r="IS1" s="686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SUM(IO3:IO25)</f>
        <v>14240.219999999998</v>
      </c>
      <c r="IP2" s="348" t="s">
        <v>296</v>
      </c>
      <c r="IQ2" s="286">
        <f>IO2+IM2-IS2</f>
        <v>8647.5500000000102</v>
      </c>
      <c r="IR2" t="s">
        <v>1946</v>
      </c>
      <c r="IS2" s="377">
        <f>SUM(IS3:IS30)</f>
        <v>13732.100000000006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IQ2-IO33-IO32-IQ63</f>
        <v>4705.54000000001</v>
      </c>
      <c r="IR3" t="s">
        <v>2408</v>
      </c>
      <c r="IS3" s="281">
        <f>IM3</f>
        <v>-490000</v>
      </c>
    </row>
    <row r="4" spans="1:256" ht="12.75" customHeight="1" thickBot="1" x14ac:dyDescent="0.25">
      <c r="A4" s="655" t="s">
        <v>1003</v>
      </c>
      <c r="B4" s="655"/>
      <c r="E4" s="173" t="s">
        <v>233</v>
      </c>
      <c r="F4" s="177">
        <f>F3-F5</f>
        <v>17</v>
      </c>
      <c r="G4" s="655" t="s">
        <v>1003</v>
      </c>
      <c r="H4" s="655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3.2900000000099681</v>
      </c>
      <c r="IR4" s="1" t="s">
        <v>2342</v>
      </c>
      <c r="IS4" s="285">
        <v>-75000</v>
      </c>
      <c r="IT4" s="108"/>
    </row>
    <row r="5" spans="1:256" x14ac:dyDescent="0.2">
      <c r="A5" s="655"/>
      <c r="B5" s="655"/>
      <c r="E5" s="173" t="s">
        <v>358</v>
      </c>
      <c r="F5" s="177">
        <f>SUM(F15:F56)</f>
        <v>12750</v>
      </c>
      <c r="G5" s="655"/>
      <c r="H5" s="655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SUM(IQ6:IQ60)</f>
        <v>8644.26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13+9+3</f>
        <v>25</v>
      </c>
      <c r="IR6" t="s">
        <v>2487</v>
      </c>
      <c r="IS6" s="281">
        <v>305000</v>
      </c>
      <c r="IT6" s="108">
        <v>44940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2629</v>
      </c>
      <c r="IO7" s="545"/>
      <c r="IP7" s="365" t="s">
        <v>2563</v>
      </c>
      <c r="IQ7" s="61">
        <v>17</v>
      </c>
      <c r="IR7" s="334" t="s">
        <v>2532</v>
      </c>
      <c r="IS7" s="646">
        <v>0</v>
      </c>
      <c r="IT7" s="108">
        <v>44941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2550</v>
      </c>
      <c r="IO8" s="545">
        <v>36.42</v>
      </c>
      <c r="IP8" s="365" t="s">
        <v>1014</v>
      </c>
      <c r="IQ8" s="61">
        <v>1900.01</v>
      </c>
      <c r="IR8" s="1" t="s">
        <v>1665</v>
      </c>
      <c r="IS8" s="219">
        <v>-2884</v>
      </c>
      <c r="IT8" s="540">
        <v>44932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N9" t="s">
        <v>2630</v>
      </c>
      <c r="IO9">
        <f>9.9+76.9</f>
        <v>86.800000000000011</v>
      </c>
      <c r="IP9" s="365" t="s">
        <v>2558</v>
      </c>
      <c r="IQ9" s="61">
        <v>2000</v>
      </c>
      <c r="IR9" s="6" t="s">
        <v>2628</v>
      </c>
      <c r="IS9" s="373">
        <v>116</v>
      </c>
      <c r="IT9" s="108">
        <v>44937</v>
      </c>
      <c r="IU9" s="373" t="s">
        <v>2569</v>
      </c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N10" s="647" t="s">
        <v>2633</v>
      </c>
      <c r="IO10" s="647">
        <v>46.26</v>
      </c>
      <c r="IP10" s="409" t="s">
        <v>2506</v>
      </c>
      <c r="IQ10" s="592"/>
      <c r="IR10" s="6" t="s">
        <v>1873</v>
      </c>
      <c r="IS10" s="576">
        <v>2500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360" t="s">
        <v>2526</v>
      </c>
      <c r="IQ11" s="593">
        <v>210.89</v>
      </c>
      <c r="IR11" s="66" t="s">
        <v>1540</v>
      </c>
      <c r="IS11" s="281">
        <v>466</v>
      </c>
      <c r="IT11" s="108">
        <v>44940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N12" t="s">
        <v>2475</v>
      </c>
      <c r="IO12" s="573"/>
      <c r="IP12" s="360" t="s">
        <v>2627</v>
      </c>
      <c r="IQ12" s="61">
        <f>406.6+487.92</f>
        <v>894.52</v>
      </c>
      <c r="IR12" s="66" t="s">
        <v>2560</v>
      </c>
      <c r="IS12" s="281">
        <v>826</v>
      </c>
      <c r="IT12" s="108">
        <v>44941</v>
      </c>
      <c r="IU12" s="281">
        <v>876</v>
      </c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2199</v>
      </c>
      <c r="IO13" s="573">
        <f>75+12</f>
        <v>87</v>
      </c>
      <c r="IP13" s="253" t="s">
        <v>2433</v>
      </c>
      <c r="IQ13" s="61"/>
      <c r="IR13" s="66" t="s">
        <v>1928</v>
      </c>
      <c r="IS13" s="2">
        <v>2892</v>
      </c>
      <c r="IT13" s="108">
        <v>44937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65" t="s">
        <v>2221</v>
      </c>
      <c r="HK14" s="665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2517</v>
      </c>
      <c r="IO14" s="545">
        <v>12.4</v>
      </c>
      <c r="IP14" s="359" t="s">
        <v>2626</v>
      </c>
      <c r="IQ14" s="61"/>
      <c r="IR14" s="66" t="s">
        <v>2531</v>
      </c>
      <c r="IS14" s="2" t="s">
        <v>2529</v>
      </c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91" t="s">
        <v>1539</v>
      </c>
      <c r="DP15" s="692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s="591" t="s">
        <v>1834</v>
      </c>
      <c r="IO15" s="545">
        <v>1.55</v>
      </c>
      <c r="IP15" s="359" t="s">
        <v>2566</v>
      </c>
      <c r="IQ15" s="61" t="s">
        <v>2567</v>
      </c>
      <c r="IR15" s="262" t="s">
        <v>2515</v>
      </c>
      <c r="IS15" s="2">
        <f>100*(120+1000+330+310)</f>
        <v>176000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t="s">
        <v>2530</v>
      </c>
      <c r="IO16" s="546">
        <f>149.59*2</f>
        <v>299.18</v>
      </c>
      <c r="IP16" s="359" t="s">
        <v>2399</v>
      </c>
      <c r="IQ16" s="594">
        <v>119.64</v>
      </c>
      <c r="IR16" s="66" t="s">
        <v>2476</v>
      </c>
      <c r="IS16">
        <f>10502+14002</f>
        <v>24504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2565</v>
      </c>
      <c r="IO17">
        <v>3</v>
      </c>
      <c r="IP17" s="359" t="s">
        <v>1229</v>
      </c>
      <c r="IQ17" s="61">
        <f>15+6.5</f>
        <v>21.5</v>
      </c>
      <c r="IR17" s="543" t="s">
        <v>2534</v>
      </c>
      <c r="IS17" s="248">
        <f>BOC!D7</f>
        <v>65005.100000000006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O18" s="545"/>
      <c r="IP18" s="359" t="s">
        <v>2223</v>
      </c>
      <c r="IQ18" s="61">
        <v>18</v>
      </c>
      <c r="IR18" s="66" t="s">
        <v>2240</v>
      </c>
      <c r="IS18" s="281">
        <v>1133</v>
      </c>
      <c r="IT18" s="108">
        <v>44931</v>
      </c>
      <c r="IU18" s="2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91" t="s">
        <v>1509</v>
      </c>
      <c r="DJ19" s="692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s="607"/>
      <c r="IO19" s="545"/>
      <c r="IP19" s="359" t="s">
        <v>2528</v>
      </c>
      <c r="IQ19" s="61">
        <v>42.65</v>
      </c>
      <c r="IR19" s="1" t="s">
        <v>2519</v>
      </c>
      <c r="IS19">
        <v>110</v>
      </c>
      <c r="IT19" s="108">
        <v>44940</v>
      </c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7"/>
      <c r="IO20" s="545"/>
      <c r="IP20" s="359" t="s">
        <v>2625</v>
      </c>
      <c r="IQ20" s="61">
        <f>IM29</f>
        <v>21.35</v>
      </c>
      <c r="IR20" s="582" t="s">
        <v>2561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647"/>
      <c r="IO21" s="545"/>
      <c r="IP21" s="359" t="s">
        <v>2429</v>
      </c>
      <c r="IQ21" s="61">
        <f>17.6+10+15.04+18.67+17.63+10+18.43+12.51+10+16.42</f>
        <v>146.30000000000001</v>
      </c>
      <c r="IR21" s="7" t="s">
        <v>2518</v>
      </c>
      <c r="IS21">
        <v>2006</v>
      </c>
      <c r="IT21" s="108">
        <v>44936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07" t="s">
        <v>515</v>
      </c>
      <c r="N22" s="707"/>
      <c r="Q22" s="169" t="s">
        <v>371</v>
      </c>
      <c r="S22" s="707" t="s">
        <v>515</v>
      </c>
      <c r="T22" s="707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94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647"/>
      <c r="IO22" s="545"/>
      <c r="IP22" s="351" t="s">
        <v>2603</v>
      </c>
      <c r="IQ22" s="61">
        <v>30</v>
      </c>
      <c r="IR22" s="598" t="s">
        <v>2547</v>
      </c>
      <c r="IS22" s="597"/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02" t="s">
        <v>1002</v>
      </c>
      <c r="N23" s="702"/>
      <c r="Q23" s="169" t="s">
        <v>375</v>
      </c>
      <c r="S23" s="702" t="s">
        <v>1002</v>
      </c>
      <c r="T23" s="702"/>
      <c r="W23" s="250" t="s">
        <v>1031</v>
      </c>
      <c r="X23" s="145">
        <v>0</v>
      </c>
      <c r="Y23" s="707" t="s">
        <v>515</v>
      </c>
      <c r="Z23" s="707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94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56" t="s">
        <v>2206</v>
      </c>
      <c r="HK23" s="656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56" t="s">
        <v>2206</v>
      </c>
      <c r="HW23" s="656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647"/>
      <c r="IO23" s="545"/>
      <c r="IP23" s="351" t="s">
        <v>2543</v>
      </c>
      <c r="IQ23" s="61">
        <v>10</v>
      </c>
      <c r="IR23" s="261" t="s">
        <v>2539</v>
      </c>
      <c r="IS23" s="291"/>
    </row>
    <row r="24" spans="1:255" x14ac:dyDescent="0.2">
      <c r="A24" s="707" t="s">
        <v>515</v>
      </c>
      <c r="B24" s="707"/>
      <c r="E24" s="167" t="s">
        <v>237</v>
      </c>
      <c r="F24" s="169"/>
      <c r="G24" s="707" t="s">
        <v>515</v>
      </c>
      <c r="H24" s="707"/>
      <c r="K24" s="250" t="s">
        <v>1031</v>
      </c>
      <c r="L24" s="145">
        <v>0</v>
      </c>
      <c r="M24" s="649"/>
      <c r="N24" s="649"/>
      <c r="Q24" s="169" t="s">
        <v>1077</v>
      </c>
      <c r="S24" s="649"/>
      <c r="T24" s="649"/>
      <c r="W24" s="250" t="s">
        <v>1039</v>
      </c>
      <c r="X24" s="210">
        <v>0</v>
      </c>
      <c r="Y24" s="702" t="s">
        <v>1002</v>
      </c>
      <c r="Z24" s="702"/>
      <c r="AC24"/>
      <c r="AE24" s="707" t="s">
        <v>515</v>
      </c>
      <c r="AF24" s="707"/>
      <c r="AI24"/>
      <c r="AK24" s="707" t="s">
        <v>515</v>
      </c>
      <c r="AL24" s="707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93" t="s">
        <v>1571</v>
      </c>
      <c r="EF24" s="693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94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94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607"/>
      <c r="IO24" s="545"/>
      <c r="IP24" s="351" t="s">
        <v>1926</v>
      </c>
      <c r="IQ24" s="61">
        <v>80</v>
      </c>
      <c r="IR24" s="599" t="s">
        <v>2549</v>
      </c>
      <c r="IS24" s="597">
        <v>28</v>
      </c>
    </row>
    <row r="25" spans="1:255" x14ac:dyDescent="0.2">
      <c r="A25" s="702" t="s">
        <v>1002</v>
      </c>
      <c r="B25" s="702"/>
      <c r="E25" s="167" t="s">
        <v>139</v>
      </c>
      <c r="F25" s="169"/>
      <c r="G25" s="702" t="s">
        <v>1002</v>
      </c>
      <c r="H25" s="702"/>
      <c r="K25" s="250" t="s">
        <v>1039</v>
      </c>
      <c r="L25" s="210">
        <v>0</v>
      </c>
      <c r="M25" s="649"/>
      <c r="N25" s="649"/>
      <c r="Q25" s="250" t="s">
        <v>1041</v>
      </c>
      <c r="R25" s="145">
        <v>0</v>
      </c>
      <c r="S25" s="649"/>
      <c r="T25" s="649"/>
      <c r="W25" s="250" t="s">
        <v>1071</v>
      </c>
      <c r="X25" s="145">
        <v>910.17</v>
      </c>
      <c r="Y25" s="649"/>
      <c r="Z25" s="649"/>
      <c r="AC25" s="256" t="s">
        <v>1104</v>
      </c>
      <c r="AD25" s="145">
        <v>90</v>
      </c>
      <c r="AE25" s="702" t="s">
        <v>1002</v>
      </c>
      <c r="AF25" s="702"/>
      <c r="AI25" s="253" t="s">
        <v>1122</v>
      </c>
      <c r="AJ25" s="145">
        <v>30</v>
      </c>
      <c r="AK25" s="702" t="s">
        <v>1002</v>
      </c>
      <c r="AL25" s="702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02"/>
      <c r="BH25" s="702"/>
      <c r="BK25" s="279" t="s">
        <v>1256</v>
      </c>
      <c r="BL25" s="210">
        <v>48.54</v>
      </c>
      <c r="BM25" s="702"/>
      <c r="BN25" s="702"/>
      <c r="BQ25" s="279" t="s">
        <v>1072</v>
      </c>
      <c r="BR25" s="210">
        <v>50.15</v>
      </c>
      <c r="BS25" s="702" t="s">
        <v>1279</v>
      </c>
      <c r="BT25" s="702"/>
      <c r="BW25" s="279" t="s">
        <v>1072</v>
      </c>
      <c r="BX25" s="210">
        <v>48.54</v>
      </c>
      <c r="BY25" s="702"/>
      <c r="BZ25" s="702"/>
      <c r="CC25" s="279" t="s">
        <v>1072</v>
      </c>
      <c r="CD25" s="210">
        <v>142.91</v>
      </c>
      <c r="CE25" s="702"/>
      <c r="CF25" s="702"/>
      <c r="CI25" s="279" t="s">
        <v>1346</v>
      </c>
      <c r="CJ25" s="210">
        <v>35.049999999999997</v>
      </c>
      <c r="CK25" s="649"/>
      <c r="CL25" s="649"/>
      <c r="CO25" s="279" t="s">
        <v>1320</v>
      </c>
      <c r="CP25" s="210">
        <v>153.41</v>
      </c>
      <c r="CQ25" s="649" t="s">
        <v>1361</v>
      </c>
      <c r="CR25" s="649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94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56" t="s">
        <v>2206</v>
      </c>
      <c r="IC25" s="656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2"/>
      <c r="IO25" s="569"/>
      <c r="IP25" s="351" t="s">
        <v>2540</v>
      </c>
      <c r="IQ25" s="61">
        <v>40.5</v>
      </c>
      <c r="IR25" s="609" t="s">
        <v>2570</v>
      </c>
      <c r="IS25" s="608" t="s">
        <v>2632</v>
      </c>
    </row>
    <row r="26" spans="1:255" x14ac:dyDescent="0.2">
      <c r="A26" s="649"/>
      <c r="B26" s="649"/>
      <c r="E26" s="203" t="s">
        <v>368</v>
      </c>
      <c r="F26" s="173"/>
      <c r="G26" s="649"/>
      <c r="H26" s="649"/>
      <c r="K26" s="250" t="s">
        <v>1030</v>
      </c>
      <c r="L26" s="145">
        <f>910+40</f>
        <v>950</v>
      </c>
      <c r="M26" s="649"/>
      <c r="N26" s="649"/>
      <c r="Q26" s="250" t="s">
        <v>1038</v>
      </c>
      <c r="R26" s="145">
        <v>0</v>
      </c>
      <c r="S26" s="649"/>
      <c r="T26" s="649"/>
      <c r="W26" s="146" t="s">
        <v>1106</v>
      </c>
      <c r="X26" s="145">
        <v>110.58</v>
      </c>
      <c r="Y26" s="649"/>
      <c r="Z26" s="649"/>
      <c r="AE26" s="649"/>
      <c r="AF26" s="649"/>
      <c r="AK26" s="649"/>
      <c r="AL26" s="649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49"/>
      <c r="AX26" s="649"/>
      <c r="AY26" s="146"/>
      <c r="AZ26" s="210"/>
      <c r="BA26" s="649"/>
      <c r="BB26" s="649"/>
      <c r="BE26" s="146" t="s">
        <v>1229</v>
      </c>
      <c r="BF26" s="210">
        <f>6.5*2</f>
        <v>13</v>
      </c>
      <c r="BG26" s="649"/>
      <c r="BH26" s="649"/>
      <c r="BK26" s="279" t="s">
        <v>1229</v>
      </c>
      <c r="BL26" s="210">
        <f>6.5*2</f>
        <v>13</v>
      </c>
      <c r="BM26" s="649"/>
      <c r="BN26" s="649"/>
      <c r="BQ26" s="279" t="s">
        <v>1229</v>
      </c>
      <c r="BR26" s="210">
        <v>13</v>
      </c>
      <c r="BS26" s="649"/>
      <c r="BT26" s="649"/>
      <c r="BW26" s="279" t="s">
        <v>1229</v>
      </c>
      <c r="BX26" s="210">
        <v>13</v>
      </c>
      <c r="BY26" s="649"/>
      <c r="BZ26" s="649"/>
      <c r="CC26" s="279" t="s">
        <v>1229</v>
      </c>
      <c r="CD26" s="210">
        <v>13</v>
      </c>
      <c r="CE26" s="649"/>
      <c r="CF26" s="649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98" t="s">
        <v>1571</v>
      </c>
      <c r="DZ26" s="699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93" t="s">
        <v>1571</v>
      </c>
      <c r="ES26" s="693"/>
      <c r="ET26" s="1" t="s">
        <v>1738</v>
      </c>
      <c r="EU26" s="285">
        <v>20000</v>
      </c>
      <c r="EW26" s="694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O26" s="569"/>
      <c r="IP26" s="351" t="s">
        <v>2553</v>
      </c>
      <c r="IQ26" s="61">
        <v>88.51</v>
      </c>
      <c r="IR26" s="601" t="s">
        <v>2551</v>
      </c>
      <c r="IS26" s="600">
        <v>1000</v>
      </c>
    </row>
    <row r="27" spans="1:255" x14ac:dyDescent="0.2">
      <c r="A27" s="649"/>
      <c r="B27" s="649"/>
      <c r="F27" s="199"/>
      <c r="G27" s="649"/>
      <c r="H27" s="649"/>
      <c r="K27"/>
      <c r="M27" s="703" t="s">
        <v>514</v>
      </c>
      <c r="N27" s="703"/>
      <c r="Q27" s="250" t="s">
        <v>1031</v>
      </c>
      <c r="R27" s="145">
        <v>0</v>
      </c>
      <c r="S27" s="703" t="s">
        <v>514</v>
      </c>
      <c r="T27" s="703"/>
      <c r="W27" s="146" t="s">
        <v>1072</v>
      </c>
      <c r="X27" s="145">
        <v>60.75</v>
      </c>
      <c r="Y27" s="649"/>
      <c r="Z27" s="649"/>
      <c r="AC27" s="224" t="s">
        <v>1113</v>
      </c>
      <c r="AD27" s="224"/>
      <c r="AE27" s="703" t="s">
        <v>514</v>
      </c>
      <c r="AF27" s="703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93" t="s">
        <v>1571</v>
      </c>
      <c r="EY27" s="693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56" t="s">
        <v>2206</v>
      </c>
      <c r="HQ27" s="656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422"/>
      <c r="IO27" s="569"/>
      <c r="IP27" s="596" t="s">
        <v>2205</v>
      </c>
      <c r="IQ27" s="61">
        <v>58.4</v>
      </c>
      <c r="IR27" s="261" t="s">
        <v>2486</v>
      </c>
    </row>
    <row r="28" spans="1:255" x14ac:dyDescent="0.2">
      <c r="A28" s="649"/>
      <c r="B28" s="649"/>
      <c r="E28" s="198" t="s">
        <v>366</v>
      </c>
      <c r="F28" s="199"/>
      <c r="G28" s="649"/>
      <c r="H28" s="649"/>
      <c r="K28" s="146" t="s">
        <v>1029</v>
      </c>
      <c r="L28" s="145">
        <f>60</f>
        <v>60</v>
      </c>
      <c r="M28" s="703" t="s">
        <v>1004</v>
      </c>
      <c r="N28" s="703"/>
      <c r="Q28" s="250" t="s">
        <v>1094</v>
      </c>
      <c r="R28" s="210">
        <v>200</v>
      </c>
      <c r="S28" s="703" t="s">
        <v>1004</v>
      </c>
      <c r="T28" s="703"/>
      <c r="W28" s="146" t="s">
        <v>1028</v>
      </c>
      <c r="X28" s="145">
        <v>61.35</v>
      </c>
      <c r="Y28" s="703" t="s">
        <v>514</v>
      </c>
      <c r="Z28" s="703"/>
      <c r="AC28" s="224" t="s">
        <v>1109</v>
      </c>
      <c r="AD28" s="224">
        <f>53+207+63</f>
        <v>323</v>
      </c>
      <c r="AE28" s="703" t="s">
        <v>1004</v>
      </c>
      <c r="AF28" s="703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93" t="s">
        <v>1782</v>
      </c>
      <c r="FE28" s="693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421"/>
      <c r="IO28" s="569"/>
      <c r="IP28" s="351" t="s">
        <v>2552</v>
      </c>
      <c r="IQ28" s="61">
        <v>23.42</v>
      </c>
      <c r="IR28" s="590" t="s">
        <v>2524</v>
      </c>
      <c r="IS28" s="589" t="s">
        <v>2525</v>
      </c>
    </row>
    <row r="29" spans="1:255" x14ac:dyDescent="0.2">
      <c r="A29" s="703" t="s">
        <v>514</v>
      </c>
      <c r="B29" s="703"/>
      <c r="E29" s="198" t="s">
        <v>282</v>
      </c>
      <c r="F29" s="199"/>
      <c r="G29" s="703" t="s">
        <v>514</v>
      </c>
      <c r="H29" s="703"/>
      <c r="K29" s="146" t="s">
        <v>1028</v>
      </c>
      <c r="L29" s="145">
        <v>0</v>
      </c>
      <c r="M29" s="705" t="s">
        <v>93</v>
      </c>
      <c r="N29" s="705"/>
      <c r="Q29" s="250" t="s">
        <v>1071</v>
      </c>
      <c r="R29" s="145">
        <v>0</v>
      </c>
      <c r="S29" s="705" t="s">
        <v>93</v>
      </c>
      <c r="T29" s="705"/>
      <c r="W29" s="146" t="s">
        <v>1027</v>
      </c>
      <c r="X29" s="145">
        <v>64</v>
      </c>
      <c r="Y29" s="703" t="s">
        <v>1004</v>
      </c>
      <c r="Z29" s="703"/>
      <c r="AC29" s="224" t="s">
        <v>1110</v>
      </c>
      <c r="AD29" s="224">
        <f>63+46</f>
        <v>109</v>
      </c>
      <c r="AE29" s="705" t="s">
        <v>93</v>
      </c>
      <c r="AF29" s="705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93" t="s">
        <v>1571</v>
      </c>
      <c r="EM29" s="693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421"/>
      <c r="IO29" s="569"/>
      <c r="IP29" s="351" t="s">
        <v>2557</v>
      </c>
      <c r="IQ29" s="61">
        <v>61.71</v>
      </c>
      <c r="IR29" s="603" t="s">
        <v>2568</v>
      </c>
      <c r="IS29" s="587">
        <v>30</v>
      </c>
    </row>
    <row r="30" spans="1:255" x14ac:dyDescent="0.2">
      <c r="A30" s="703" t="s">
        <v>1004</v>
      </c>
      <c r="B30" s="703"/>
      <c r="E30" s="198" t="s">
        <v>378</v>
      </c>
      <c r="F30" s="199"/>
      <c r="G30" s="703" t="s">
        <v>1004</v>
      </c>
      <c r="H30" s="703"/>
      <c r="K30" s="146" t="s">
        <v>1027</v>
      </c>
      <c r="L30" s="145">
        <v>64</v>
      </c>
      <c r="M30" s="649" t="s">
        <v>391</v>
      </c>
      <c r="N30" s="649"/>
      <c r="Q30"/>
      <c r="S30" s="649" t="s">
        <v>391</v>
      </c>
      <c r="T30" s="649"/>
      <c r="W30" s="146" t="s">
        <v>1026</v>
      </c>
      <c r="X30" s="145">
        <v>100.01</v>
      </c>
      <c r="Y30" s="705" t="s">
        <v>93</v>
      </c>
      <c r="Z30" s="705"/>
      <c r="AC30" s="145" t="s">
        <v>1108</v>
      </c>
      <c r="AD30" s="145">
        <v>65</v>
      </c>
      <c r="AE30" s="649" t="s">
        <v>391</v>
      </c>
      <c r="AF30" s="649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93" t="s">
        <v>1782</v>
      </c>
      <c r="FK30" s="693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422"/>
      <c r="IP30" s="351" t="s">
        <v>2562</v>
      </c>
      <c r="IQ30" s="61">
        <v>23.1</v>
      </c>
      <c r="IR30" s="606"/>
      <c r="IU30"/>
    </row>
    <row r="31" spans="1:255" ht="12.75" customHeight="1" x14ac:dyDescent="0.2">
      <c r="A31" s="705" t="s">
        <v>93</v>
      </c>
      <c r="B31" s="705"/>
      <c r="E31" s="198" t="s">
        <v>1019</v>
      </c>
      <c r="F31" s="173"/>
      <c r="G31" s="705" t="s">
        <v>93</v>
      </c>
      <c r="H31" s="705"/>
      <c r="K31" s="146" t="s">
        <v>1026</v>
      </c>
      <c r="L31" s="145">
        <v>50.01</v>
      </c>
      <c r="M31" s="706" t="s">
        <v>1013</v>
      </c>
      <c r="N31" s="706"/>
      <c r="Q31" s="146" t="s">
        <v>1073</v>
      </c>
      <c r="R31" s="145">
        <v>26</v>
      </c>
      <c r="S31" s="706" t="s">
        <v>1013</v>
      </c>
      <c r="T31" s="706"/>
      <c r="W31"/>
      <c r="Y31" s="649" t="s">
        <v>391</v>
      </c>
      <c r="Z31" s="649"/>
      <c r="AC31" s="145" t="s">
        <v>1111</v>
      </c>
      <c r="AD31" s="145">
        <v>10</v>
      </c>
      <c r="AE31" s="706" t="s">
        <v>1013</v>
      </c>
      <c r="AF31" s="706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656" t="s">
        <v>2206</v>
      </c>
      <c r="IO31" s="656"/>
      <c r="IP31" s="351" t="s">
        <v>2601</v>
      </c>
      <c r="IQ31" s="61">
        <v>42.17</v>
      </c>
      <c r="IR31" t="s">
        <v>514</v>
      </c>
      <c r="IU31"/>
    </row>
    <row r="32" spans="1:255" x14ac:dyDescent="0.2">
      <c r="A32" s="649" t="s">
        <v>391</v>
      </c>
      <c r="B32" s="649"/>
      <c r="E32" s="173"/>
      <c r="F32" s="173"/>
      <c r="G32" s="649" t="s">
        <v>391</v>
      </c>
      <c r="H32" s="649"/>
      <c r="K32"/>
      <c r="M32" s="702" t="s">
        <v>243</v>
      </c>
      <c r="N32" s="702"/>
      <c r="Q32" s="146" t="s">
        <v>1072</v>
      </c>
      <c r="R32" s="145">
        <v>55</v>
      </c>
      <c r="S32" s="702" t="s">
        <v>243</v>
      </c>
      <c r="T32" s="702"/>
      <c r="W32" s="249" t="s">
        <v>1093</v>
      </c>
      <c r="X32" s="249">
        <v>0</v>
      </c>
      <c r="Y32" s="706" t="s">
        <v>1013</v>
      </c>
      <c r="Z32" s="706"/>
      <c r="AE32" s="702" t="s">
        <v>243</v>
      </c>
      <c r="AF32" s="702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90" t="s">
        <v>1473</v>
      </c>
      <c r="DP32" s="690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65" t="s">
        <v>1994</v>
      </c>
      <c r="IO32" s="299">
        <f>SUM(IQ6:IQ9)</f>
        <v>3942.01</v>
      </c>
      <c r="IP32" s="351" t="s">
        <v>2631</v>
      </c>
      <c r="IQ32" s="61">
        <v>6.5</v>
      </c>
      <c r="IR32" t="s">
        <v>93</v>
      </c>
      <c r="IU32"/>
    </row>
    <row r="33" spans="1:252" x14ac:dyDescent="0.2">
      <c r="A33" s="706" t="s">
        <v>1013</v>
      </c>
      <c r="B33" s="706"/>
      <c r="C33" s="3"/>
      <c r="D33" s="3"/>
      <c r="E33" s="254"/>
      <c r="F33" s="254"/>
      <c r="G33" s="706" t="s">
        <v>1013</v>
      </c>
      <c r="H33" s="706"/>
      <c r="K33" s="249" t="s">
        <v>1033</v>
      </c>
      <c r="L33" s="249"/>
      <c r="M33" s="704" t="s">
        <v>1050</v>
      </c>
      <c r="N33" s="704"/>
      <c r="Q33" s="146" t="s">
        <v>1028</v>
      </c>
      <c r="R33" s="145">
        <v>77.239999999999995</v>
      </c>
      <c r="S33" s="704" t="s">
        <v>1050</v>
      </c>
      <c r="T33" s="704"/>
      <c r="Y33" s="702" t="s">
        <v>243</v>
      </c>
      <c r="Z33" s="702"/>
      <c r="AC33" s="202" t="s">
        <v>1024</v>
      </c>
      <c r="AD33" s="145">
        <v>350</v>
      </c>
      <c r="AE33" s="704" t="s">
        <v>1050</v>
      </c>
      <c r="AF33" s="704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00" t="s">
        <v>1446</v>
      </c>
      <c r="DB33" s="701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253" t="s">
        <v>1995</v>
      </c>
      <c r="IO33" s="299">
        <f>SUM(IQ13:IQ13)</f>
        <v>0</v>
      </c>
      <c r="IP33" s="351" t="s">
        <v>1898</v>
      </c>
      <c r="IQ33" s="61"/>
      <c r="IR33" t="s">
        <v>2444</v>
      </c>
    </row>
    <row r="34" spans="1:252" x14ac:dyDescent="0.2">
      <c r="A34" s="702" t="s">
        <v>243</v>
      </c>
      <c r="B34" s="702"/>
      <c r="E34" s="173"/>
      <c r="F34" s="173"/>
      <c r="G34" s="702" t="s">
        <v>243</v>
      </c>
      <c r="H34" s="702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04" t="s">
        <v>1050</v>
      </c>
      <c r="Z34" s="704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76" t="s">
        <v>1426</v>
      </c>
      <c r="IO34">
        <f>SUM(IQ10:IQ10)</f>
        <v>0</v>
      </c>
      <c r="IP34" s="351" t="s">
        <v>1898</v>
      </c>
      <c r="IQ34" s="61"/>
      <c r="IR34" t="s">
        <v>1709</v>
      </c>
    </row>
    <row r="35" spans="1:252" ht="14.25" customHeight="1" x14ac:dyDescent="0.25">
      <c r="A35" s="708" t="s">
        <v>348</v>
      </c>
      <c r="B35" s="708"/>
      <c r="E35" s="190" t="s">
        <v>374</v>
      </c>
      <c r="F35" s="173"/>
      <c r="G35" s="708" t="s">
        <v>348</v>
      </c>
      <c r="H35" s="708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60" t="s">
        <v>2201</v>
      </c>
      <c r="IO35">
        <f>SUM(IQ11:IQ12)</f>
        <v>1105.4099999999999</v>
      </c>
      <c r="IP35" t="s">
        <v>2545</v>
      </c>
      <c r="IQ35" s="78">
        <v>40</v>
      </c>
      <c r="IR35" t="s">
        <v>1050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N36" s="359" t="s">
        <v>2202</v>
      </c>
      <c r="IO36" s="431">
        <f>SUM(IQ14:IQ21)</f>
        <v>369.44</v>
      </c>
      <c r="IP36" s="9" t="s">
        <v>2232</v>
      </c>
      <c r="IQ36" s="594">
        <f>102+308+94</f>
        <v>504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95" t="s">
        <v>1571</v>
      </c>
      <c r="DT37" s="696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N37" s="351" t="s">
        <v>2200</v>
      </c>
      <c r="IO37">
        <f>SUM(IQ22:IQ34)</f>
        <v>464.31</v>
      </c>
      <c r="IP37" s="432">
        <v>25.89</v>
      </c>
      <c r="IQ37" s="594"/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P38" s="406" t="s">
        <v>1446</v>
      </c>
      <c r="IQ38" s="64">
        <f>IM23+IO39-IS19</f>
        <v>640</v>
      </c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N39" s="354" t="s">
        <v>2602</v>
      </c>
      <c r="IO39" s="367">
        <f>100+400+100</f>
        <v>600</v>
      </c>
      <c r="IP39" s="429">
        <v>399</v>
      </c>
      <c r="IQ39" s="604" t="s">
        <v>2546</v>
      </c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90" t="s">
        <v>1473</v>
      </c>
      <c r="DJ40" s="690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56" t="s">
        <v>2206</v>
      </c>
      <c r="II40" s="656"/>
      <c r="IJ40" s="429">
        <v>20</v>
      </c>
      <c r="IK40" s="354" t="s">
        <v>2470</v>
      </c>
      <c r="IP40" s="429">
        <v>35</v>
      </c>
      <c r="IQ40" s="604" t="s">
        <v>2536</v>
      </c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7.9</v>
      </c>
      <c r="IQ41" s="604" t="s">
        <v>2537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88" t="s">
        <v>2339</v>
      </c>
      <c r="HY42" s="688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O42" s="547"/>
      <c r="IP42" s="429">
        <v>6</v>
      </c>
      <c r="IQ42" s="604" t="s">
        <v>2262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O43" s="547"/>
      <c r="IP43" s="429">
        <v>30</v>
      </c>
      <c r="IQ43" s="604" t="s">
        <v>2541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O44" s="548"/>
      <c r="IP44" s="429">
        <v>20</v>
      </c>
      <c r="IQ44" s="604" t="s">
        <v>2635</v>
      </c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429">
        <v>12</v>
      </c>
      <c r="IQ45" s="604" t="s">
        <v>2554</v>
      </c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429">
        <v>20</v>
      </c>
      <c r="IQ46" s="604" t="s">
        <v>2262</v>
      </c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89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367">
        <v>10</v>
      </c>
      <c r="IQ47" s="604" t="s">
        <v>2564</v>
      </c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89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367">
        <f>17+11+6</f>
        <v>34</v>
      </c>
      <c r="IQ48" s="604" t="s">
        <v>2624</v>
      </c>
    </row>
    <row r="49" spans="41:253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89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367">
        <v>20</v>
      </c>
      <c r="IQ49" s="604" t="s">
        <v>2634</v>
      </c>
    </row>
    <row r="50" spans="41:253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89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29"/>
      <c r="IQ50" s="604"/>
    </row>
    <row r="51" spans="41:253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367"/>
      <c r="IQ51" s="604"/>
    </row>
    <row r="52" spans="41:253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563" t="s">
        <v>2538</v>
      </c>
      <c r="IQ52" s="593">
        <f>757-3.8</f>
        <v>753.2</v>
      </c>
    </row>
    <row r="53" spans="41:253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563" t="s">
        <v>2521</v>
      </c>
      <c r="IQ53" s="593">
        <v>92.8</v>
      </c>
    </row>
    <row r="54" spans="41:253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563" t="s">
        <v>2527</v>
      </c>
      <c r="IQ54" s="593">
        <f>220.8+7.27*2</f>
        <v>235.34</v>
      </c>
    </row>
    <row r="55" spans="41:253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563" t="s">
        <v>2548</v>
      </c>
      <c r="IQ55" s="61">
        <v>260</v>
      </c>
    </row>
    <row r="56" spans="41:253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418" t="s">
        <v>2555</v>
      </c>
      <c r="IQ56" s="593">
        <v>84.9</v>
      </c>
    </row>
    <row r="57" spans="41:253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420" t="s">
        <v>2556</v>
      </c>
      <c r="IQ57" s="593">
        <v>105.8</v>
      </c>
    </row>
    <row r="58" spans="41:253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420" t="s">
        <v>2559</v>
      </c>
      <c r="IQ58" s="593"/>
    </row>
    <row r="59" spans="41:253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20" t="s">
        <v>2550</v>
      </c>
      <c r="IQ59" s="593">
        <v>47.05</v>
      </c>
    </row>
    <row r="60" spans="41:253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20"/>
      <c r="IQ60" s="61"/>
    </row>
    <row r="61" spans="41:253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544"/>
      <c r="IQ61" s="605"/>
    </row>
    <row r="62" spans="41:253" x14ac:dyDescent="0.2">
      <c r="DE62" s="6"/>
      <c r="DG62" s="223" t="s">
        <v>1507</v>
      </c>
      <c r="DH62" s="316">
        <v>51.9</v>
      </c>
      <c r="IP62" s="145"/>
      <c r="IQ62" s="145"/>
    </row>
    <row r="63" spans="41:253" x14ac:dyDescent="0.2">
      <c r="DG63" s="223" t="s">
        <v>1188</v>
      </c>
      <c r="DH63" s="316">
        <v>1500</v>
      </c>
    </row>
    <row r="64" spans="41:253" x14ac:dyDescent="0.2">
      <c r="IJ64" s="418"/>
      <c r="IK64" s="358"/>
      <c r="IS64" s="410"/>
    </row>
    <row r="65" spans="205:251" x14ac:dyDescent="0.2">
      <c r="IK65" s="546"/>
      <c r="IM65" s="410"/>
      <c r="IP65" s="418"/>
      <c r="IQ65" s="358"/>
    </row>
    <row r="66" spans="205:251" x14ac:dyDescent="0.2">
      <c r="IJ66" s="420"/>
      <c r="IQ66" s="546"/>
    </row>
    <row r="67" spans="205:251" x14ac:dyDescent="0.2">
      <c r="HO67" s="410"/>
      <c r="IG67" s="410"/>
      <c r="IJ67" s="420"/>
      <c r="IP67" s="420"/>
    </row>
    <row r="68" spans="205:251" x14ac:dyDescent="0.2">
      <c r="IJ68" s="420"/>
      <c r="IP68" s="420"/>
    </row>
    <row r="69" spans="205:251" x14ac:dyDescent="0.2">
      <c r="IJ69" s="420"/>
      <c r="IP69" s="420"/>
    </row>
    <row r="70" spans="205:251" x14ac:dyDescent="0.2">
      <c r="IJ70" s="420"/>
      <c r="IP70" s="420"/>
    </row>
    <row r="71" spans="205:251" x14ac:dyDescent="0.2">
      <c r="IJ71" s="420"/>
      <c r="IP71" s="420"/>
    </row>
    <row r="72" spans="205:251" x14ac:dyDescent="0.2">
      <c r="HI72" s="410"/>
      <c r="IP72" s="420"/>
    </row>
    <row r="74" spans="205:251" x14ac:dyDescent="0.2">
      <c r="GW74" s="410"/>
    </row>
    <row r="75" spans="205:251" x14ac:dyDescent="0.2">
      <c r="HU75" s="410"/>
    </row>
    <row r="76" spans="205:251" x14ac:dyDescent="0.2">
      <c r="HC76" s="410"/>
    </row>
    <row r="77" spans="205:251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1:IO31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R40"/>
  <sheetViews>
    <sheetView topLeftCell="B1" zoomScale="101" zoomScaleNormal="100" workbookViewId="0">
      <selection activeCell="O8" sqref="O8"/>
    </sheetView>
  </sheetViews>
  <sheetFormatPr defaultRowHeight="12.75" x14ac:dyDescent="0.2"/>
  <cols>
    <col min="1" max="1" width="1.140625" style="610" customWidth="1"/>
    <col min="2" max="3" width="4.5703125" style="610" bestFit="1" customWidth="1"/>
    <col min="4" max="4" width="4.7109375" style="610" bestFit="1" customWidth="1"/>
    <col min="5" max="5" width="6" style="610" bestFit="1" customWidth="1"/>
    <col min="6" max="6" width="8" style="610" bestFit="1" customWidth="1"/>
    <col min="7" max="7" width="11.140625" style="638" bestFit="1" customWidth="1"/>
    <col min="8" max="8" width="4" style="610" bestFit="1" customWidth="1"/>
    <col min="9" max="9" width="8" style="610" bestFit="1" customWidth="1"/>
    <col min="10" max="10" width="6.85546875" style="610" bestFit="1" customWidth="1"/>
    <col min="11" max="11" width="5.140625" style="610" bestFit="1" customWidth="1"/>
    <col min="12" max="12" width="10.28515625" style="610" bestFit="1" customWidth="1"/>
    <col min="13" max="13" width="11.42578125" style="610" bestFit="1" customWidth="1"/>
    <col min="14" max="14" width="23" style="610" bestFit="1" customWidth="1"/>
    <col min="15" max="15" width="23.85546875" style="610" bestFit="1" customWidth="1"/>
    <col min="16" max="16" width="9.85546875" style="610" bestFit="1" customWidth="1"/>
    <col min="17" max="17" width="6.140625" style="610" customWidth="1"/>
    <col min="18" max="18" width="20.85546875" style="610" bestFit="1" customWidth="1"/>
    <col min="19" max="19" width="12.7109375" style="610" bestFit="1" customWidth="1"/>
    <col min="20" max="16384" width="9.140625" style="610"/>
  </cols>
  <sheetData>
    <row r="1" spans="2:16" ht="5.25" customHeight="1" x14ac:dyDescent="0.2">
      <c r="I1" s="611"/>
    </row>
    <row r="2" spans="2:16" ht="15.75" customHeight="1" x14ac:dyDescent="0.2">
      <c r="B2" s="715" t="s">
        <v>1910</v>
      </c>
      <c r="C2" s="715"/>
      <c r="D2" s="715"/>
      <c r="E2" s="717" t="s">
        <v>2571</v>
      </c>
      <c r="F2" s="717" t="s">
        <v>2618</v>
      </c>
      <c r="G2" s="639"/>
      <c r="H2" s="709" t="s">
        <v>2479</v>
      </c>
      <c r="I2" s="716" t="s">
        <v>2587</v>
      </c>
      <c r="J2" s="716"/>
      <c r="K2" s="719" t="s">
        <v>2606</v>
      </c>
      <c r="L2" s="717" t="s">
        <v>2576</v>
      </c>
      <c r="M2" s="721" t="s">
        <v>2590</v>
      </c>
      <c r="O2" s="612" t="s">
        <v>2581</v>
      </c>
      <c r="P2" s="613">
        <v>22000</v>
      </c>
    </row>
    <row r="3" spans="2:16" s="619" customFormat="1" x14ac:dyDescent="0.2">
      <c r="B3" s="614" t="s">
        <v>1909</v>
      </c>
      <c r="C3" s="615" t="s">
        <v>1908</v>
      </c>
      <c r="D3" s="616" t="s">
        <v>2478</v>
      </c>
      <c r="E3" s="718"/>
      <c r="F3" s="718"/>
      <c r="G3" s="640"/>
      <c r="H3" s="710"/>
      <c r="I3" s="617" t="s">
        <v>2613</v>
      </c>
      <c r="J3" s="618" t="s">
        <v>2247</v>
      </c>
      <c r="K3" s="720"/>
      <c r="L3" s="718"/>
      <c r="M3" s="721"/>
      <c r="O3" s="612" t="s">
        <v>2578</v>
      </c>
      <c r="P3" s="620">
        <f>3.78%-2.5%</f>
        <v>1.2799999999999999E-2</v>
      </c>
    </row>
    <row r="4" spans="2:16" x14ac:dyDescent="0.2">
      <c r="B4" s="610">
        <v>38</v>
      </c>
      <c r="C4" s="610">
        <v>27</v>
      </c>
      <c r="D4" s="610">
        <v>130</v>
      </c>
      <c r="G4" s="638">
        <v>44934</v>
      </c>
      <c r="H4" s="610">
        <v>25</v>
      </c>
      <c r="I4" s="610">
        <f>305-J4</f>
        <v>230</v>
      </c>
      <c r="J4" s="610">
        <v>75</v>
      </c>
      <c r="K4" s="610">
        <v>65</v>
      </c>
      <c r="O4" s="612" t="s">
        <v>2577</v>
      </c>
      <c r="P4" s="621">
        <f>P2*P3/12</f>
        <v>23.466666666666665</v>
      </c>
    </row>
    <row r="5" spans="2:16" x14ac:dyDescent="0.2">
      <c r="G5" s="638">
        <v>44946</v>
      </c>
      <c r="L5" s="610">
        <v>485.00099999999998</v>
      </c>
      <c r="M5" s="610" t="s">
        <v>2593</v>
      </c>
      <c r="N5" s="622" t="s">
        <v>2605</v>
      </c>
    </row>
    <row r="6" spans="2:16" x14ac:dyDescent="0.2">
      <c r="B6" s="610">
        <v>38</v>
      </c>
      <c r="C6" s="610">
        <v>29</v>
      </c>
      <c r="D6" s="610">
        <f>D4</f>
        <v>130</v>
      </c>
      <c r="G6" s="641">
        <v>44959</v>
      </c>
      <c r="H6" s="610">
        <v>0</v>
      </c>
      <c r="I6" s="610">
        <f>I4+H4</f>
        <v>255</v>
      </c>
      <c r="J6" s="633" t="s">
        <v>2588</v>
      </c>
      <c r="N6" s="623"/>
    </row>
    <row r="7" spans="2:16" x14ac:dyDescent="0.2">
      <c r="B7" s="610" t="s">
        <v>2572</v>
      </c>
      <c r="C7" s="610" t="s">
        <v>2572</v>
      </c>
      <c r="D7" s="610">
        <f>D4</f>
        <v>130</v>
      </c>
      <c r="E7" s="610" t="s">
        <v>2623</v>
      </c>
      <c r="F7" s="610" t="s">
        <v>311</v>
      </c>
      <c r="G7" s="638">
        <v>44963</v>
      </c>
      <c r="H7" s="624"/>
      <c r="L7" s="610">
        <f>L5-SUM(B6:C6)</f>
        <v>418.00099999999998</v>
      </c>
      <c r="M7" s="610" t="s">
        <v>2593</v>
      </c>
    </row>
    <row r="8" spans="2:16" x14ac:dyDescent="0.2">
      <c r="B8" s="634"/>
      <c r="G8" s="641">
        <v>44985</v>
      </c>
      <c r="H8" s="624"/>
      <c r="N8" s="625" t="s">
        <v>2615</v>
      </c>
      <c r="O8" s="610" t="s">
        <v>2616</v>
      </c>
    </row>
    <row r="9" spans="2:16" x14ac:dyDescent="0.2">
      <c r="B9" s="634"/>
      <c r="G9" s="638">
        <v>45015</v>
      </c>
      <c r="H9" s="624"/>
      <c r="I9" s="610">
        <f>I6+K4</f>
        <v>320</v>
      </c>
      <c r="J9" s="610" t="s">
        <v>2589</v>
      </c>
      <c r="K9" s="610">
        <v>0</v>
      </c>
    </row>
    <row r="10" spans="2:16" x14ac:dyDescent="0.2">
      <c r="B10" s="624"/>
      <c r="E10" s="625" t="s">
        <v>2617</v>
      </c>
      <c r="F10" s="625" t="s">
        <v>517</v>
      </c>
      <c r="G10" s="638">
        <v>45016</v>
      </c>
      <c r="H10" s="624"/>
      <c r="I10" s="610">
        <v>152</v>
      </c>
      <c r="J10" s="610">
        <v>75</v>
      </c>
      <c r="K10" s="624"/>
      <c r="L10" s="610">
        <f>L7-C9-ABS(I9-I10)</f>
        <v>250.00099999999998</v>
      </c>
      <c r="M10" s="630" t="s">
        <v>2609</v>
      </c>
    </row>
    <row r="11" spans="2:16" x14ac:dyDescent="0.2">
      <c r="B11" s="714" t="s">
        <v>2574</v>
      </c>
      <c r="C11" s="714"/>
      <c r="D11" s="714"/>
      <c r="E11" s="714"/>
      <c r="F11" s="714"/>
      <c r="G11" s="714"/>
      <c r="H11" s="714"/>
      <c r="I11" s="714"/>
      <c r="J11" s="714"/>
      <c r="K11" s="714"/>
      <c r="L11" s="714"/>
      <c r="M11" s="714"/>
      <c r="N11" s="714"/>
      <c r="O11" s="714"/>
      <c r="P11" s="714"/>
    </row>
    <row r="12" spans="2:16" x14ac:dyDescent="0.2">
      <c r="B12" s="637"/>
      <c r="C12" s="637"/>
      <c r="D12" s="637"/>
      <c r="E12" s="637"/>
      <c r="F12" s="637"/>
      <c r="G12" s="642"/>
      <c r="H12" s="637"/>
      <c r="I12" s="637"/>
      <c r="J12" s="637"/>
      <c r="K12" s="637"/>
      <c r="L12" s="637"/>
      <c r="M12" s="637"/>
      <c r="N12" s="637"/>
      <c r="O12" s="637"/>
      <c r="P12" s="637"/>
    </row>
    <row r="13" spans="2:16" ht="12.75" customHeight="1" x14ac:dyDescent="0.2">
      <c r="C13" s="635" t="s">
        <v>2607</v>
      </c>
      <c r="D13" s="632"/>
      <c r="E13" s="717" t="s">
        <v>2571</v>
      </c>
      <c r="F13" s="717" t="s">
        <v>2618</v>
      </c>
      <c r="G13" s="640"/>
      <c r="H13" s="709" t="s">
        <v>2587</v>
      </c>
      <c r="I13" s="711" t="s">
        <v>2598</v>
      </c>
      <c r="J13" s="713" t="s">
        <v>2611</v>
      </c>
      <c r="K13" s="713"/>
      <c r="L13" s="717" t="s">
        <v>2576</v>
      </c>
      <c r="M13" s="721" t="s">
        <v>2590</v>
      </c>
    </row>
    <row r="14" spans="2:16" x14ac:dyDescent="0.2">
      <c r="C14" s="615" t="s">
        <v>1908</v>
      </c>
      <c r="D14" s="616" t="s">
        <v>2478</v>
      </c>
      <c r="E14" s="718"/>
      <c r="F14" s="718"/>
      <c r="G14" s="643"/>
      <c r="H14" s="710"/>
      <c r="I14" s="712"/>
      <c r="J14" s="644" t="s">
        <v>2612</v>
      </c>
      <c r="K14" s="645" t="s">
        <v>1909</v>
      </c>
      <c r="L14" s="718"/>
      <c r="M14" s="721"/>
    </row>
    <row r="15" spans="2:16" x14ac:dyDescent="0.2">
      <c r="C15" s="610" t="s">
        <v>2572</v>
      </c>
      <c r="D15" s="610">
        <f>D4</f>
        <v>130</v>
      </c>
      <c r="G15" s="638">
        <v>45017</v>
      </c>
      <c r="H15" s="629" t="s">
        <v>2572</v>
      </c>
      <c r="J15" s="636">
        <v>160</v>
      </c>
      <c r="K15" s="610">
        <v>75</v>
      </c>
      <c r="N15" s="610" t="s">
        <v>2610</v>
      </c>
    </row>
    <row r="16" spans="2:16" x14ac:dyDescent="0.2">
      <c r="E16" s="625"/>
      <c r="F16" s="625"/>
      <c r="G16" s="638">
        <v>45017</v>
      </c>
      <c r="H16" s="624"/>
      <c r="I16" s="610" t="s">
        <v>2599</v>
      </c>
      <c r="M16" s="629"/>
      <c r="N16" s="610" t="s">
        <v>2608</v>
      </c>
    </row>
    <row r="17" spans="2:18" x14ac:dyDescent="0.2">
      <c r="E17" s="625"/>
      <c r="F17" s="625"/>
      <c r="H17" s="624"/>
      <c r="M17" s="629"/>
    </row>
    <row r="18" spans="2:18" x14ac:dyDescent="0.2">
      <c r="E18" s="625"/>
      <c r="F18" s="625"/>
      <c r="G18" s="638">
        <v>45018</v>
      </c>
      <c r="H18" s="624"/>
      <c r="M18" s="629"/>
      <c r="N18" s="631" t="s">
        <v>2619</v>
      </c>
    </row>
    <row r="19" spans="2:18" x14ac:dyDescent="0.2">
      <c r="B19" s="714" t="s">
        <v>2575</v>
      </c>
      <c r="C19" s="714"/>
      <c r="D19" s="714"/>
      <c r="E19" s="714"/>
      <c r="F19" s="714"/>
      <c r="G19" s="714"/>
      <c r="H19" s="714"/>
      <c r="I19" s="714"/>
      <c r="J19" s="714"/>
      <c r="K19" s="714"/>
      <c r="L19" s="714"/>
      <c r="M19" s="714"/>
      <c r="N19" s="714"/>
      <c r="O19" s="714"/>
      <c r="P19" s="714"/>
    </row>
    <row r="20" spans="2:18" x14ac:dyDescent="0.2">
      <c r="E20" s="631" t="s">
        <v>2620</v>
      </c>
      <c r="F20" s="631" t="s">
        <v>2584</v>
      </c>
      <c r="G20" s="641">
        <v>45048</v>
      </c>
      <c r="H20" s="624"/>
      <c r="I20" s="610">
        <v>0</v>
      </c>
      <c r="J20" s="610">
        <v>50</v>
      </c>
      <c r="K20" s="610">
        <f>J4</f>
        <v>75</v>
      </c>
      <c r="N20" s="610" t="s">
        <v>2600</v>
      </c>
    </row>
    <row r="21" spans="2:18" x14ac:dyDescent="0.2">
      <c r="E21" s="631"/>
      <c r="F21" s="631"/>
      <c r="G21" s="641">
        <v>45048</v>
      </c>
      <c r="H21" s="624"/>
      <c r="L21" s="610">
        <f>ABS(SUM(I15:K15)-L10-SUM(I20:K20))</f>
        <v>140.00099999999998</v>
      </c>
      <c r="M21" s="610" t="s">
        <v>2591</v>
      </c>
      <c r="N21" s="610" t="s">
        <v>2594</v>
      </c>
    </row>
    <row r="22" spans="2:18" x14ac:dyDescent="0.2">
      <c r="E22" s="631"/>
      <c r="F22" s="631"/>
      <c r="G22" s="641"/>
      <c r="H22" s="624"/>
    </row>
    <row r="23" spans="2:18" x14ac:dyDescent="0.2">
      <c r="E23" s="626"/>
      <c r="F23" s="626"/>
      <c r="G23" s="641">
        <v>45048</v>
      </c>
      <c r="H23" s="624"/>
      <c r="K23" s="629"/>
      <c r="N23" s="627" t="s">
        <v>2621</v>
      </c>
    </row>
    <row r="24" spans="2:18" x14ac:dyDescent="0.2">
      <c r="E24" s="626"/>
      <c r="F24" s="626"/>
      <c r="G24" s="641"/>
      <c r="H24" s="624"/>
      <c r="K24" s="629"/>
      <c r="N24" s="627"/>
    </row>
    <row r="25" spans="2:18" x14ac:dyDescent="0.2">
      <c r="E25" s="626"/>
      <c r="F25" s="626"/>
      <c r="G25" s="641"/>
      <c r="H25" s="624"/>
      <c r="K25" s="629"/>
      <c r="N25" s="627"/>
    </row>
    <row r="26" spans="2:18" x14ac:dyDescent="0.2">
      <c r="E26" s="626"/>
      <c r="F26" s="626"/>
      <c r="G26" s="641">
        <v>45076</v>
      </c>
      <c r="H26" s="624"/>
      <c r="K26" s="629"/>
      <c r="N26" s="610" t="s">
        <v>2582</v>
      </c>
      <c r="R26" s="627"/>
    </row>
    <row r="27" spans="2:18" x14ac:dyDescent="0.2">
      <c r="C27" s="610">
        <v>30</v>
      </c>
      <c r="D27" s="610" t="s">
        <v>2573</v>
      </c>
      <c r="E27" s="626"/>
      <c r="F27" s="626"/>
      <c r="G27" s="641">
        <v>45077</v>
      </c>
      <c r="H27" s="624"/>
      <c r="K27" s="629"/>
      <c r="N27" s="610" t="s">
        <v>2586</v>
      </c>
      <c r="R27" s="627"/>
    </row>
    <row r="28" spans="2:18" x14ac:dyDescent="0.2">
      <c r="E28" s="626"/>
      <c r="F28" s="626"/>
      <c r="G28" s="641">
        <v>45077</v>
      </c>
      <c r="H28" s="629">
        <v>4</v>
      </c>
      <c r="I28" s="610" t="s">
        <v>2596</v>
      </c>
      <c r="K28" s="629"/>
      <c r="R28" s="627"/>
    </row>
    <row r="29" spans="2:18" x14ac:dyDescent="0.2">
      <c r="E29" s="626"/>
      <c r="F29" s="626"/>
      <c r="G29" s="641">
        <v>45077</v>
      </c>
      <c r="H29" s="629">
        <v>4.2</v>
      </c>
      <c r="I29" s="610" t="s">
        <v>2597</v>
      </c>
      <c r="K29" s="629"/>
      <c r="N29" s="610" t="s">
        <v>2614</v>
      </c>
      <c r="R29" s="627"/>
    </row>
    <row r="30" spans="2:18" x14ac:dyDescent="0.2">
      <c r="E30" s="626"/>
      <c r="F30" s="626"/>
      <c r="G30" s="641"/>
      <c r="H30" s="629"/>
      <c r="K30" s="629"/>
      <c r="R30" s="627"/>
    </row>
    <row r="31" spans="2:18" x14ac:dyDescent="0.2">
      <c r="G31" s="638">
        <v>45078</v>
      </c>
      <c r="H31" s="629"/>
      <c r="K31" s="629"/>
      <c r="N31" s="610" t="s">
        <v>2604</v>
      </c>
    </row>
    <row r="32" spans="2:18" x14ac:dyDescent="0.2">
      <c r="C32" s="610" t="s">
        <v>2572</v>
      </c>
      <c r="D32" s="610">
        <v>113</v>
      </c>
      <c r="E32" s="627" t="s">
        <v>2622</v>
      </c>
      <c r="F32" s="627" t="s">
        <v>2580</v>
      </c>
      <c r="G32" s="638">
        <v>45079</v>
      </c>
      <c r="H32" s="629"/>
      <c r="K32" s="629"/>
      <c r="L32" s="610">
        <v>114</v>
      </c>
      <c r="M32" s="610" t="s">
        <v>2592</v>
      </c>
      <c r="N32" s="610" t="s">
        <v>2595</v>
      </c>
    </row>
    <row r="33" spans="3:14" x14ac:dyDescent="0.2">
      <c r="E33" s="627"/>
      <c r="F33" s="627"/>
      <c r="H33" s="629"/>
      <c r="K33" s="629"/>
    </row>
    <row r="34" spans="3:14" x14ac:dyDescent="0.2">
      <c r="E34" s="628"/>
      <c r="H34" s="629"/>
      <c r="K34" s="629"/>
    </row>
    <row r="35" spans="3:14" x14ac:dyDescent="0.2">
      <c r="E35" s="628"/>
      <c r="G35" s="641">
        <v>45104</v>
      </c>
      <c r="H35" s="629"/>
      <c r="K35" s="629"/>
      <c r="N35" s="610" t="s">
        <v>2583</v>
      </c>
    </row>
    <row r="36" spans="3:14" x14ac:dyDescent="0.2">
      <c r="C36" s="610">
        <f>113+1</f>
        <v>114</v>
      </c>
      <c r="D36" s="610" t="s">
        <v>2573</v>
      </c>
      <c r="G36" s="641">
        <v>45105</v>
      </c>
      <c r="H36" s="629"/>
      <c r="K36" s="629"/>
      <c r="N36" s="610" t="s">
        <v>2585</v>
      </c>
    </row>
    <row r="37" spans="3:14" x14ac:dyDescent="0.2">
      <c r="G37" s="641">
        <v>45107</v>
      </c>
      <c r="H37" s="629"/>
      <c r="K37" s="629"/>
      <c r="N37" s="610" t="s">
        <v>2604</v>
      </c>
    </row>
    <row r="38" spans="3:14" x14ac:dyDescent="0.2">
      <c r="D38" s="610">
        <v>0</v>
      </c>
      <c r="E38" s="627" t="s">
        <v>2579</v>
      </c>
      <c r="F38" s="627" t="s">
        <v>2580</v>
      </c>
      <c r="G38" s="641">
        <v>45110</v>
      </c>
      <c r="H38" s="629"/>
      <c r="K38" s="629"/>
    </row>
    <row r="39" spans="3:14" x14ac:dyDescent="0.2">
      <c r="H39" s="629"/>
      <c r="K39" s="629"/>
    </row>
    <row r="40" spans="3:14" x14ac:dyDescent="0.2">
      <c r="H40" s="629"/>
      <c r="K40" s="629"/>
    </row>
  </sheetData>
  <mergeCells count="17">
    <mergeCell ref="M13:M14"/>
    <mergeCell ref="H13:H14"/>
    <mergeCell ref="H2:H3"/>
    <mergeCell ref="I13:I14"/>
    <mergeCell ref="J13:K13"/>
    <mergeCell ref="B19:P19"/>
    <mergeCell ref="B11:P11"/>
    <mergeCell ref="B2:D2"/>
    <mergeCell ref="I2:J2"/>
    <mergeCell ref="E2:E3"/>
    <mergeCell ref="F2:F3"/>
    <mergeCell ref="L2:L3"/>
    <mergeCell ref="K2:K3"/>
    <mergeCell ref="M2:M3"/>
    <mergeCell ref="E13:E14"/>
    <mergeCell ref="F13:F14"/>
    <mergeCell ref="L13:L14"/>
  </mergeCells>
  <pageMargins left="0.25" right="0.25" top="0.75" bottom="0.75" header="0.3" footer="0.3"/>
  <pageSetup paperSize="9" scale="91" orientation="landscape" horizontalDpi="4294967294" r:id="rId1"/>
  <ignoredErrors>
    <ignoredError sqref="L7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22" t="s">
        <v>1932</v>
      </c>
      <c r="D3" s="722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25" t="s">
        <v>2115</v>
      </c>
      <c r="C2" s="725"/>
      <c r="D2" s="726" t="s">
        <v>1910</v>
      </c>
      <c r="E2" s="726"/>
      <c r="F2" s="522"/>
      <c r="G2" s="522"/>
      <c r="H2" s="395"/>
      <c r="I2" s="729" t="s">
        <v>2309</v>
      </c>
      <c r="J2" s="730"/>
      <c r="K2" s="730"/>
      <c r="L2" s="730"/>
      <c r="M2" s="730"/>
      <c r="N2" s="730"/>
      <c r="O2" s="731"/>
      <c r="P2" s="476"/>
      <c r="Q2" s="732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37" t="s">
        <v>2345</v>
      </c>
      <c r="G3" s="738"/>
      <c r="H3" s="395"/>
      <c r="I3" s="459"/>
      <c r="J3" s="523"/>
      <c r="K3" s="734" t="s">
        <v>2488</v>
      </c>
      <c r="L3" s="735"/>
      <c r="M3" s="736"/>
      <c r="N3" s="528"/>
      <c r="O3" s="456"/>
      <c r="P3" s="520"/>
      <c r="Q3" s="733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27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27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28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28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23" t="s">
        <v>1577</v>
      </c>
      <c r="E27" s="724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50"/>
      <c r="H3" s="651"/>
      <c r="I3" s="312"/>
      <c r="J3" s="652">
        <v>43891</v>
      </c>
      <c r="K3" s="653"/>
      <c r="L3" s="313"/>
      <c r="M3" s="650">
        <v>43739</v>
      </c>
      <c r="N3" s="651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54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54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54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49" t="s">
        <v>1219</v>
      </c>
      <c r="C37" s="649"/>
      <c r="D37" s="649"/>
      <c r="E37" s="649"/>
      <c r="F37" s="649"/>
      <c r="G37" s="649"/>
      <c r="H37" s="649"/>
      <c r="I37" s="649"/>
      <c r="J37" s="649"/>
      <c r="K37" s="649"/>
      <c r="L37" s="649"/>
      <c r="M37" s="649"/>
      <c r="N37" s="649"/>
    </row>
    <row r="38" spans="2:14" x14ac:dyDescent="0.2">
      <c r="B38" s="649" t="s">
        <v>1217</v>
      </c>
      <c r="C38" s="649"/>
      <c r="D38" s="649"/>
      <c r="E38" s="649"/>
      <c r="F38" s="649"/>
      <c r="G38" s="649"/>
      <c r="H38" s="649"/>
      <c r="I38" s="649"/>
      <c r="J38" s="649"/>
      <c r="K38" s="649"/>
      <c r="L38" s="649"/>
      <c r="M38" s="649"/>
      <c r="N38" s="649"/>
    </row>
    <row r="39" spans="2:14" x14ac:dyDescent="0.2">
      <c r="B39" s="649"/>
      <c r="C39" s="649"/>
      <c r="D39" s="649"/>
      <c r="E39" s="649"/>
      <c r="F39" s="649"/>
      <c r="G39" s="649"/>
      <c r="H39" s="649"/>
      <c r="I39" s="649"/>
      <c r="J39" s="649"/>
      <c r="K39" s="649"/>
      <c r="L39" s="649"/>
      <c r="M39" s="649"/>
      <c r="N39" s="649"/>
    </row>
    <row r="40" spans="2:14" x14ac:dyDescent="0.2">
      <c r="B40" s="648" t="s">
        <v>1220</v>
      </c>
      <c r="C40" s="648"/>
      <c r="D40" s="648"/>
      <c r="E40" s="648"/>
      <c r="F40" s="648"/>
      <c r="G40" s="648"/>
      <c r="H40" s="648"/>
      <c r="I40" s="648"/>
      <c r="J40" s="648"/>
      <c r="K40" s="648"/>
      <c r="L40" s="648"/>
      <c r="M40" s="648"/>
      <c r="N40" s="648"/>
    </row>
    <row r="41" spans="2:14" x14ac:dyDescent="0.2">
      <c r="B41" s="648"/>
      <c r="C41" s="648"/>
      <c r="D41" s="648"/>
      <c r="E41" s="648"/>
      <c r="F41" s="648"/>
      <c r="G41" s="648"/>
      <c r="H41" s="648"/>
      <c r="I41" s="648"/>
      <c r="J41" s="648"/>
      <c r="K41" s="648"/>
      <c r="L41" s="648"/>
      <c r="M41" s="648"/>
      <c r="N41" s="648"/>
    </row>
    <row r="42" spans="2:14" x14ac:dyDescent="0.2">
      <c r="B42" s="648"/>
      <c r="C42" s="648"/>
      <c r="D42" s="648"/>
      <c r="E42" s="648"/>
      <c r="F42" s="648"/>
      <c r="G42" s="648"/>
      <c r="H42" s="648"/>
      <c r="I42" s="648"/>
      <c r="J42" s="648"/>
      <c r="K42" s="648"/>
      <c r="L42" s="648"/>
      <c r="M42" s="648"/>
      <c r="N42" s="648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65" t="s">
        <v>124</v>
      </c>
      <c r="C1" s="665"/>
      <c r="D1" s="668" t="s">
        <v>292</v>
      </c>
      <c r="E1" s="668"/>
      <c r="F1" s="668" t="s">
        <v>345</v>
      </c>
      <c r="G1" s="668"/>
      <c r="H1" s="666" t="s">
        <v>127</v>
      </c>
      <c r="I1" s="666"/>
      <c r="J1" s="662" t="s">
        <v>292</v>
      </c>
      <c r="K1" s="662"/>
      <c r="L1" s="667" t="s">
        <v>528</v>
      </c>
      <c r="M1" s="667"/>
      <c r="N1" s="666" t="s">
        <v>146</v>
      </c>
      <c r="O1" s="666"/>
      <c r="P1" s="662" t="s">
        <v>293</v>
      </c>
      <c r="Q1" s="662"/>
      <c r="R1" s="667" t="s">
        <v>530</v>
      </c>
      <c r="S1" s="667"/>
      <c r="T1" s="656" t="s">
        <v>193</v>
      </c>
      <c r="U1" s="656"/>
      <c r="V1" s="662" t="s">
        <v>292</v>
      </c>
      <c r="W1" s="662"/>
      <c r="X1" s="661" t="s">
        <v>532</v>
      </c>
      <c r="Y1" s="661"/>
      <c r="Z1" s="656" t="s">
        <v>241</v>
      </c>
      <c r="AA1" s="656"/>
      <c r="AB1" s="663" t="s">
        <v>292</v>
      </c>
      <c r="AC1" s="663"/>
      <c r="AD1" s="664" t="s">
        <v>532</v>
      </c>
      <c r="AE1" s="664"/>
      <c r="AF1" s="656" t="s">
        <v>373</v>
      </c>
      <c r="AG1" s="656"/>
      <c r="AH1" s="663" t="s">
        <v>292</v>
      </c>
      <c r="AI1" s="663"/>
      <c r="AJ1" s="661" t="s">
        <v>538</v>
      </c>
      <c r="AK1" s="661"/>
      <c r="AL1" s="656" t="s">
        <v>395</v>
      </c>
      <c r="AM1" s="656"/>
      <c r="AN1" s="673" t="s">
        <v>292</v>
      </c>
      <c r="AO1" s="673"/>
      <c r="AP1" s="671" t="s">
        <v>539</v>
      </c>
      <c r="AQ1" s="671"/>
      <c r="AR1" s="656" t="s">
        <v>422</v>
      </c>
      <c r="AS1" s="656"/>
      <c r="AV1" s="671" t="s">
        <v>285</v>
      </c>
      <c r="AW1" s="671"/>
      <c r="AX1" s="674" t="s">
        <v>1010</v>
      </c>
      <c r="AY1" s="674"/>
      <c r="AZ1" s="674"/>
      <c r="BA1" s="213"/>
      <c r="BB1" s="669">
        <v>42942</v>
      </c>
      <c r="BC1" s="670"/>
      <c r="BD1" s="67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5" t="s">
        <v>261</v>
      </c>
      <c r="U4" s="655"/>
      <c r="X4" s="122" t="s">
        <v>233</v>
      </c>
      <c r="Y4" s="126">
        <f>Y3-Y6</f>
        <v>4.9669099999591708</v>
      </c>
      <c r="Z4" s="655" t="s">
        <v>262</v>
      </c>
      <c r="AA4" s="655"/>
      <c r="AD4" s="157" t="s">
        <v>233</v>
      </c>
      <c r="AE4" s="157">
        <f>AE3-AE5</f>
        <v>-52.526899999851594</v>
      </c>
      <c r="AF4" s="655" t="s">
        <v>262</v>
      </c>
      <c r="AG4" s="655"/>
      <c r="AH4" s="146"/>
      <c r="AI4" s="146"/>
      <c r="AJ4" s="157" t="s">
        <v>233</v>
      </c>
      <c r="AK4" s="157">
        <f>AK3-AK5</f>
        <v>94.988909999992757</v>
      </c>
      <c r="AL4" s="655" t="s">
        <v>262</v>
      </c>
      <c r="AM4" s="655"/>
      <c r="AP4" s="173" t="s">
        <v>233</v>
      </c>
      <c r="AQ4" s="177">
        <f>AQ3-AQ5</f>
        <v>33.841989999942598</v>
      </c>
      <c r="AR4" s="655" t="s">
        <v>262</v>
      </c>
      <c r="AS4" s="655"/>
      <c r="AX4" s="655" t="s">
        <v>572</v>
      </c>
      <c r="AY4" s="655"/>
      <c r="BB4" s="655" t="s">
        <v>575</v>
      </c>
      <c r="BC4" s="65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55"/>
      <c r="U5" s="655"/>
      <c r="V5" s="3" t="s">
        <v>258</v>
      </c>
      <c r="W5">
        <v>2050</v>
      </c>
      <c r="X5" s="82"/>
      <c r="Z5" s="655"/>
      <c r="AA5" s="655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55"/>
      <c r="AG5" s="655"/>
      <c r="AH5" s="146"/>
      <c r="AI5" s="146"/>
      <c r="AJ5" s="157" t="s">
        <v>358</v>
      </c>
      <c r="AK5" s="165">
        <f>SUM(AK11:AK59)</f>
        <v>30858.011000000002</v>
      </c>
      <c r="AL5" s="655"/>
      <c r="AM5" s="655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55"/>
      <c r="AS5" s="655"/>
      <c r="AX5" s="655"/>
      <c r="AY5" s="655"/>
      <c r="BB5" s="655"/>
      <c r="BC5" s="655"/>
      <c r="BD5" s="672" t="s">
        <v>1011</v>
      </c>
      <c r="BE5" s="672"/>
      <c r="BF5" s="672"/>
      <c r="BG5" s="672"/>
      <c r="BH5" s="672"/>
      <c r="BI5" s="672"/>
      <c r="BJ5" s="672"/>
      <c r="BK5" s="67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57" t="s">
        <v>264</v>
      </c>
      <c r="W23" s="658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59"/>
      <c r="W24" s="660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75" t="s">
        <v>1001</v>
      </c>
      <c r="C24" s="675"/>
      <c r="D24" s="675"/>
      <c r="E24" s="675"/>
      <c r="F24" s="675"/>
      <c r="G24" s="675"/>
      <c r="H24" s="675"/>
      <c r="I24" s="675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65" t="s">
        <v>917</v>
      </c>
      <c r="C1" s="665"/>
      <c r="D1" s="664" t="s">
        <v>523</v>
      </c>
      <c r="E1" s="664"/>
      <c r="F1" s="665" t="s">
        <v>521</v>
      </c>
      <c r="G1" s="665"/>
      <c r="H1" s="679" t="s">
        <v>557</v>
      </c>
      <c r="I1" s="679"/>
      <c r="J1" s="664" t="s">
        <v>523</v>
      </c>
      <c r="K1" s="664"/>
      <c r="L1" s="665" t="s">
        <v>916</v>
      </c>
      <c r="M1" s="665"/>
      <c r="N1" s="679" t="s">
        <v>557</v>
      </c>
      <c r="O1" s="679"/>
      <c r="P1" s="664" t="s">
        <v>523</v>
      </c>
      <c r="Q1" s="664"/>
      <c r="R1" s="665" t="s">
        <v>560</v>
      </c>
      <c r="S1" s="665"/>
      <c r="T1" s="679" t="s">
        <v>557</v>
      </c>
      <c r="U1" s="679"/>
      <c r="V1" s="664" t="s">
        <v>523</v>
      </c>
      <c r="W1" s="664"/>
      <c r="X1" s="665" t="s">
        <v>915</v>
      </c>
      <c r="Y1" s="665"/>
      <c r="Z1" s="679" t="s">
        <v>557</v>
      </c>
      <c r="AA1" s="679"/>
      <c r="AB1" s="664" t="s">
        <v>523</v>
      </c>
      <c r="AC1" s="664"/>
      <c r="AD1" s="665" t="s">
        <v>599</v>
      </c>
      <c r="AE1" s="665"/>
      <c r="AF1" s="679" t="s">
        <v>557</v>
      </c>
      <c r="AG1" s="679"/>
      <c r="AH1" s="664" t="s">
        <v>523</v>
      </c>
      <c r="AI1" s="664"/>
      <c r="AJ1" s="665" t="s">
        <v>914</v>
      </c>
      <c r="AK1" s="665"/>
      <c r="AL1" s="679" t="s">
        <v>634</v>
      </c>
      <c r="AM1" s="679"/>
      <c r="AN1" s="664" t="s">
        <v>635</v>
      </c>
      <c r="AO1" s="664"/>
      <c r="AP1" s="665" t="s">
        <v>629</v>
      </c>
      <c r="AQ1" s="665"/>
      <c r="AR1" s="679" t="s">
        <v>557</v>
      </c>
      <c r="AS1" s="679"/>
      <c r="AT1" s="664" t="s">
        <v>523</v>
      </c>
      <c r="AU1" s="664"/>
      <c r="AV1" s="665" t="s">
        <v>913</v>
      </c>
      <c r="AW1" s="665"/>
      <c r="AX1" s="679" t="s">
        <v>557</v>
      </c>
      <c r="AY1" s="679"/>
      <c r="AZ1" s="664" t="s">
        <v>523</v>
      </c>
      <c r="BA1" s="664"/>
      <c r="BB1" s="665" t="s">
        <v>661</v>
      </c>
      <c r="BC1" s="665"/>
      <c r="BD1" s="679" t="s">
        <v>557</v>
      </c>
      <c r="BE1" s="679"/>
      <c r="BF1" s="664" t="s">
        <v>523</v>
      </c>
      <c r="BG1" s="664"/>
      <c r="BH1" s="665" t="s">
        <v>912</v>
      </c>
      <c r="BI1" s="665"/>
      <c r="BJ1" s="679" t="s">
        <v>557</v>
      </c>
      <c r="BK1" s="679"/>
      <c r="BL1" s="664" t="s">
        <v>523</v>
      </c>
      <c r="BM1" s="664"/>
      <c r="BN1" s="665" t="s">
        <v>931</v>
      </c>
      <c r="BO1" s="665"/>
      <c r="BP1" s="679" t="s">
        <v>557</v>
      </c>
      <c r="BQ1" s="679"/>
      <c r="BR1" s="664" t="s">
        <v>523</v>
      </c>
      <c r="BS1" s="664"/>
      <c r="BT1" s="665" t="s">
        <v>911</v>
      </c>
      <c r="BU1" s="665"/>
      <c r="BV1" s="679" t="s">
        <v>712</v>
      </c>
      <c r="BW1" s="679"/>
      <c r="BX1" s="664" t="s">
        <v>713</v>
      </c>
      <c r="BY1" s="664"/>
      <c r="BZ1" s="665" t="s">
        <v>711</v>
      </c>
      <c r="CA1" s="665"/>
      <c r="CB1" s="679" t="s">
        <v>738</v>
      </c>
      <c r="CC1" s="679"/>
      <c r="CD1" s="664" t="s">
        <v>739</v>
      </c>
      <c r="CE1" s="664"/>
      <c r="CF1" s="665" t="s">
        <v>910</v>
      </c>
      <c r="CG1" s="665"/>
      <c r="CH1" s="679" t="s">
        <v>738</v>
      </c>
      <c r="CI1" s="679"/>
      <c r="CJ1" s="664" t="s">
        <v>739</v>
      </c>
      <c r="CK1" s="664"/>
      <c r="CL1" s="665" t="s">
        <v>756</v>
      </c>
      <c r="CM1" s="665"/>
      <c r="CN1" s="679" t="s">
        <v>738</v>
      </c>
      <c r="CO1" s="679"/>
      <c r="CP1" s="664" t="s">
        <v>739</v>
      </c>
      <c r="CQ1" s="664"/>
      <c r="CR1" s="665" t="s">
        <v>909</v>
      </c>
      <c r="CS1" s="665"/>
      <c r="CT1" s="679" t="s">
        <v>738</v>
      </c>
      <c r="CU1" s="679"/>
      <c r="CV1" s="677" t="s">
        <v>739</v>
      </c>
      <c r="CW1" s="677"/>
      <c r="CX1" s="665" t="s">
        <v>777</v>
      </c>
      <c r="CY1" s="665"/>
      <c r="CZ1" s="679" t="s">
        <v>738</v>
      </c>
      <c r="DA1" s="679"/>
      <c r="DB1" s="677" t="s">
        <v>739</v>
      </c>
      <c r="DC1" s="677"/>
      <c r="DD1" s="665" t="s">
        <v>908</v>
      </c>
      <c r="DE1" s="665"/>
      <c r="DF1" s="679" t="s">
        <v>824</v>
      </c>
      <c r="DG1" s="679"/>
      <c r="DH1" s="677" t="s">
        <v>825</v>
      </c>
      <c r="DI1" s="677"/>
      <c r="DJ1" s="665" t="s">
        <v>817</v>
      </c>
      <c r="DK1" s="665"/>
      <c r="DL1" s="679" t="s">
        <v>824</v>
      </c>
      <c r="DM1" s="679"/>
      <c r="DN1" s="677" t="s">
        <v>739</v>
      </c>
      <c r="DO1" s="677"/>
      <c r="DP1" s="665" t="s">
        <v>907</v>
      </c>
      <c r="DQ1" s="665"/>
      <c r="DR1" s="679" t="s">
        <v>824</v>
      </c>
      <c r="DS1" s="679"/>
      <c r="DT1" s="677" t="s">
        <v>739</v>
      </c>
      <c r="DU1" s="677"/>
      <c r="DV1" s="665" t="s">
        <v>906</v>
      </c>
      <c r="DW1" s="665"/>
      <c r="DX1" s="679" t="s">
        <v>824</v>
      </c>
      <c r="DY1" s="679"/>
      <c r="DZ1" s="677" t="s">
        <v>739</v>
      </c>
      <c r="EA1" s="677"/>
      <c r="EB1" s="665" t="s">
        <v>905</v>
      </c>
      <c r="EC1" s="665"/>
      <c r="ED1" s="679" t="s">
        <v>824</v>
      </c>
      <c r="EE1" s="679"/>
      <c r="EF1" s="677" t="s">
        <v>739</v>
      </c>
      <c r="EG1" s="677"/>
      <c r="EH1" s="665" t="s">
        <v>891</v>
      </c>
      <c r="EI1" s="665"/>
      <c r="EJ1" s="679" t="s">
        <v>824</v>
      </c>
      <c r="EK1" s="679"/>
      <c r="EL1" s="677" t="s">
        <v>946</v>
      </c>
      <c r="EM1" s="677"/>
      <c r="EN1" s="665" t="s">
        <v>932</v>
      </c>
      <c r="EO1" s="665"/>
      <c r="EP1" s="679" t="s">
        <v>824</v>
      </c>
      <c r="EQ1" s="679"/>
      <c r="ER1" s="677" t="s">
        <v>960</v>
      </c>
      <c r="ES1" s="677"/>
      <c r="ET1" s="665" t="s">
        <v>947</v>
      </c>
      <c r="EU1" s="665"/>
      <c r="EV1" s="679" t="s">
        <v>824</v>
      </c>
      <c r="EW1" s="679"/>
      <c r="EX1" s="677" t="s">
        <v>538</v>
      </c>
      <c r="EY1" s="677"/>
      <c r="EZ1" s="665" t="s">
        <v>964</v>
      </c>
      <c r="FA1" s="665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78" t="s">
        <v>787</v>
      </c>
      <c r="CU7" s="665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78" t="s">
        <v>786</v>
      </c>
      <c r="DA8" s="665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78" t="s">
        <v>786</v>
      </c>
      <c r="DG8" s="665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78" t="s">
        <v>786</v>
      </c>
      <c r="DM8" s="665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78" t="s">
        <v>786</v>
      </c>
      <c r="DS8" s="665"/>
      <c r="DT8" s="145" t="s">
        <v>791</v>
      </c>
      <c r="DU8" s="145">
        <f>SUM(DU13:DU17)</f>
        <v>32</v>
      </c>
      <c r="DV8" s="63"/>
      <c r="DW8" s="63"/>
      <c r="DX8" s="678" t="s">
        <v>786</v>
      </c>
      <c r="DY8" s="665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78" t="s">
        <v>938</v>
      </c>
      <c r="EK8" s="665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78" t="s">
        <v>938</v>
      </c>
      <c r="EQ9" s="665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78" t="s">
        <v>938</v>
      </c>
      <c r="EW9" s="665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78" t="s">
        <v>938</v>
      </c>
      <c r="EE11" s="665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78" t="s">
        <v>786</v>
      </c>
      <c r="CU12" s="665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56" t="s">
        <v>790</v>
      </c>
      <c r="CU19" s="656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49" t="s">
        <v>866</v>
      </c>
      <c r="FA21" s="649"/>
      <c r="FC21" s="244">
        <f>FC20-FC22</f>
        <v>113457.16899999997</v>
      </c>
      <c r="FD21" s="236"/>
      <c r="FE21" s="676" t="s">
        <v>1581</v>
      </c>
      <c r="FF21" s="676"/>
      <c r="FG21" s="676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49" t="s">
        <v>879</v>
      </c>
      <c r="FA22" s="649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49" t="s">
        <v>1012</v>
      </c>
      <c r="FA23" s="649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49" t="s">
        <v>1097</v>
      </c>
      <c r="FA24" s="649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80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81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80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81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2023-01-08T21:39:01Z</cp:lastPrinted>
  <dcterms:created xsi:type="dcterms:W3CDTF">1998-07-18T13:03:51Z</dcterms:created>
  <dcterms:modified xsi:type="dcterms:W3CDTF">2023-01-15T12:01:04Z</dcterms:modified>
</cp:coreProperties>
</file>