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A8DAA8C-B984-4EB1-9C4E-B1F5DE831DBA}" xr6:coauthVersionLast="47" xr6:coauthVersionMax="47" xr10:uidLastSave="{00000000-0000-0000-0000-000000000000}"/>
  <bookViews>
    <workbookView xWindow="13875" yWindow="0" windowWidth="11580" windowHeight="2160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U23" i="32" l="1"/>
  <c r="KQ23" i="32"/>
  <c r="KS28" i="32"/>
  <c r="KS26" i="32"/>
  <c r="KS29" i="32"/>
  <c r="KT14" i="32" l="1"/>
  <c r="KM17" i="32"/>
  <c r="KS27" i="32"/>
  <c r="KQ41" i="32"/>
  <c r="KQ9" i="32"/>
  <c r="KU11" i="32" l="1"/>
  <c r="KR43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0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<sst xmlns="http://schemas.openxmlformats.org/spreadsheetml/2006/main" count="7542" uniqueCount="3100">
  <si>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</si>
  <si>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</si>
  <si>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</si>
  <si>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</si>
  <si>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</si>
  <si>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</si>
  <si>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</si>
  <si>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</si>
  <si>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</si>
  <si>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</si>
  <si>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</si>
  <si>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</si>
  <si>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</si>
  <si>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</si>
  <si>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</si>
  <si>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</si>
  <si>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</si>
  <si>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</si>
  <si>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</si>
  <si>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</si>
  <si>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</si>
  <si>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</si>
  <si>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</si>
  <si>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</si>
  <si>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</si>
  <si>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</si>
  <si>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</si>
  <si>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</si>
  <si>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</si>
  <si>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</si>
  <si>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</si>
  <si>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</si>
  <si>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</si>
  <si>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</si>
  <si>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</si>
  <si>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</si>
  <si>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</si>
  <si>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</si>
  <si>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</si>
  <si>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</si>
  <si>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</si>
  <si>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</si>
  <si>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</si>
  <si>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</si>
  <si>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</si>
  <si>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</si>
  <si>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</si>
  <si>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</si>
  <si>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</si>
  <si>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</si>
  <si>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</si>
  <si>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</si>
  <si>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</si>
  <si>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</si>
  <si>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</si>
  <si>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</si>
  <si>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</si>
  <si>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</si>
  <si>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</si>
  <si>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</si>
  <si>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</si>
  <si>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</si>
  <si>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</si>
  <si>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</si>
  <si>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</si>
  <si>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</si>
  <si>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</si>
  <si>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</si>
  <si>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</si>
  <si>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</si>
  <si>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</si>
  <si>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</si>
  <si>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</si>
  <si>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</si>
  <si>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</si>
  <si>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</si>
  <si>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</si>
  <si>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</si>
  <si>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</si>
  <si>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</si>
  <si>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</si>
  <si>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</si>
  <si>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</si>
  <si>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</si>
  <si>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</si>
  <si>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</si>
  <si>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</si>
  <si>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</si>
  <si>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</si>
  <si>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</si>
  <si>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</si>
  <si>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</si>
  <si>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</si>
  <si>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</si>
  <si>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</si>
  <si>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</si>
  <si>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</si>
  <si>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</si>
  <si>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</si>
  <si>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</si>
  <si>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</si>
  <si>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</si>
  <si>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</si>
  <si>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</si>
  <si>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</si>
  <si>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</si>
  <si>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</si>
  <si>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</si>
  <si>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</si>
  <si>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</si>
  <si>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</si>
  <si>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</si>
  <si>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</si>
  <si>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</si>
  <si>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</si>
  <si>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</si>
  <si>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</si>
  <si>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</si>
  <si>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</si>
  <si>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</si>
  <si>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</si>
  <si>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</si>
  <si>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</si>
  <si>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</si>
  <si>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</si>
  <si>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</si>
  <si>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</si>
  <si>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</si>
  <si>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</si>
  <si>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</si>
  <si>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</si>
  <si>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</si>
  <si>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</si>
  <si>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</si>
  <si>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</si>
  <si>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</si>
  <si>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</si>
  <si>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</si>
  <si>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</si>
  <si>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</si>
  <si>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</si>
  <si>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</si>
  <si>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</si>
  <si>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</si>
  <si>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</si>
  <si>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</si>
  <si>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</si>
  <si>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</si>
  <si>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</si>
  <si>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</si>
  <si>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</si>
  <si>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</si>
  <si>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</si>
  <si>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</si>
  <si>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</si>
  <si>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</si>
  <si>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</si>
  <si>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</si>
  <si>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</si>
  <si>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</si>
  <si>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</si>
  <si>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</si>
  <si>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</si>
  <si>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</si>
  <si>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</si>
  <si>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</si>
  <si>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</si>
  <si>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</si>
  <si>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</si>
  <si>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</si>
  <si>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</si>
  <si>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</si>
  <si>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</si>
  <si>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</si>
  <si>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</si>
  <si>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</si>
  <si>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</si>
  <si>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</si>
  <si>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</si>
  <si>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</si>
  <si>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</si>
  <si>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</si>
  <si>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</si>
  <si>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</si>
  <si>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</si>
  <si>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</si>
  <si>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</si>
  <si>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</si>
  <si>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</si>
  <si>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</si>
  <si>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</si>
  <si>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</si>
  <si>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</si>
  <si>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</si>
  <si>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</si>
  <si>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</si>
  <si>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</si>
  <si>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</si>
  <si>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</si>
  <si>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</si>
  <si>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</si>
  <si>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</si>
  <si>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</si>
  <si>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</si>
  <si>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</si>
  <si>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</si>
  <si>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</si>
  <si>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</si>
  <si>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</si>
  <si>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</si>
  <si>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</si>
  <si>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</si>
  <si>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</si>
  <si>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</si>
  <si>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</si>
  <si>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</si>
  <si>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</si>
  <si>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</si>
  <si>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</si>
  <si>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</si>
  <si>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</si>
  <si>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</si>
  <si>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</si>
  <si>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</si>
  <si>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</si>
  <si>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</si>
  <si>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</si>
  <si>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</si>
  <si>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</si>
  <si>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</si>
  <si>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</si>
  <si>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</si>
  <si>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</si>
  <si>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</si>
  <si>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</si>
  <si>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</si>
  <si>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</si>
  <si>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</si>
  <si>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</si>
  <si>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</si>
  <si>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</si>
  <si>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</si>
  <si>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</si>
  <si>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</si>
  <si>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</si>
  <si>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</si>
  <si>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</si>
  <si>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</si>
  <si>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</si>
  <si>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</si>
  <si>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</si>
  <si>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</si>
  <si>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</si>
  <si>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</si>
  <si>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</si>
  <si>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</si>
  <si>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</si>
  <si>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</si>
  <si>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</si>
  <si>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</si>
  <si>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</si>
  <si>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</si>
  <si>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</si>
  <si>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</si>
  <si>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</si>
  <si>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</si>
  <si>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</si>
  <si>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</si>
  <si>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</si>
  <si>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</si>
  <si>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</si>
  <si>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</si>
  <si>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</si>
  <si>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</si>
  <si>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</si>
  <si>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</si>
  <si>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</si>
  <si>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</si>
  <si>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</si>
  <si>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</si>
  <si>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</si>
  <si>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</si>
  <si>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</si>
  <si>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</si>
  <si>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</si>
  <si>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</si>
  <si>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</si>
  <si>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</si>
  <si>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</si>
  <si>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</si>
  <si>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</si>
  <si>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</si>
  <si>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</si>
  <si>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</si>
  <si>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</si>
  <si>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</si>
  <si>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</si>
  <si>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</si>
  <si>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</si>
  <si>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</si>
  <si>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</si>
  <si>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</si>
  <si>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</si>
  <si>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</si>
  <si>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</si>
  <si>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</si>
  <si>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</si>
  <si>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</si>
  <si>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</si>
  <si>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</si>
  <si>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</si>
  <si>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</si>
  <si>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</si>
  <si>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</si>
  <si>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</si>
  <si>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</si>
  <si>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</si>
  <si>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</si>
  <si>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</si>
  <si>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</si>
  <si>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</si>
  <si>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</si>
  <si>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</si>
  <si>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</si>
  <si>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</si>
  <si>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</si>
  <si>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</si>
  <si>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</si>
  <si>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</si>
  <si>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</si>
  <si>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</si>
  <si>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</si>
  <si>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</si>
  <si>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</si>
  <si>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</si>
  <si>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</si>
  <si>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</si>
  <si>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</si>
  <si>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</si>
  <si>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</si>
  <si>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</si>
  <si>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</si>
  <si>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</si>
  <si>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</si>
  <si>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</si>
  <si>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</si>
  <si>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</si>
  <si>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</si>
  <si>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</si>
  <si>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</si>
  <si>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</si>
  <si>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</si>
  <si>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</si>
  <si>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</si>
  <si>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</si>
  <si>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</si>
  <si>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</si>
  <si>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</si>
  <si>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</si>
  <si>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</si>
  <si>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</si>
  <si>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</si>
  <si>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</si>
  <si>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</si>
  <si>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</si>
  <si>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</si>
  <si>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</si>
  <si>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</si>
  <si>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</si>
  <si>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</si>
  <si>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</si>
  <si>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</si>
  <si>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</si>
  <si>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</si>
  <si>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</si>
  <si>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</si>
  <si>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</si>
  <si>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</si>
  <si>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</si>
  <si>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</si>
  <si>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</si>
  <si>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</si>
  <si>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</si>
  <si>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</si>
  <si>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</si>
  <si>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</si>
  <si>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</si>
  <si>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</si>
  <si>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</si>
  <si>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</si>
  <si>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</si>
  <si>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</si>
  <si>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</si>
  <si>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</si>
  <si>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</si>
  <si>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</si>
  <si>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</si>
  <si>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</si>
  <si>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</si>
  <si>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</si>
  <si>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</si>
  <si>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</si>
  <si>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</si>
  <si>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</si>
  <si>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</si>
  <si>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</si>
  <si>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</si>
  <si>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</si>
  <si>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</si>
  <si>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</si>
  <si>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</si>
  <si>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</si>
  <si>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</si>
  <si>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</si>
  <si>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</si>
  <si>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</si>
  <si>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</si>
  <si>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</si>
  <si>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</si>
  <si>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</si>
  <si>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</si>
  <si>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</si>
  <si>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</si>
  <si>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</si>
  <si>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</si>
  <si>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</si>
  <si>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</si>
  <si>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</si>
  <si>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</si>
  <si>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</si>
  <si>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</si>
  <si>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</si>
  <si>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</si>
  <si>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</si>
  <si>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</si>
  <si>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</si>
  <si>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</si>
  <si>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</si>
  <si>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</si>
  <si>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</si>
  <si>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</si>
  <si>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</si>
  <si>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</si>
  <si>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</si>
  <si>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</si>
  <si>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</si>
  <si>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</si>
  <si>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</si>
  <si>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</si>
  <si>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</si>
  <si>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</si>
  <si>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</si>
  <si>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</si>
  <si>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</si>
  <si>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</si>
  <si>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</si>
  <si>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</si>
  <si>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</si>
  <si>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</si>
  <si>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</si>
  <si>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</si>
  <si>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</si>
  <si>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</si>
  <si>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</si>
  <si>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</si>
  <si>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</si>
  <si>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</si>
  <si>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</si>
  <si>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</si>
  <si>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</si>
  <si>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</si>
  <si>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</si>
  <si>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</si>
  <si>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</si>
  <si>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</si>
  <si>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</si>
  <si>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</si>
  <si>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</si>
  <si>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</si>
  <si>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</si>
  <si>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</si>
  <si>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</si>
  <si>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</si>
  <si>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</si>
  <si>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</si>
  <si>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</si>
  <si>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</si>
  <si>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</si>
  <si>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</si>
  <si>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</si>
  <si>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</si>
  <si>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</si>
  <si>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</si>
  <si>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</si>
  <si>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</si>
  <si>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</si>
  <si>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</si>
  <si>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</si>
  <si>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</si>
  <si>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</si>
  <si>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</si>
  <si>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</si>
  <si>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</si>
  <si>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</si>
  <si>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</si>
  <si>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</si>
  <si>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</si>
  <si>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</si>
  <si>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</si>
  <si>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</si>
  <si>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</si>
  <si>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</si>
  <si>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</si>
  <si>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</si>
  <si>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</si>
  <si>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</si>
  <si>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</si>
  <si>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</si>
  <si>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</si>
  <si>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</si>
  <si>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</si>
  <si>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</si>
  <si>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</si>
  <si>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</si>
  <si>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</si>
  <si>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</si>
  <si>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</si>
  <si>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</si>
  <si>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</si>
  <si>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</si>
  <si>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</si>
  <si>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</si>
  <si>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</si>
  <si>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</si>
  <si>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</si>
  <si>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</si>
  <si>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</si>
  <si>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</si>
  <si>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</si>
  <si>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</si>
  <si>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</si>
  <si>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</si>
  <si>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</si>
  <si>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</si>
  <si>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</si>
  <si>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</si>
  <si>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</si>
  <si>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</si>
  <si>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</si>
  <si>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</si>
  <si>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</si>
  <si>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</si>
  <si>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</si>
  <si>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</si>
  <si>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</si>
  <si>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</si>
  <si>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</si>
  <si>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</si>
  <si>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</si>
  <si>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</si>
  <si>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</si>
  <si>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</si>
  <si>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</si>
  <si>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</si>
  <si>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</si>
  <si>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</si>
  <si>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</si>
  <si>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</si>
  <si>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</si>
  <si>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</si>
  <si>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</si>
  <si>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</si>
  <si>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</si>
  <si>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</si>
  <si>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</si>
  <si>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</si>
  <si>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</si>
  <si>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</si>
  <si>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</si>
  <si>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</si>
  <si>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</si>
  <si>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</si>
  <si>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</si>
  <si>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</si>
  <si>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</si>
  <si>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</si>
  <si>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</si>
  <si>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</si>
  <si>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</si>
  <si>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</si>
  <si>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</si>
  <si>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</si>
  <si>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</si>
  <si>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</si>
  <si>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</si>
  <si>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</si>
  <si>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</si>
  <si>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</si>
  <si>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</si>
  <si>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</si>
  <si>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</si>
  <si>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</si>
  <si>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</si>
  <si>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</si>
  <si>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</si>
  <si>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</si>
  <si>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</si>
  <si>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</si>
  <si>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</si>
  <si>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</si>
  <si>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</si>
  <si>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</si>
  <si>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</si>
  <si>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</si>
  <si>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</si>
  <si>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</si>
  <si>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</si>
  <si>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</si>
  <si>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</si>
  <si>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</si>
  <si>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</si>
  <si>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</si>
  <si>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</si>
  <si>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</si>
  <si>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</si>
  <si>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</si>
  <si>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</si>
  <si>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</si>
  <si>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</si>
  <si>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</si>
  <si>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</si>
  <si>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</si>
  <si>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</si>
  <si>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</si>
  <si>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</si>
  <si>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</si>
  <si>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</si>
  <si>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</si>
  <si>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</si>
  <si>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</si>
  <si>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</si>
  <si>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</si>
  <si>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</si>
  <si>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</si>
  <si>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</si>
  <si>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</si>
  <si>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</si>
  <si>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</si>
  <si>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</si>
  <si>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</si>
  <si>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</si>
  <si>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</si>
  <si>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</si>
  <si>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</si>
  <si>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</si>
  <si>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</si>
  <si>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</si>
  <si>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</si>
  <si>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</si>
  <si>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</si>
  <si>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</si>
  <si>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</si>
  <si>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</si>
  <si>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</si>
  <si>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</si>
  <si>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</si>
  <si>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</si>
  <si>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</si>
  <si>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</si>
  <si>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</si>
  <si>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</si>
  <si>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</si>
  <si>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</si>
  <si>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</si>
  <si>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</si>
  <si>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</si>
  <si>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</si>
  <si>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</si>
  <si>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</si>
  <si>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</si>
  <si>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</si>
  <si>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</si>
  <si>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</si>
  <si>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</si>
  <si>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</si>
  <si>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</si>
  <si>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</si>
  <si>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</si>
  <si>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</si>
  <si>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</si>
  <si>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</si>
  <si>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</si>
  <si>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</si>
  <si>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</si>
  <si>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</si>
  <si>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</si>
  <si>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</si>
  <si>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</si>
  <si>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</si>
  <si>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</si>
  <si>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</si>
  <si>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</si>
  <si>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</si>
  <si>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</si>
  <si>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</si>
  <si>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</si>
  <si>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</si>
  <si>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</si>
  <si>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</si>
  <si>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</si>
  <si>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</si>
  <si>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</si>
  <si>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</si>
  <si>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</si>
  <si>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</si>
  <si>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</si>
  <si>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</si>
  <si>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</si>
  <si>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</si>
  <si>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</si>
  <si>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</si>
  <si>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</si>
  <si>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</si>
  <si>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</si>
  <si>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</si>
  <si>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</si>
  <si>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</si>
  <si>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</si>
  <si>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</si>
  <si>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</si>
  <si>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</si>
  <si>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</si>
  <si>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</si>
  <si>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</si>
  <si>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</si>
  <si>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</si>
  <si>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</si>
  <si>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</si>
  <si>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</si>
  <si>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</si>
  <si>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</si>
  <si>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</si>
  <si>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</si>
  <si>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</si>
  <si>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</si>
  <si>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</si>
  <si>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</si>
  <si>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</si>
  <si>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</si>
  <si>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</si>
  <si>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</si>
  <si>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</si>
  <si>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</si>
  <si>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</si>
  <si>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</si>
  <si>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</si>
  <si>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</si>
  <si>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</si>
  <si>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</si>
  <si>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</si>
  <si>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</si>
  <si>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</si>
  <si>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</si>
  <si>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</si>
  <si>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</si>
  <si>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</si>
  <si>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</si>
  <si>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</si>
  <si>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</si>
  <si>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</si>
  <si>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</si>
  <si>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</si>
  <si>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</si>
  <si>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</si>
  <si>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</si>
  <si>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</si>
  <si>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</si>
  <si>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</si>
  <si>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</si>
  <si>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</si>
  <si>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</si>
  <si>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</si>
  <si>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</si>
  <si>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</si>
  <si>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</si>
  <si>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</si>
  <si>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</si>
  <si>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</si>
  <si>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</si>
  <si>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</si>
  <si>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</si>
  <si>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</si>
  <si>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</si>
  <si>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</si>
  <si>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</si>
  <si>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</si>
  <si>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</si>
  <si>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</si>
  <si>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</si>
  <si>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</si>
  <si>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</si>
  <si>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</si>
  <si>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</si>
  <si>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</si>
  <si>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</si>
  <si>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</si>
  <si>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</si>
  <si>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</si>
  <si>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</si>
  <si>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</si>
  <si>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</si>
  <si>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</si>
  <si>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</si>
  <si>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</si>
  <si>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</si>
  <si>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</si>
  <si>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</si>
  <si>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</si>
  <si>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</si>
  <si>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</si>
  <si>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</si>
  <si>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</si>
  <si>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</si>
  <si>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</si>
  <si>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</si>
  <si>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</si>
  <si>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</si>
  <si>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</si>
  <si>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</si>
  <si>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</si>
  <si>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</si>
  <si>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</si>
  <si>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</si>
  <si>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</si>
  <si>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</si>
  <si>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</si>
  <si>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</si>
  <si>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</si>
  <si>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</si>
  <si>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</si>
  <si>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</si>
  <si>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</si>
  <si>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</si>
  <si>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</si>
  <si>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</si>
  <si>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</si>
  <si>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</si>
  <si>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</si>
  <si>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</si>
  <si>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</si>
  <si>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</si>
  <si>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</si>
  <si>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</si>
  <si>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</si>
  <si>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</si>
  <si>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</si>
  <si>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</si>
  <si>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</si>
  <si>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</si>
  <si>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</si>
  <si>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</si>
  <si>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</si>
  <si>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</si>
  <si>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</si>
  <si>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</si>
  <si>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</si>
  <si>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</si>
  <si>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</si>
  <si>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</si>
  <si>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</si>
  <si>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</si>
  <si>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</si>
  <si>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</si>
  <si>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</si>
  <si>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</si>
  <si>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</si>
  <si>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</si>
  <si>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</si>
  <si>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</si>
  <si>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</si>
  <si>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</si>
  <si>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</si>
  <si>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</si>
  <si>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</si>
  <si>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</si>
  <si>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</si>
  <si>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</si>
  <si>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</si>
  <si>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</si>
  <si>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</si>
  <si>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</si>
  <si>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</si>
  <si>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</si>
  <si>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</si>
  <si>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</si>
  <si>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</si>
  <si>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</si>
  <si>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</si>
  <si>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</si>
  <si>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</si>
  <si>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</si>
  <si>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</si>
  <si>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</si>
  <si>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</si>
  <si>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</si>
  <si>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</si>
  <si>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</si>
  <si>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</si>
  <si>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</si>
  <si>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</si>
  <si>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</si>
  <si>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</si>
  <si>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</si>
  <si>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</si>
  <si>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</si>
  <si>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</si>
  <si>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</si>
  <si>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</si>
  <si>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</si>
  <si>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</si>
  <si>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</si>
  <si>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</si>
  <si>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</si>
  <si>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</si>
  <si>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</si>
  <si>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</si>
  <si>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</si>
  <si>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</si>
  <si>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</si>
  <si>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</si>
  <si>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</si>
  <si>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</si>
  <si>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</si>
  <si>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</si>
  <si>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</si>
  <si>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</si>
  <si>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</si>
  <si>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</si>
  <si>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</si>
  <si>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</si>
  <si>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</si>
  <si>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</si>
  <si>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</si>
  <si>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</si>
  <si>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</si>
  <si>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</si>
  <si>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</si>
  <si>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</si>
  <si>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</si>
  <si>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</si>
  <si>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</si>
  <si>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</si>
  <si>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</si>
  <si>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</si>
  <si>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</si>
  <si>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</si>
  <si>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</si>
  <si>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</si>
  <si>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</si>
  <si>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</si>
  <si>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</si>
  <si>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</si>
  <si>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</si>
  <si>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</si>
  <si>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</si>
  <si>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</si>
  <si>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</si>
  <si>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</si>
  <si>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</si>
  <si>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</si>
  <si>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</si>
  <si>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</si>
  <si>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</si>
  <si>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</si>
  <si>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</si>
  <si>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</si>
  <si>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</si>
  <si>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</si>
  <si>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</si>
  <si>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</si>
  <si>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</si>
  <si>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</si>
  <si>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</si>
  <si>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</si>
  <si>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</si>
  <si>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</si>
  <si>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</si>
  <si>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</si>
  <si>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</si>
  <si>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</si>
  <si>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</si>
  <si>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</si>
  <si>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</si>
  <si>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</si>
  <si>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</si>
  <si>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</si>
  <si>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</si>
  <si>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</si>
  <si>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</si>
  <si>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</si>
  <si>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</si>
  <si>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</si>
  <si>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</si>
  <si>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</si>
  <si>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</si>
  <si>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</si>
  <si>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</si>
  <si>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</si>
  <si>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</si>
  <si>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</si>
  <si>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</si>
  <si>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</si>
  <si>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</si>
  <si>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</si>
  <si>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</si>
  <si>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</si>
  <si>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</si>
  <si>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</si>
  <si>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</si>
  <si>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</si>
  <si>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</si>
  <si>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</si>
  <si>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</si>
  <si>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</si>
  <si>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</si>
  <si>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</si>
  <si>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</si>
  <si>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</si>
  <si>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</si>
  <si>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</si>
  <si>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</si>
  <si>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</si>
  <si>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</si>
  <si>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</si>
  <si>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</si>
  <si>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</si>
  <si>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</si>
  <si>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</si>
  <si>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</si>
  <si>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</si>
  <si>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</si>
  <si>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</si>
  <si>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</si>
  <si>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</si>
  <si>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</si>
  <si>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</si>
  <si>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</si>
  <si>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</si>
  <si>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</si>
  <si>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</si>
  <si>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</si>
  <si>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</si>
  <si>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</si>
  <si>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</si>
  <si>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</si>
  <si>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</si>
  <si>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</si>
  <si>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</si>
  <si>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</si>
  <si>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</si>
  <si>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</si>
  <si>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</si>
  <si>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</si>
  <si>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</si>
  <si>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</si>
  <si>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</si>
  <si>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</si>
  <si>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</si>
  <si>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</si>
  <si>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</si>
  <si>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</si>
  <si>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</si>
  <si>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</si>
  <si>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</si>
  <si>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</si>
  <si>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</si>
  <si>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</si>
  <si>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</si>
  <si>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</si>
  <si>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</si>
  <si>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</si>
  <si>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</si>
  <si>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</si>
  <si>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</si>
  <si>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</si>
  <si>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</si>
  <si>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</si>
  <si>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</si>
  <si>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</si>
  <si>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</si>
  <si>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</si>
  <si>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</si>
  <si>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</si>
  <si>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</si>
  <si>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</si>
  <si>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</si>
  <si>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</si>
  <si>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</si>
  <si>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</si>
  <si>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</si>
  <si>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</si>
  <si>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</si>
  <si>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</si>
  <si>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</si>
  <si>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</si>
  <si>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</si>
  <si>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</si>
  <si>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</si>
  <si>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</si>
  <si>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</si>
  <si>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</si>
  <si>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</si>
  <si>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</si>
  <si>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</si>
  <si>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</si>
  <si>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</si>
  <si>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</si>
  <si>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</si>
  <si>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</si>
  <si>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</si>
  <si>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</si>
  <si>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</si>
  <si>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</si>
  <si>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</si>
  <si>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</si>
  <si>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</si>
  <si>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</si>
  <si>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</si>
  <si>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</si>
  <si>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</si>
  <si>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</si>
  <si>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</si>
  <si>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</si>
  <si>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</si>
  <si>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</si>
  <si>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</si>
  <si>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</si>
  <si>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</si>
  <si>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</si>
  <si>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</si>
  <si>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</si>
  <si>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</si>
  <si>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</si>
  <si>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</si>
  <si>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</si>
  <si>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</si>
  <si>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</si>
  <si>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</si>
  <si>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</si>
  <si>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</si>
  <si>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</si>
  <si>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</si>
  <si>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</si>
  <si>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</si>
  <si>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</si>
  <si>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</si>
  <si>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</si>
  <si>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</si>
  <si>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</si>
  <si>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</si>
  <si>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</si>
  <si>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</si>
  <si>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</si>
  <si>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</si>
  <si>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</si>
  <si>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</si>
  <si>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</si>
  <si>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</si>
  <si>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</si>
  <si>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</si>
  <si>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</si>
  <si>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</si>
  <si>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</si>
  <si>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</si>
  <si>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</si>
  <si>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</si>
  <si>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</si>
  <si>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</si>
  <si>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</si>
  <si>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</si>
  <si>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</si>
  <si>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</si>
  <si>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</si>
  <si>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</si>
  <si>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</si>
  <si>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</si>
  <si>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</si>
  <si>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</si>
  <si>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</si>
  <si>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</si>
  <si>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</si>
  <si>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</si>
  <si>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</si>
  <si>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</si>
  <si>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</si>
  <si>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</si>
  <si>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</si>
  <si>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</si>
  <si>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</si>
  <si>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</si>
  <si>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</si>
  <si>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</si>
  <si>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</si>
  <si>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</si>
  <si>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</si>
  <si>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</si>
  <si>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</si>
  <si>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</si>
  <si>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</si>
  <si>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</si>
  <si>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</si>
  <si>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</si>
  <si>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</si>
  <si>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</si>
  <si>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</si>
  <si>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</si>
  <si>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</si>
  <si>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</si>
  <si>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</si>
  <si>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</si>
  <si>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</si>
  <si>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</si>
  <si>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</si>
  <si>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</si>
  <si>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</si>
  <si>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</si>
  <si>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</si>
  <si>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</si>
  <si>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</si>
  <si>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</si>
  <si>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</si>
  <si>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</si>
  <si>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</si>
  <si>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</si>
  <si>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</si>
  <si>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</si>
  <si>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</si>
  <si>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</si>
  <si>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</si>
  <si>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</si>
  <si>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</si>
  <si>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</si>
  <si>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</si>
  <si>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</si>
  <si>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</si>
  <si>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</si>
  <si>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</si>
  <si>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</si>
  <si>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</si>
  <si>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</si>
  <si>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</si>
  <si>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</si>
  <si>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</si>
  <si>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</si>
  <si>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</si>
  <si>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</si>
  <si>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</si>
  <si>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</si>
  <si>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</si>
  <si>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</si>
  <si>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</si>
  <si>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</si>
  <si>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</si>
  <si>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</si>
  <si>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</si>
  <si>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</si>
  <si>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</si>
  <si>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</si>
  <si>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</si>
  <si>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</si>
  <si>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</si>
  <si>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</si>
  <si>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</si>
  <si>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</si>
  <si>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</si>
  <si>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</si>
  <si>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</si>
  <si>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</si>
  <si>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</si>
  <si>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</si>
  <si>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</si>
  <si>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</si>
  <si>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</si>
  <si>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</si>
  <si>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</si>
  <si>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</si>
  <si>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</si>
  <si>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</si>
  <si>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</si>
  <si>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</si>
  <si>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</si>
  <si>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</si>
  <si>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</si>
  <si>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</si>
  <si>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</si>
  <si>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</si>
  <si>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</si>
  <si>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</si>
  <si>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</si>
  <si>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</si>
  <si>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</si>
  <si>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</si>
  <si>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</si>
  <si>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</si>
  <si>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</si>
  <si>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</si>
  <si>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</si>
  <si>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</si>
  <si>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</si>
  <si>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</si>
  <si>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</si>
  <si>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</si>
  <si>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</si>
  <si>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</si>
  <si>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</si>
  <si>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</si>
  <si>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</si>
  <si>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</si>
  <si>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</si>
  <si>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</si>
  <si>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</si>
  <si>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</si>
  <si>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</si>
  <si>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</si>
  <si>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</si>
  <si>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</si>
  <si>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</si>
  <si>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</si>
  <si>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</si>
  <si>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</si>
  <si>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</si>
  <si>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</si>
  <si>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</si>
  <si>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</si>
  <si>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</si>
  <si>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</si>
  <si>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</si>
  <si>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</si>
  <si>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</si>
  <si>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</si>
  <si>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</si>
  <si>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</si>
  <si>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</si>
  <si>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</si>
  <si>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</si>
  <si>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</si>
  <si>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</si>
  <si>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</si>
  <si>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</si>
  <si>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</si>
  <si>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</si>
  <si>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</si>
  <si>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</si>
  <si>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</si>
  <si>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</si>
  <si>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</si>
  <si>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</si>
  <si>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</si>
  <si>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</si>
  <si>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</si>
  <si>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</si>
  <si>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</si>
  <si>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</si>
  <si>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</si>
  <si>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</si>
  <si>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</si>
  <si>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</si>
  <si>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</si>
  <si>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</si>
  <si>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</si>
  <si>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</si>
  <si>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</si>
  <si>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</si>
  <si>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</si>
  <si>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</si>
  <si>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</si>
  <si>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</si>
  <si>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</si>
  <si>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</si>
  <si>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</si>
  <si>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</si>
  <si>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</si>
  <si>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</si>
  <si>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</si>
  <si>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</si>
  <si>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</si>
  <si>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</si>
  <si>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</si>
  <si>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</si>
  <si>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</si>
  <si>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</si>
  <si>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</si>
  <si>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</si>
  <si>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</si>
  <si>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</si>
  <si>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</si>
  <si>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</si>
  <si>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</si>
  <si>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</si>
  <si>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</si>
  <si>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</si>
  <si>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</si>
  <si>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</si>
  <si>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</si>
  <si>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</si>
  <si>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</si>
  <si>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</si>
  <si>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</si>
  <si>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</si>
  <si>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</si>
  <si>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</si>
  <si>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</si>
  <si>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</si>
  <si>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</si>
  <si>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</si>
  <si>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</si>
  <si>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</si>
  <si>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</si>
  <si>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</si>
  <si>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</si>
  <si>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</si>
  <si>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</si>
  <si>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</si>
  <si>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</si>
  <si>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</si>
  <si>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</si>
  <si>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</si>
  <si>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</si>
  <si>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</si>
  <si>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</si>
  <si>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</si>
  <si>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</si>
  <si>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</si>
  <si>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</si>
  <si>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</si>
  <si>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</si>
  <si>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</si>
  <si>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</si>
  <si>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</si>
  <si>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</si>
  <si>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</si>
  <si>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</si>
  <si>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</si>
  <si>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</si>
  <si>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</si>
  <si>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</si>
  <si>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</si>
  <si>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</si>
  <si>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</si>
  <si>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</si>
  <si>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</si>
  <si>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</si>
  <si>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</si>
  <si>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</si>
  <si>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</si>
  <si>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</si>
  <si>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</si>
  <si>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</si>
  <si>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</si>
  <si>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</si>
  <si>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</si>
  <si>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</si>
  <si>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</si>
  <si>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</si>
  <si>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</si>
  <si>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</si>
  <si>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</si>
  <si>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</si>
  <si>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</si>
  <si>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</si>
  <si>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</si>
  <si>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</si>
  <si>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</si>
  <si>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</si>
  <si>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</si>
  <si>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</si>
  <si>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</si>
  <si>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</si>
  <si>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</si>
  <si>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</si>
  <si>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</si>
  <si>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</si>
  <si>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</si>
  <si>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</si>
  <si>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</si>
  <si>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</si>
  <si>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</si>
  <si>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</si>
  <si>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</si>
  <si>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</si>
  <si>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</si>
  <si>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</si>
  <si>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</si>
  <si>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</si>
  <si>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</si>
  <si>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</si>
  <si>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</si>
  <si>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</si>
  <si>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</si>
  <si>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</si>
  <si>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</si>
  <si>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</si>
  <si>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</si>
  <si>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</si>
  <si>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</si>
  <si>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</si>
  <si>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</si>
  <si>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</si>
  <si>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</si>
  <si>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</si>
  <si>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</si>
  <si>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</si>
  <si>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</si>
  <si>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</si>
  <si>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</si>
  <si>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</si>
  <si>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</si>
  <si>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</si>
  <si>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</si>
  <si>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</si>
  <si>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</si>
  <si>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</si>
  <si>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</si>
  <si>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</si>
  <si>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</si>
  <si>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</si>
  <si>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</si>
  <si>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</si>
  <si>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</si>
  <si>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</si>
  <si>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</si>
  <si>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</si>
  <si>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</si>
  <si>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</si>
  <si>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</si>
  <si>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</si>
  <si>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</si>
  <si>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</si>
  <si>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</si>
  <si>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</si>
  <si>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</si>
  <si>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</si>
  <si>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</si>
  <si>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</si>
  <si>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</si>
  <si>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</si>
  <si>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</si>
  <si>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</si>
  <si>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</si>
  <si>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</si>
  <si>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</si>
  <si>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</si>
  <si>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</si>
  <si>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</si>
  <si>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</si>
  <si>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</si>
  <si>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</si>
  <si>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</si>
  <si>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</si>
  <si>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</si>
  <si>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</si>
  <si>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</si>
  <si>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</si>
  <si>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</si>
  <si>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</si>
  <si>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</si>
  <si>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</si>
  <si>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</si>
  <si>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</si>
  <si>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</si>
  <si>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</si>
  <si>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</si>
  <si>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</si>
  <si>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</si>
  <si>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</si>
  <si>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</si>
  <si>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</si>
  <si>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</si>
  <si>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</si>
  <si>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</si>
  <si>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</si>
  <si>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</si>
  <si>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</si>
  <si>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</si>
  <si>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</si>
  <si>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</si>
  <si>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</si>
  <si>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</si>
  <si>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</si>
  <si>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</si>
  <si>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</si>
  <si>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</si>
  <si>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</si>
  <si>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</si>
  <si>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</si>
  <si>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</si>
  <si>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</si>
  <si>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</si>
  <si>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</si>
  <si>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</si>
  <si>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</si>
  <si>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</si>
  <si>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</si>
  <si>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</si>
  <si>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</si>
  <si>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</si>
  <si>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</si>
  <si>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</si>
  <si>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</si>
  <si>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</si>
  <si>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</si>
  <si>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</si>
  <si>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</si>
  <si>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</si>
  <si>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</si>
  <si>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</si>
  <si>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</si>
  <si>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</si>
  <si>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</si>
  <si>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</si>
  <si>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</si>
  <si>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</si>
  <si>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</si>
  <si>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</si>
  <si>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</si>
  <si>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</si>
  <si>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</si>
  <si>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</si>
  <si>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</si>
  <si>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</si>
  <si>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</si>
  <si>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</si>
  <si>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</si>
  <si>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</si>
  <si>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</si>
  <si>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</si>
  <si>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</si>
  <si>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</si>
  <si>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</si>
  <si>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</si>
  <si>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</si>
  <si>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</si>
  <si>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</si>
  <si>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</si>
  <si>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</si>
  <si>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</si>
  <si>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</si>
  <si>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</si>
  <si>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</si>
  <si>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</si>
  <si>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</si>
  <si>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</si>
  <si>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</si>
  <si>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</si>
  <si>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</si>
  <si>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</si>
  <si>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</si>
  <si>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</si>
  <si>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</si>
  <si>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</si>
  <si>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</si>
  <si>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</si>
  <si>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</si>
  <si>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</si>
  <si>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</si>
  <si>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</si>
  <si>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</si>
  <si>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</si>
  <si>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</si>
  <si>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</si>
  <si>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</si>
  <si>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</si>
  <si>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</si>
  <si>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</si>
  <si>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</si>
  <si>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</si>
  <si>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</si>
  <si>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</si>
  <si>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</si>
  <si>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</si>
  <si>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</si>
  <si>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</si>
  <si>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</si>
  <si>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</si>
  <si>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</si>
  <si>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</si>
  <si>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</si>
  <si>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</si>
  <si>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</si>
  <si>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</si>
  <si>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</si>
  <si>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</si>
  <si>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</si>
  <si>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</si>
  <si>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</si>
  <si>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</si>
  <si>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</si>
  <si>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</si>
  <si>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</si>
  <si>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</si>
  <si>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</si>
  <si>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</si>
  <si>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</si>
  <si>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</si>
  <si>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</si>
  <si>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</si>
  <si>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</si>
  <si>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</si>
  <si>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</si>
  <si>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</si>
  <si>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</si>
  <si>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</si>
  <si>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</si>
  <si>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</si>
  <si>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</si>
  <si>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</si>
  <si>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</si>
  <si>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</si>
  <si>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</si>
  <si>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</si>
  <si>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</si>
  <si>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</si>
  <si>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</si>
  <si>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</si>
  <si>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</si>
  <si>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</si>
  <si>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</si>
  <si>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</si>
  <si>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</si>
  <si>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</si>
  <si>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</si>
  <si>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</si>
  <si>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</si>
  <si>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</si>
  <si>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</si>
  <si>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</si>
  <si>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</si>
  <si>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</si>
  <si>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</si>
  <si>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</si>
  <si>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</si>
  <si>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</si>
  <si>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</si>
  <si>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</si>
  <si>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</si>
  <si>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</si>
  <si>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</si>
  <si>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</si>
  <si>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</si>
  <si>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</si>
  <si>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</si>
  <si>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</si>
  <si>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</si>
  <si>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</si>
  <si>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</si>
  <si>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</si>
  <si>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</si>
  <si>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</si>
  <si>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</si>
  <si>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</si>
  <si>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</si>
  <si>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</si>
  <si>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</si>
  <si>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</si>
  <si>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</si>
  <si>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</si>
  <si>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</si>
  <si>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</si>
  <si>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</si>
  <si>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</si>
  <si>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</si>
  <si>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</si>
  <si>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</si>
  <si>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</si>
  <si>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</si>
  <si>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</si>
  <si>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</si>
  <si>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</si>
  <si>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</si>
  <si>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</si>
  <si>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</si>
  <si>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</si>
  <si>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</si>
  <si>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</si>
  <si>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</si>
  <si>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</si>
  <si>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</si>
  <si>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</si>
  <si>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</si>
  <si>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</si>
  <si>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</si>
  <si>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</si>
  <si>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</si>
  <si>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</si>
  <si>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</si>
  <si>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</si>
  <si>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</si>
  <si>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</si>
  <si>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</si>
  <si>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</si>
  <si>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</si>
  <si>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</si>
  <si>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</si>
  <si>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</si>
  <si>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</si>
  <si>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</si>
  <si>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</si>
  <si>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</si>
  <si>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</si>
  <si>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</si>
  <si>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</si>
  <si>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</si>
  <si>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</si>
  <si>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</si>
  <si>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</si>
  <si>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</si>
  <si>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</si>
  <si>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</si>
  <si>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</si>
  <si>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</si>
  <si>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</si>
  <si>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</si>
  <si>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</si>
  <si>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</si>
  <si>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</si>
  <si>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</si>
  <si>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</si>
  <si>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</si>
  <si>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</si>
  <si>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</si>
  <si>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</si>
  <si>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</si>
  <si>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</si>
  <si>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</si>
  <si>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</si>
  <si>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</si>
  <si>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</si>
  <si>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</si>
  <si>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</si>
  <si>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</si>
  <si>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</si>
  <si>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</si>
  <si>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</si>
  <si>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</si>
  <si>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</si>
  <si>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</si>
  <si>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</si>
  <si>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</si>
  <si>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</si>
  <si>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</si>
  <si>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</si>
  <si>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</si>
  <si>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</si>
  <si>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</si>
  <si>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</si>
  <si>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</si>
  <si>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</si>
  <si>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</si>
  <si>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</si>
  <si>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</si>
  <si>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</si>
  <si>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</si>
  <si>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</si>
  <si>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</si>
  <si>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</si>
  <si>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</si>
  <si>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</si>
  <si>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</si>
  <si>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</si>
  <si>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</si>
  <si>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</si>
  <si>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</si>
  <si>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</si>
  <si>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</si>
  <si>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</si>
  <si>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</si>
  <si>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</si>
  <si>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</si>
  <si>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</si>
  <si>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</si>
  <si>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</si>
  <si>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</si>
  <si>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</si>
  <si>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</si>
  <si>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</si>
  <si>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</si>
  <si>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</si>
  <si>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</si>
  <si>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</si>
  <si>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</si>
  <si>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</si>
  <si>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</si>
  <si>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</si>
  <si>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</si>
  <si>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</si>
  <si>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</si>
  <si>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</si>
  <si>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</si>
  <si>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</si>
  <si>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</si>
  <si>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</si>
  <si>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</si>
  <si>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</si>
  <si>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</si>
  <si>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</si>
  <si>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</si>
  <si>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</si>
  <si>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</si>
  <si>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</si>
  <si>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</si>
  <si>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</si>
  <si>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</si>
  <si>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</si>
  <si>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</si>
  <si>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</si>
  <si>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</si>
  <si>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</si>
  <si>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</si>
  <si>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</si>
  <si>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</si>
  <si>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</si>
  <si>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</si>
  <si>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</si>
  <si>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</si>
  <si>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</si>
  <si>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</si>
  <si>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</si>
  <si>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</si>
  <si>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</si>
  <si>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</si>
  <si>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</si>
  <si>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</si>
  <si>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</si>
  <si>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</si>
  <si>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</si>
  <si>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</si>
  <si>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</si>
  <si>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</si>
  <si>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</si>
  <si>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</si>
  <si>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</si>
  <si>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</si>
  <si>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</si>
  <si>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</si>
  <si>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</si>
  <si>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</si>
  <si>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</si>
  <si>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</si>
  <si>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</si>
  <si>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</si>
  <si>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</si>
  <si>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</si>
  <si>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</si>
  <si>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</si>
  <si>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</si>
  <si>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</si>
  <si>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</si>
  <si>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</si>
  <si>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</si>
  <si>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</si>
  <si>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</si>
  <si>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</si>
  <si>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</si>
  <si>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</si>
  <si>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</si>
  <si>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</si>
  <si>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</si>
  <si>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</si>
  <si>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</si>
  <si>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</si>
  <si>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</si>
  <si>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</si>
  <si>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</si>
  <si>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</si>
  <si>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</si>
  <si>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</si>
  <si>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</si>
  <si>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</si>
  <si>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</si>
  <si>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</si>
  <si>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</si>
  <si>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</si>
  <si>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</si>
  <si>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</si>
  <si>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</si>
  <si>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</si>
  <si>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</si>
  <si>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</si>
  <si>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</si>
  <si>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</si>
  <si>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</si>
  <si>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</si>
  <si>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</si>
  <si>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</si>
  <si>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</si>
  <si>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</si>
  <si>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</si>
  <si>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</si>
  <si>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</si>
  <si>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</si>
  <si>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</si>
  <si>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</si>
  <si>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</si>
  <si>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</si>
  <si>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</si>
  <si>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</si>
  <si>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</si>
  <si>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</si>
  <si>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</si>
  <si>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</si>
  <si>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</si>
  <si>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</si>
  <si>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</si>
  <si>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</si>
  <si>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</si>
  <si>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</si>
  <si>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</si>
  <si>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</si>
  <si>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</si>
  <si>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</si>
  <si>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</si>
  <si>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</si>
  <si>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</si>
  <si>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</si>
  <si>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</si>
  <si>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</si>
  <si>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</si>
  <si>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</si>
  <si>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</si>
  <si>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</si>
  <si>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</si>
  <si>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</si>
  <si>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</si>
  <si>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</si>
  <si>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</si>
  <si>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</si>
  <si>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</si>
  <si>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</si>
  <si>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</si>
  <si>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</si>
  <si>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</si>
  <si>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</si>
  <si>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</si>
  <si>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</si>
  <si>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</si>
  <si>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</si>
  <si>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</si>
  <si>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</si>
  <si>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</si>
  <si>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</si>
  <si>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</si>
  <si>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</si>
  <si>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</si>
  <si>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</si>
  <si>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</si>
  <si>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</si>
  <si>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</si>
  <si>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</si>
  <si>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</si>
  <si>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</si>
  <si>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</si>
  <si>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</si>
  <si>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</si>
  <si>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</si>
  <si>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</si>
  <si>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</si>
  <si>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</si>
  <si>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</si>
  <si>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</si>
  <si>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</si>
  <si>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</si>
  <si>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</si>
  <si>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</si>
  <si>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</si>
  <si>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</si>
  <si>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</si>
  <si>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</si>
  <si>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</si>
  <si>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</si>
  <si>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</si>
  <si>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</si>
  <si>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</si>
  <si>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</si>
  <si>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</si>
  <si>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</si>
  <si>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</si>
  <si>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</si>
  <si>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</si>
  <si>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</si>
  <si>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</si>
  <si>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</si>
  <si>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</si>
  <si>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</si>
  <si>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</si>
  <si>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</si>
  <si>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</si>
  <si>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</si>
  <si>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</si>
  <si>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</si>
  <si>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</si>
  <si>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</si>
  <si>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</si>
  <si>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</si>
  <si>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</si>
  <si>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</si>
  <si>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</si>
  <si>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</si>
  <si>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</si>
  <si>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</si>
  <si>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</si>
  <si>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</si>
  <si>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</si>
  <si>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</si>
  <si>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</si>
  <si>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</si>
  <si>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</si>
  <si>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</si>
  <si>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</si>
  <si>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</si>
  <si>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</si>
  <si>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</si>
  <si>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</si>
  <si>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</si>
  <si>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</si>
  <si>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</si>
  <si>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</si>
  <si>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</si>
  <si>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</si>
  <si>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</si>
  <si>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</si>
  <si>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</si>
  <si>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</si>
  <si>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</si>
  <si>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</si>
  <si>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</si>
  <si>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</si>
  <si>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</si>
  <si>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</si>
  <si>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</si>
  <si>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</si>
  <si>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</si>
  <si>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</si>
  <si>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</si>
  <si>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</si>
  <si>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</si>
  <si>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</si>
  <si>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</si>
  <si>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</si>
  <si>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</si>
  <si>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</si>
  <si>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</si>
  <si>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</si>
  <si>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</si>
  <si>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</si>
  <si>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</si>
  <si>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</si>
  <si>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</si>
  <si>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</si>
  <si>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</si>
  <si>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</si>
  <si>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</si>
  <si>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</si>
  <si>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</si>
  <si>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</si>
  <si>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</si>
  <si>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</si>
  <si>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</si>
  <si>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</si>
  <si>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</si>
  <si>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</si>
  <si>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</si>
  <si>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</si>
  <si>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</si>
  <si>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</si>
  <si>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</si>
  <si>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</si>
  <si>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</si>
  <si>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</si>
  <si>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</si>
  <si>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</si>
  <si>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</si>
  <si>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</si>
  <si>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</si>
  <si>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</si>
  <si>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</si>
  <si>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</si>
  <si>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</si>
  <si>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</si>
  <si>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</si>
  <si>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</si>
  <si>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</si>
  <si>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</si>
  <si>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</si>
  <si>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</si>
  <si>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</si>
  <si>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</si>
  <si>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</si>
  <si>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</si>
  <si>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</si>
  <si>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</si>
  <si>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</si>
  <si>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</si>
  <si>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</si>
  <si>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</si>
  <si>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</si>
  <si>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</si>
  <si>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</si>
  <si>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</si>
  <si>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</si>
  <si>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</si>
  <si>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</si>
  <si>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</si>
  <si>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</si>
  <si>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</si>
  <si>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</si>
  <si>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</si>
  <si>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</si>
  <si>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</si>
  <si>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</si>
  <si>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</si>
  <si>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</si>
  <si>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</si>
  <si>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</si>
  <si>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</si>
  <si>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</si>
  <si>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</si>
  <si>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</si>
  <si>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</si>
  <si>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</si>
  <si>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</si>
  <si>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</si>
  <si>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</si>
  <si>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</si>
  <si>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</si>
  <si>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</si>
  <si>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</si>
  <si>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</si>
  <si>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</si>
  <si>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</si>
  <si>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</si>
  <si>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</si>
  <si>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</si>
  <si>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</si>
  <si>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</si>
  <si>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</si>
  <si>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</si>
  <si>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</si>
  <si>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</si>
  <si>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</si>
  <si>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</si>
  <si>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</si>
  <si>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</si>
  <si>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</si>
  <si>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</si>
  <si>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</si>
  <si>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</si>
  <si>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</si>
  <si>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</si>
  <si>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</si>
  <si>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</si>
  <si>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</si>
  <si>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</si>
  <si>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</si>
  <si>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</si>
  <si>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</si>
  <si>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</si>
  <si>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</si>
  <si>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</si>
  <si>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</si>
  <si>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</si>
  <si>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</si>
  <si>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</si>
  <si>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</si>
  <si>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</si>
  <si>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</si>
  <si>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</si>
  <si>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</si>
  <si>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</si>
  <si>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</si>
  <si>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</si>
  <si>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</si>
  <si>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</si>
  <si>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</si>
  <si>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</si>
  <si>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</si>
  <si>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</si>
  <si>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</si>
  <si>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</si>
  <si>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</si>
  <si>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</si>
  <si>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</si>
  <si>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</si>
  <si>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</si>
  <si>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</si>
  <si>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</si>
  <si>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</si>
  <si>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</si>
  <si>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</si>
  <si>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</si>
  <si>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</si>
  <si>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</si>
  <si>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</si>
  <si>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</si>
  <si>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</si>
  <si>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</si>
  <si>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</si>
  <si>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</si>
  <si>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</si>
  <si>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</si>
  <si>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</si>
  <si>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</si>
  <si>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</si>
  <si>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</si>
  <si>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</si>
  <si>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</si>
  <si>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</si>
  <si>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</si>
  <si>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</si>
  <si>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</si>
  <si>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</si>
  <si>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</si>
  <si>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</si>
  <si>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</si>
  <si>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</si>
  <si>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</si>
  <si>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</si>
  <si>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</si>
  <si>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</si>
  <si>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</si>
  <si>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</si>
  <si>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</si>
  <si>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</si>
  <si>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</si>
  <si>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</si>
  <si>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</si>
  <si>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</si>
  <si>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</si>
  <si>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</si>
  <si>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</si>
  <si>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</si>
  <si>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</si>
  <si>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</si>
  <si>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</si>
  <si>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</si>
  <si>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</si>
  <si>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</si>
  <si>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</si>
  <si>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</si>
  <si>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</si>
  <si>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</si>
  <si>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</si>
  <si>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</si>
  <si>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</si>
  <si>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</si>
  <si>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</si>
  <si>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</si>
  <si>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</si>
  <si>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</si>
  <si>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</si>
  <si>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</si>
  <si>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</si>
  <si>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</si>
  <si>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</si>
  <si>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</si>
  <si>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</si>
  <si>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</si>
  <si>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</si>
  <si>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</si>
  <si>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</si>
  <si>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</si>
  <si>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</si>
  <si>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</si>
  <si>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</si>
  <si>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</si>
  <si>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</si>
  <si>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</si>
  <si>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</si>
  <si>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</si>
  <si>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</si>
  <si>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</si>
  <si>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</si>
  <si>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</si>
  <si>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</si>
  <si>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</si>
  <si>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</si>
  <si>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</si>
  <si>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</si>
  <si>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</si>
  <si>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</si>
  <si>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</si>
  <si>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</si>
  <si>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</si>
  <si>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</si>
  <si>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</si>
  <si>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</si>
  <si>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</si>
  <si>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</si>
  <si>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</si>
  <si>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</si>
  <si>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</si>
  <si>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</si>
  <si>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</si>
  <si>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</si>
  <si>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</si>
  <si>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</si>
  <si>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</si>
  <si>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</si>
  <si>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</si>
  <si>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</si>
  <si>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</si>
  <si>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</si>
  <si>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</si>
  <si>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</si>
  <si>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</si>
  <si>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</si>
  <si>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</si>
  <si>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</si>
  <si>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</si>
  <si>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</si>
  <si>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</si>
  <si>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</si>
  <si>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</si>
  <si>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</si>
  <si>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</si>
  <si>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</si>
  <si>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</si>
  <si>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</si>
  <si>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</si>
  <si>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</si>
  <si>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</si>
  <si>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</si>
  <si>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</si>
  <si>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</si>
  <si>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</si>
  <si>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</si>
  <si>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</si>
  <si>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</si>
  <si>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</si>
  <si>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</si>
  <si>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</si>
  <si>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</si>
  <si>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</si>
  <si>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</si>
  <si>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</si>
  <si>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</si>
  <si>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</si>
  <si>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</si>
  <si>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</si>
  <si>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</si>
  <si>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</si>
  <si>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</si>
  <si>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</si>
  <si>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</si>
  <si>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</si>
  <si>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</si>
  <si>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</si>
  <si>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</si>
  <si>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</si>
  <si>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</si>
  <si>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</si>
  <si>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</si>
  <si>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</si>
  <si>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</si>
  <si>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</si>
  <si>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</si>
  <si>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</si>
  <si>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</si>
  <si>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</si>
  <si>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</si>
  <si>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</si>
  <si>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</si>
  <si>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</si>
  <si>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</si>
  <si>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</si>
  <si>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</si>
  <si>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</si>
  <si>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</si>
  <si>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</si>
  <si>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</si>
  <si>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</si>
  <si>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</si>
  <si>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</si>
  <si>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</si>
  <si>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</si>
  <si>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</si>
  <si>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</si>
  <si>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</si>
  <si>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</si>
  <si>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</si>
  <si>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</si>
  <si>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</si>
  <si>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</si>
  <si>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</si>
  <si>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</si>
  <si>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</si>
  <si>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</si>
  <si>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</si>
  <si>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</si>
  <si>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</si>
  <si>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</si>
  <si>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</si>
  <si>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</si>
  <si>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</si>
  <si>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</si>
  <si>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</si>
  <si>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</si>
  <si>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</si>
  <si>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</si>
  <si>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</si>
  <si>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</si>
  <si>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</si>
  <si>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</si>
  <si>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</si>
  <si>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</si>
  <si>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</si>
  <si>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</si>
  <si>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</si>
  <si>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</si>
  <si>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</si>
  <si>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</si>
  <si>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</si>
  <si>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</si>
  <si>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</si>
  <si>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</si>
  <si>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</si>
  <si>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</si>
  <si>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</si>
  <si>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</si>
  <si>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</si>
  <si>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</si>
  <si>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</si>
  <si>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</si>
  <si>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</si>
  <si>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</si>
  <si>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</si>
  <si>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</si>
  <si>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</si>
  <si>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</si>
  <si>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</si>
  <si>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</si>
  <si>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</si>
  <si>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</si>
  <si>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</si>
  <si>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</si>
  <si>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</si>
  <si>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</si>
  <si>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</si>
  <si>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</si>
  <si>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</si>
  <si>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</si>
  <si>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</si>
  <si>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</si>
  <si>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</si>
  <si>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</si>
  <si>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</si>
  <si>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</si>
  <si>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</si>
  <si>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</si>
  <si>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</si>
  <si>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</si>
  <si>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</si>
  <si>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</si>
  <si>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</si>
  <si>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</si>
  <si>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</si>
  <si>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</si>
  <si>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</si>
  <si>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</si>
  <si>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</si>
  <si>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</si>
  <si>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</si>
  <si>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</si>
  <si>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</si>
  <si>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</si>
  <si>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</si>
  <si>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</si>
  <si>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</si>
  <si>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</si>
  <si>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</si>
  <si>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</si>
  <si>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</si>
  <si>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</si>
  <si>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</si>
  <si>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</si>
  <si>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</si>
  <si>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</si>
  <si>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</si>
  <si>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</si>
  <si>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</si>
  <si>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</si>
  <si>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</si>
  <si>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</si>
  <si>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</si>
  <si>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</si>
  <si>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</si>
  <si>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</si>
  <si>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</si>
  <si>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</si>
  <si>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</si>
  <si>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</si>
  <si>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</si>
  <si>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</si>
  <si>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</si>
  <si>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</si>
  <si>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</si>
  <si>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</si>
  <si>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</si>
  <si>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</si>
  <si>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</si>
  <si>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</si>
  <si>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</si>
  <si>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</si>
  <si>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</si>
  <si>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</si>
  <si>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</si>
  <si>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</si>
  <si>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</si>
  <si>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</si>
  <si>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</si>
  <si>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</si>
  <si>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</si>
  <si>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</si>
  <si>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</si>
  <si>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</si>
  <si>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</si>
  <si>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</si>
  <si>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</si>
  <si>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</si>
  <si>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</si>
  <si>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</si>
  <si>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</si>
  <si>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</si>
  <si>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</si>
  <si>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</si>
  <si>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</si>
  <si>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</si>
  <si>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</si>
  <si>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</si>
  <si>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</si>
  <si>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</si>
  <si>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</si>
  <si>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</si>
  <si>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</si>
  <si>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</si>
  <si>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</si>
  <si>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</si>
  <si>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</si>
  <si>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</si>
  <si>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</si>
  <si>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</si>
  <si>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</si>
  <si>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</si>
  <si>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</si>
  <si>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</si>
  <si>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</si>
  <si>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</si>
  <si>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</si>
  <si>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</si>
  <si>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</si>
  <si>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</si>
  <si>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</si>
  <si>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</si>
  <si>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</si>
  <si>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</si>
  <si>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</si>
  <si>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</si>
  <si>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</si>
  <si>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</si>
  <si>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</si>
  <si>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</si>
  <si>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</si>
  <si>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</si>
  <si>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</si>
  <si>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</si>
  <si>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</si>
  <si>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</si>
  <si>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</si>
  <si>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</si>
  <si>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</si>
  <si>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</si>
  <si>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</si>
  <si>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</si>
  <si>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</si>
  <si>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</si>
  <si>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</si>
  <si>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</si>
  <si>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</si>
  <si>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</si>
  <si>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</si>
  <si>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</si>
  <si>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</si>
  <si>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</si>
  <si>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</si>
  <si>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</si>
  <si>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</si>
  <si>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</si>
  <si>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</si>
  <si>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</si>
  <si>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</si>
  <si>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</si>
  <si>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</si>
  <si>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</si>
  <si>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</si>
  <si>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</si>
  <si>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</si>
  <si>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</si>
  <si>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</si>
  <si>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</si>
  <si>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</si>
  <si>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</si>
  <si>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</si>
  <si>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</si>
  <si>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</si>
  <si>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</si>
  <si>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</si>
  <si>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</si>
  <si>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</si>
  <si>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</si>
  <si>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</si>
  <si>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</si>
  <si>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</si>
  <si>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</si>
  <si>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</si>
  <si>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</si>
  <si>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</si>
  <si>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</si>
  <si>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</si>
  <si>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</si>
  <si>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</si>
  <si>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</si>
  <si>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</si>
  <si>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</si>
  <si>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</si>
  <si>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</si>
  <si>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</si>
  <si>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</si>
  <si>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</si>
  <si>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</si>
  <si>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</si>
  <si>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</si>
  <si>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</si>
  <si>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</si>
  <si>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</si>
  <si>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</si>
  <si>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</si>
  <si>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</si>
  <si>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</si>
  <si>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</si>
  <si>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</si>
  <si>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</si>
  <si>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</si>
  <si>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</si>
  <si>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</si>
  <si>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</si>
  <si>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</si>
  <si>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</si>
  <si>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</si>
  <si>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</si>
  <si>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</si>
  <si>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</si>
  <si>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</si>
  <si>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</si>
  <si>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</si>
  <si>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</si>
  <si>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</si>
  <si>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</si>
  <si>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</si>
  <si>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</si>
  <si>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</si>
  <si>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</si>
  <si>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</si>
  <si>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</si>
  <si>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</si>
  <si>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</si>
  <si>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</si>
  <si>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</si>
  <si>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</si>
  <si>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</si>
  <si>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</si>
  <si>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</si>
  <si>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</si>
  <si>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</si>
  <si>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</si>
  <si>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</si>
  <si>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</si>
  <si>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</si>
  <si>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</si>
  <si>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</si>
  <si>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</si>
  <si>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</si>
  <si>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</si>
  <si>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</si>
  <si>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</si>
  <si>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</si>
  <si>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</si>
  <si>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</si>
  <si>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</si>
  <si>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</si>
  <si>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</si>
  <si>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</si>
  <si>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</si>
  <si>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</si>
  <si>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</si>
  <si>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</si>
  <si>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</si>
  <si>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</si>
  <si>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</si>
  <si>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</si>
  <si>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</si>
  <si>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</si>
  <si>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</si>
  <si>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</si>
  <si>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</si>
  <si>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</si>
  <si>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</si>
  <si>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</si>
  <si>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</si>
  <si>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</si>
  <si>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</si>
  <si>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</si>
  <si>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</si>
  <si>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</si>
  <si>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</si>
  <si>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</si>
  <si>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</si>
  <si>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</si>
  <si>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</si>
  <si>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</si>
  <si>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</si>
  <si>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</si>
  <si>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</si>
  <si>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</si>
  <si>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</si>
  <si>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</si>
  <si>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</si>
  <si>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</si>
  <si>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</si>
  <si>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</si>
  <si>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</si>
  <si>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</si>
  <si>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</si>
  <si>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</si>
  <si>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</si>
  <si>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</si>
  <si>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</si>
  <si>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</si>
  <si>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</si>
  <si>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</si>
  <si>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</si>
  <si>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</si>
  <si>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</si>
  <si>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</si>
  <si>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</si>
  <si>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</si>
  <si>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</si>
  <si>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</si>
  <si>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</si>
  <si>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</si>
  <si>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</si>
  <si>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</si>
  <si>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</si>
  <si>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</si>
  <si>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</si>
  <si>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</si>
  <si>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</si>
  <si>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</si>
  <si>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</si>
  <si>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</si>
  <si>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</si>
  <si>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</si>
  <si>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</si>
  <si>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</si>
  <si>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</si>
  <si>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</si>
  <si>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</si>
  <si>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</si>
  <si>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</si>
  <si>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</si>
  <si>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</si>
  <si>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</si>
  <si>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</si>
  <si>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</si>
  <si>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</si>
  <si>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</si>
  <si>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</si>
  <si>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</si>
  <si>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</si>
  <si>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</si>
  <si>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</si>
  <si>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</si>
  <si>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</si>
  <si>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</si>
  <si>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</si>
  <si>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</si>
  <si>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</si>
  <si>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</si>
  <si>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</si>
  <si>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</si>
  <si>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</si>
  <si>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</si>
  <si>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</si>
  <si>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</si>
  <si>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</si>
  <si>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</si>
  <si>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</si>
  <si>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</si>
  <si>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</si>
  <si>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</si>
  <si>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</si>
  <si>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</si>
  <si>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</si>
  <si>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</si>
  <si>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</si>
  <si>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</si>
  <si>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</si>
  <si>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</si>
  <si>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</si>
  <si>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</si>
  <si>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</si>
  <si>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</si>
  <si>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</si>
  <si>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</si>
  <si>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</si>
  <si>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</si>
  <si>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</si>
  <si>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</si>
  <si>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</si>
  <si>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</si>
  <si>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</si>
  <si>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</si>
  <si>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</si>
  <si>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</si>
  <si>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</si>
  <si>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</si>
  <si>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</si>
  <si>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</si>
  <si>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</si>
  <si>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</si>
  <si>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</si>
  <si>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</si>
  <si>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</si>
  <si>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</si>
  <si>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</si>
  <si>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</si>
  <si>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</si>
  <si>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</si>
  <si>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</si>
  <si>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</si>
  <si>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</si>
  <si>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</si>
  <si>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</si>
  <si>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</si>
  <si>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</si>
  <si>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</si>
  <si>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</si>
  <si>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</si>
  <si>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</si>
  <si>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</si>
  <si>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</si>
  <si>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</si>
  <si>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</si>
  <si>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</si>
  <si>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</si>
  <si>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</si>
  <si>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</si>
  <si>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</si>
  <si>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</si>
  <si>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</si>
  <si>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</si>
  <si>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</si>
  <si>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</si>
  <si>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</si>
  <si>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</si>
  <si>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</si>
  <si>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</si>
  <si>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</si>
  <si>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</si>
  <si>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</si>
  <si>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</si>
  <si>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</si>
  <si>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</si>
  <si>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</si>
  <si>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</si>
  <si>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</si>
  <si>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</si>
  <si>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</si>
  <si>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</si>
  <si>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</si>
  <si>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</si>
  <si>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</si>
  <si>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</si>
  <si>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</si>
  <si>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</si>
  <si>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</si>
  <si>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</si>
  <si>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</si>
  <si>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</si>
  <si>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</si>
  <si>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</si>
  <si>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</si>
  <si>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</si>
  <si>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</si>
  <si>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</si>
  <si>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</si>
  <si>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</si>
  <si>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</si>
  <si>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</si>
  <si>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</si>
  <si>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</si>
  <si>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</si>
  <si>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</si>
  <si>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</si>
  <si>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</si>
  <si>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</si>
  <si>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</si>
  <si>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</si>
  <si>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</si>
  <si>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</si>
  <si>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</si>
  <si>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</si>
  <si>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</si>
  <si>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</si>
  <si>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</si>
  <si>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</si>
  <si>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</si>
  <si>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</si>
  <si>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</si>
  <si>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</si>
  <si>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</si>
  <si>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</si>
  <si>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</si>
  <si>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</si>
  <si>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</si>
  <si>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</si>
  <si>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</si>
  <si>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</si>
  <si>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</si>
  <si>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</si>
  <si>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</si>
  <si>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</si>
  <si>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</si>
  <si>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</si>
  <si>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</si>
  <si>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</si>
  <si>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</si>
  <si>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</si>
  <si>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</si>
  <si>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</si>
  <si>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</si>
  <si>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</si>
  <si>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</si>
  <si>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</si>
  <si>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</si>
  <si>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</si>
  <si>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</si>
  <si>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</si>
  <si>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</si>
  <si>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</si>
  <si>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</si>
  <si>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</si>
  <si>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</si>
  <si>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</si>
  <si>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</si>
  <si>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</si>
  <si>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</si>
  <si>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</si>
  <si>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</si>
  <si>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</si>
  <si>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</si>
  <si>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</si>
  <si>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</si>
  <si>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</si>
  <si>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</si>
  <si>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</si>
  <si>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</si>
  <si>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</si>
  <si>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</si>
  <si>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</si>
  <si>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</si>
  <si>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</si>
  <si>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</si>
  <si>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</si>
  <si>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</si>
  <si>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</si>
  <si>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</si>
  <si>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</si>
  <si>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</si>
  <si>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</si>
  <si>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</si>
  <si>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</si>
  <si>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</si>
  <si>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</si>
  <si>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</si>
  <si>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</si>
  <si>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</si>
  <si>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</si>
  <si>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</si>
  <si>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40.40!show</t>
  </si>
  <si>
    <t>3.8++</t>
  </si>
  <si>
    <t>simple!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</si>
</sst>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P42" sqref="P42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6" t="s">
        <v>3041</v>
      </c>
      <c r="S4" s="846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3068</v>
      </c>
      <c r="C36" s="723"/>
      <c r="D36" s="383">
        <v>1896.1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8">
        <f>SUMPRODUCT(D3:D33,E3:E33)/365</f>
        <v>29.914333808219183</v>
      </c>
      <c r="E35" s="898"/>
      <c r="F35" s="599"/>
    </row>
    <row r="36" spans="2:11">
      <c r="B36" s="595" t="s">
        <v>2689</v>
      </c>
      <c r="D36" s="898" t="s">
        <v>2679</v>
      </c>
      <c r="E36" s="898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50" t="s">
        <v>292</v>
      </c>
      <c r="E1" s="850"/>
      <c r="F1" s="850" t="s">
        <v>341</v>
      </c>
      <c r="G1" s="850"/>
      <c r="H1" s="847" t="s">
        <v>127</v>
      </c>
      <c r="I1" s="847"/>
      <c r="J1" s="848" t="s">
        <v>292</v>
      </c>
      <c r="K1" s="848"/>
      <c r="L1" s="849" t="s">
        <v>520</v>
      </c>
      <c r="M1" s="849"/>
      <c r="N1" s="847" t="s">
        <v>146</v>
      </c>
      <c r="O1" s="847"/>
      <c r="P1" s="848" t="s">
        <v>293</v>
      </c>
      <c r="Q1" s="848"/>
      <c r="R1" s="849" t="s">
        <v>522</v>
      </c>
      <c r="S1" s="849"/>
      <c r="T1" s="835" t="s">
        <v>193</v>
      </c>
      <c r="U1" s="835"/>
      <c r="V1" s="848" t="s">
        <v>292</v>
      </c>
      <c r="W1" s="848"/>
      <c r="X1" s="837" t="s">
        <v>524</v>
      </c>
      <c r="Y1" s="837"/>
      <c r="Z1" s="835" t="s">
        <v>241</v>
      </c>
      <c r="AA1" s="835"/>
      <c r="AB1" s="836" t="s">
        <v>292</v>
      </c>
      <c r="AC1" s="836"/>
      <c r="AD1" s="845" t="s">
        <v>524</v>
      </c>
      <c r="AE1" s="845"/>
      <c r="AF1" s="835" t="s">
        <v>367</v>
      </c>
      <c r="AG1" s="835"/>
      <c r="AH1" s="836" t="s">
        <v>292</v>
      </c>
      <c r="AI1" s="836"/>
      <c r="AJ1" s="837" t="s">
        <v>530</v>
      </c>
      <c r="AK1" s="837"/>
      <c r="AL1" s="835" t="s">
        <v>389</v>
      </c>
      <c r="AM1" s="835"/>
      <c r="AN1" s="843" t="s">
        <v>292</v>
      </c>
      <c r="AO1" s="843"/>
      <c r="AP1" s="841" t="s">
        <v>531</v>
      </c>
      <c r="AQ1" s="841"/>
      <c r="AR1" s="835" t="s">
        <v>416</v>
      </c>
      <c r="AS1" s="835"/>
      <c r="AV1" s="841" t="s">
        <v>285</v>
      </c>
      <c r="AW1" s="841"/>
      <c r="AX1" s="844" t="s">
        <v>998</v>
      </c>
      <c r="AY1" s="844"/>
      <c r="AZ1" s="844"/>
      <c r="BA1" s="208"/>
      <c r="BB1" s="839">
        <v>42942</v>
      </c>
      <c r="BC1" s="840"/>
      <c r="BD1" s="84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8" t="s">
        <v>261</v>
      </c>
      <c r="U4" s="838"/>
      <c r="X4" s="119" t="s">
        <v>233</v>
      </c>
      <c r="Y4" s="123">
        <f>Y3-Y6</f>
        <v>4.9669099999591708</v>
      </c>
      <c r="Z4" s="838" t="s">
        <v>262</v>
      </c>
      <c r="AA4" s="838"/>
      <c r="AD4" s="154" t="s">
        <v>233</v>
      </c>
      <c r="AE4" s="154">
        <f>AE3-AE5</f>
        <v>-52.526899999851594</v>
      </c>
      <c r="AF4" s="838" t="s">
        <v>262</v>
      </c>
      <c r="AG4" s="838"/>
      <c r="AH4" s="143"/>
      <c r="AI4" s="143"/>
      <c r="AJ4" s="154" t="s">
        <v>233</v>
      </c>
      <c r="AK4" s="154">
        <f>AK3-AK5</f>
        <v>94.988909999992757</v>
      </c>
      <c r="AL4" s="838" t="s">
        <v>262</v>
      </c>
      <c r="AM4" s="838"/>
      <c r="AP4" s="170" t="s">
        <v>233</v>
      </c>
      <c r="AQ4" s="174">
        <f>AQ3-AQ5</f>
        <v>33.841989999942598</v>
      </c>
      <c r="AR4" s="838" t="s">
        <v>262</v>
      </c>
      <c r="AS4" s="838"/>
      <c r="AX4" s="838" t="s">
        <v>564</v>
      </c>
      <c r="AY4" s="838"/>
      <c r="BB4" s="838" t="s">
        <v>567</v>
      </c>
      <c r="BC4" s="8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8"/>
      <c r="U5" s="838"/>
      <c r="V5" s="3" t="s">
        <v>258</v>
      </c>
      <c r="W5">
        <v>2050</v>
      </c>
      <c r="X5" s="82"/>
      <c r="Z5" s="838"/>
      <c r="AA5" s="8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8"/>
      <c r="AG5" s="838"/>
      <c r="AH5" s="143"/>
      <c r="AI5" s="143"/>
      <c r="AJ5" s="154" t="s">
        <v>352</v>
      </c>
      <c r="AK5" s="162">
        <f>SUM(AK11:AK59)</f>
        <v>30858.011000000002</v>
      </c>
      <c r="AL5" s="838"/>
      <c r="AM5" s="8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8"/>
      <c r="AS5" s="838"/>
      <c r="AX5" s="838"/>
      <c r="AY5" s="838"/>
      <c r="BB5" s="838"/>
      <c r="BC5" s="838"/>
      <c r="BD5" s="842" t="s">
        <v>999</v>
      </c>
      <c r="BE5" s="842"/>
      <c r="BF5" s="842"/>
      <c r="BG5" s="842"/>
      <c r="BH5" s="842"/>
      <c r="BI5" s="842"/>
      <c r="BJ5" s="842"/>
      <c r="BK5" s="84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1" t="s">
        <v>264</v>
      </c>
      <c r="W23" s="85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3"/>
      <c r="W24" s="85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5" t="s">
        <v>2568</v>
      </c>
      <c r="H3" s="856"/>
      <c r="I3" s="477"/>
      <c r="J3" s="855" t="s">
        <v>2569</v>
      </c>
      <c r="K3" s="856"/>
      <c r="L3" s="299"/>
      <c r="M3" s="855">
        <v>43739</v>
      </c>
      <c r="N3" s="856"/>
      <c r="O3" s="855">
        <v>42401</v>
      </c>
      <c r="P3" s="856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1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2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2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2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2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2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2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2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3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4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5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0">
        <f>G40/F42+H40</f>
        <v>1932511.2781954887</v>
      </c>
      <c r="H43" s="860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59">
        <f>H40*F42+G40</f>
        <v>2570240</v>
      </c>
      <c r="H44" s="859"/>
      <c r="I44" s="2"/>
      <c r="J44" s="859">
        <f>K40*1.37+J40</f>
        <v>1877697.6600000001</v>
      </c>
      <c r="K44" s="859"/>
      <c r="L44" s="2"/>
      <c r="M44" s="859">
        <f>N40*1.37+M40</f>
        <v>1789659</v>
      </c>
      <c r="N44" s="859"/>
      <c r="O44" s="859">
        <f>P40*1.36+O40</f>
        <v>1320187.2</v>
      </c>
      <c r="P44" s="8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8" t="s">
        <v>1186</v>
      </c>
      <c r="C47" s="858"/>
      <c r="D47" s="858"/>
      <c r="E47" s="858"/>
      <c r="F47" s="858"/>
      <c r="G47" s="858"/>
      <c r="H47" s="858"/>
      <c r="I47" s="858"/>
      <c r="J47" s="858"/>
      <c r="K47" s="858"/>
      <c r="L47" s="858"/>
      <c r="M47" s="858"/>
      <c r="N47" s="858"/>
    </row>
    <row r="48" spans="2:16">
      <c r="B48" s="858" t="s">
        <v>2472</v>
      </c>
      <c r="C48" s="858"/>
      <c r="D48" s="858"/>
      <c r="E48" s="858"/>
      <c r="F48" s="858"/>
      <c r="G48" s="858"/>
      <c r="H48" s="858"/>
      <c r="I48" s="858"/>
      <c r="J48" s="858"/>
      <c r="K48" s="858"/>
      <c r="L48" s="858"/>
      <c r="M48" s="858"/>
      <c r="N48" s="858"/>
    </row>
    <row r="49" spans="2:14">
      <c r="B49" s="858" t="s">
        <v>2471</v>
      </c>
      <c r="C49" s="858"/>
      <c r="D49" s="858"/>
      <c r="E49" s="858"/>
      <c r="F49" s="858"/>
      <c r="G49" s="858"/>
      <c r="H49" s="858"/>
      <c r="I49" s="858"/>
      <c r="J49" s="858"/>
      <c r="K49" s="858"/>
      <c r="L49" s="858"/>
      <c r="M49" s="858"/>
      <c r="N49" s="858"/>
    </row>
    <row r="50" spans="2:14">
      <c r="B50" s="857" t="s">
        <v>2470</v>
      </c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</row>
    <row r="51" spans="2:14">
      <c r="B51" s="857"/>
      <c r="C51" s="857"/>
      <c r="D51" s="857"/>
      <c r="E51" s="857"/>
      <c r="F51" s="857"/>
      <c r="G51" s="857"/>
      <c r="H51" s="857"/>
      <c r="I51" s="857"/>
      <c r="J51" s="857"/>
      <c r="K51" s="857"/>
      <c r="L51" s="857"/>
      <c r="M51" s="857"/>
      <c r="N51" s="857"/>
    </row>
    <row r="52" spans="2:14">
      <c r="B52" s="857"/>
      <c r="C52" s="857"/>
      <c r="D52" s="857"/>
      <c r="E52" s="857"/>
      <c r="F52" s="857"/>
      <c r="G52" s="857"/>
      <c r="H52" s="857"/>
      <c r="I52" s="857"/>
      <c r="J52" s="857"/>
      <c r="K52" s="857"/>
      <c r="L52" s="857"/>
      <c r="M52" s="857"/>
      <c r="N52" s="8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7" t="s">
        <v>2557</v>
      </c>
      <c r="F38" s="868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6" t="s">
        <v>989</v>
      </c>
      <c r="C41" s="866"/>
      <c r="D41" s="866"/>
      <c r="E41" s="866"/>
      <c r="F41" s="866"/>
      <c r="G41" s="866"/>
      <c r="H41" s="8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69" t="s">
        <v>549</v>
      </c>
      <c r="I1" s="869"/>
      <c r="J1" s="845" t="s">
        <v>515</v>
      </c>
      <c r="K1" s="845"/>
      <c r="L1" s="846" t="s">
        <v>908</v>
      </c>
      <c r="M1" s="846"/>
      <c r="N1" s="869" t="s">
        <v>549</v>
      </c>
      <c r="O1" s="869"/>
      <c r="P1" s="845" t="s">
        <v>515</v>
      </c>
      <c r="Q1" s="845"/>
      <c r="R1" s="846" t="s">
        <v>552</v>
      </c>
      <c r="S1" s="846"/>
      <c r="T1" s="869" t="s">
        <v>549</v>
      </c>
      <c r="U1" s="869"/>
      <c r="V1" s="845" t="s">
        <v>515</v>
      </c>
      <c r="W1" s="845"/>
      <c r="X1" s="846" t="s">
        <v>907</v>
      </c>
      <c r="Y1" s="846"/>
      <c r="Z1" s="869" t="s">
        <v>549</v>
      </c>
      <c r="AA1" s="869"/>
      <c r="AB1" s="845" t="s">
        <v>515</v>
      </c>
      <c r="AC1" s="845"/>
      <c r="AD1" s="846" t="s">
        <v>591</v>
      </c>
      <c r="AE1" s="846"/>
      <c r="AF1" s="869" t="s">
        <v>549</v>
      </c>
      <c r="AG1" s="869"/>
      <c r="AH1" s="845" t="s">
        <v>515</v>
      </c>
      <c r="AI1" s="845"/>
      <c r="AJ1" s="846" t="s">
        <v>906</v>
      </c>
      <c r="AK1" s="846"/>
      <c r="AL1" s="869" t="s">
        <v>626</v>
      </c>
      <c r="AM1" s="869"/>
      <c r="AN1" s="845" t="s">
        <v>627</v>
      </c>
      <c r="AO1" s="845"/>
      <c r="AP1" s="846" t="s">
        <v>621</v>
      </c>
      <c r="AQ1" s="846"/>
      <c r="AR1" s="869" t="s">
        <v>549</v>
      </c>
      <c r="AS1" s="869"/>
      <c r="AT1" s="845" t="s">
        <v>515</v>
      </c>
      <c r="AU1" s="845"/>
      <c r="AV1" s="846" t="s">
        <v>905</v>
      </c>
      <c r="AW1" s="846"/>
      <c r="AX1" s="869" t="s">
        <v>549</v>
      </c>
      <c r="AY1" s="869"/>
      <c r="AZ1" s="845" t="s">
        <v>515</v>
      </c>
      <c r="BA1" s="845"/>
      <c r="BB1" s="846" t="s">
        <v>653</v>
      </c>
      <c r="BC1" s="846"/>
      <c r="BD1" s="869" t="s">
        <v>549</v>
      </c>
      <c r="BE1" s="869"/>
      <c r="BF1" s="845" t="s">
        <v>515</v>
      </c>
      <c r="BG1" s="845"/>
      <c r="BH1" s="846" t="s">
        <v>904</v>
      </c>
      <c r="BI1" s="846"/>
      <c r="BJ1" s="869" t="s">
        <v>549</v>
      </c>
      <c r="BK1" s="869"/>
      <c r="BL1" s="845" t="s">
        <v>515</v>
      </c>
      <c r="BM1" s="845"/>
      <c r="BN1" s="846" t="s">
        <v>921</v>
      </c>
      <c r="BO1" s="846"/>
      <c r="BP1" s="869" t="s">
        <v>549</v>
      </c>
      <c r="BQ1" s="869"/>
      <c r="BR1" s="845" t="s">
        <v>515</v>
      </c>
      <c r="BS1" s="845"/>
      <c r="BT1" s="846" t="s">
        <v>903</v>
      </c>
      <c r="BU1" s="846"/>
      <c r="BV1" s="869" t="s">
        <v>704</v>
      </c>
      <c r="BW1" s="869"/>
      <c r="BX1" s="845" t="s">
        <v>705</v>
      </c>
      <c r="BY1" s="845"/>
      <c r="BZ1" s="846" t="s">
        <v>703</v>
      </c>
      <c r="CA1" s="846"/>
      <c r="CB1" s="869" t="s">
        <v>730</v>
      </c>
      <c r="CC1" s="869"/>
      <c r="CD1" s="845" t="s">
        <v>731</v>
      </c>
      <c r="CE1" s="845"/>
      <c r="CF1" s="846" t="s">
        <v>902</v>
      </c>
      <c r="CG1" s="846"/>
      <c r="CH1" s="869" t="s">
        <v>730</v>
      </c>
      <c r="CI1" s="869"/>
      <c r="CJ1" s="845" t="s">
        <v>731</v>
      </c>
      <c r="CK1" s="845"/>
      <c r="CL1" s="846" t="s">
        <v>748</v>
      </c>
      <c r="CM1" s="846"/>
      <c r="CN1" s="869" t="s">
        <v>730</v>
      </c>
      <c r="CO1" s="869"/>
      <c r="CP1" s="845" t="s">
        <v>731</v>
      </c>
      <c r="CQ1" s="845"/>
      <c r="CR1" s="846" t="s">
        <v>901</v>
      </c>
      <c r="CS1" s="846"/>
      <c r="CT1" s="869" t="s">
        <v>730</v>
      </c>
      <c r="CU1" s="869"/>
      <c r="CV1" s="873" t="s">
        <v>731</v>
      </c>
      <c r="CW1" s="873"/>
      <c r="CX1" s="846" t="s">
        <v>769</v>
      </c>
      <c r="CY1" s="846"/>
      <c r="CZ1" s="869" t="s">
        <v>730</v>
      </c>
      <c r="DA1" s="869"/>
      <c r="DB1" s="873" t="s">
        <v>731</v>
      </c>
      <c r="DC1" s="873"/>
      <c r="DD1" s="846" t="s">
        <v>900</v>
      </c>
      <c r="DE1" s="846"/>
      <c r="DF1" s="869" t="s">
        <v>816</v>
      </c>
      <c r="DG1" s="869"/>
      <c r="DH1" s="873" t="s">
        <v>817</v>
      </c>
      <c r="DI1" s="873"/>
      <c r="DJ1" s="846" t="s">
        <v>809</v>
      </c>
      <c r="DK1" s="846"/>
      <c r="DL1" s="869" t="s">
        <v>816</v>
      </c>
      <c r="DM1" s="869"/>
      <c r="DN1" s="873" t="s">
        <v>731</v>
      </c>
      <c r="DO1" s="873"/>
      <c r="DP1" s="846" t="s">
        <v>899</v>
      </c>
      <c r="DQ1" s="846"/>
      <c r="DR1" s="869" t="s">
        <v>816</v>
      </c>
      <c r="DS1" s="869"/>
      <c r="DT1" s="873" t="s">
        <v>731</v>
      </c>
      <c r="DU1" s="873"/>
      <c r="DV1" s="846" t="s">
        <v>898</v>
      </c>
      <c r="DW1" s="846"/>
      <c r="DX1" s="869" t="s">
        <v>816</v>
      </c>
      <c r="DY1" s="869"/>
      <c r="DZ1" s="873" t="s">
        <v>731</v>
      </c>
      <c r="EA1" s="873"/>
      <c r="EB1" s="846" t="s">
        <v>897</v>
      </c>
      <c r="EC1" s="846"/>
      <c r="ED1" s="869" t="s">
        <v>816</v>
      </c>
      <c r="EE1" s="869"/>
      <c r="EF1" s="873" t="s">
        <v>731</v>
      </c>
      <c r="EG1" s="873"/>
      <c r="EH1" s="846" t="s">
        <v>883</v>
      </c>
      <c r="EI1" s="846"/>
      <c r="EJ1" s="869" t="s">
        <v>816</v>
      </c>
      <c r="EK1" s="869"/>
      <c r="EL1" s="873" t="s">
        <v>936</v>
      </c>
      <c r="EM1" s="873"/>
      <c r="EN1" s="846" t="s">
        <v>922</v>
      </c>
      <c r="EO1" s="846"/>
      <c r="EP1" s="869" t="s">
        <v>816</v>
      </c>
      <c r="EQ1" s="869"/>
      <c r="ER1" s="873" t="s">
        <v>950</v>
      </c>
      <c r="ES1" s="873"/>
      <c r="ET1" s="846" t="s">
        <v>937</v>
      </c>
      <c r="EU1" s="846"/>
      <c r="EV1" s="869" t="s">
        <v>816</v>
      </c>
      <c r="EW1" s="869"/>
      <c r="EX1" s="873" t="s">
        <v>530</v>
      </c>
      <c r="EY1" s="873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5" t="s">
        <v>782</v>
      </c>
      <c r="CU19" s="83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8" t="s">
        <v>858</v>
      </c>
      <c r="FA21" s="858"/>
      <c r="FC21" s="238">
        <f>FC20-FC22</f>
        <v>113457.16899999997</v>
      </c>
      <c r="FD21" s="230"/>
      <c r="FE21" s="874" t="s">
        <v>1546</v>
      </c>
      <c r="FF21" s="874"/>
      <c r="FG21" s="87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8" t="s">
        <v>871</v>
      </c>
      <c r="FA22" s="8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8" t="s">
        <v>1000</v>
      </c>
      <c r="FA23" s="8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8" t="s">
        <v>1076</v>
      </c>
      <c r="FA24" s="8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opLeftCell="KP2" zoomScaleNormal="100" workbookViewId="0">
      <selection activeCell="KU39" sqref="KU3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2" t="s">
        <v>1209</v>
      </c>
      <c r="B1" s="882"/>
      <c r="C1" s="843" t="s">
        <v>292</v>
      </c>
      <c r="D1" s="843"/>
      <c r="E1" s="841" t="s">
        <v>1010</v>
      </c>
      <c r="F1" s="841"/>
      <c r="G1" s="882" t="s">
        <v>1210</v>
      </c>
      <c r="H1" s="882"/>
      <c r="I1" s="843" t="s">
        <v>292</v>
      </c>
      <c r="J1" s="843"/>
      <c r="K1" s="841" t="s">
        <v>1011</v>
      </c>
      <c r="L1" s="841"/>
      <c r="M1" s="882" t="s">
        <v>1211</v>
      </c>
      <c r="N1" s="882"/>
      <c r="O1" s="843" t="s">
        <v>292</v>
      </c>
      <c r="P1" s="843"/>
      <c r="Q1" s="841" t="s">
        <v>1057</v>
      </c>
      <c r="R1" s="841"/>
      <c r="S1" s="882" t="s">
        <v>1212</v>
      </c>
      <c r="T1" s="882"/>
      <c r="U1" s="843" t="s">
        <v>292</v>
      </c>
      <c r="V1" s="843"/>
      <c r="W1" s="841" t="s">
        <v>627</v>
      </c>
      <c r="X1" s="841"/>
      <c r="Y1" s="882" t="s">
        <v>1213</v>
      </c>
      <c r="Z1" s="882"/>
      <c r="AA1" s="843" t="s">
        <v>292</v>
      </c>
      <c r="AB1" s="843"/>
      <c r="AC1" s="841" t="s">
        <v>1084</v>
      </c>
      <c r="AD1" s="841"/>
      <c r="AE1" s="882" t="s">
        <v>1214</v>
      </c>
      <c r="AF1" s="882"/>
      <c r="AG1" s="843" t="s">
        <v>292</v>
      </c>
      <c r="AH1" s="843"/>
      <c r="AI1" s="841" t="s">
        <v>1134</v>
      </c>
      <c r="AJ1" s="841"/>
      <c r="AK1" s="882" t="s">
        <v>1217</v>
      </c>
      <c r="AL1" s="882"/>
      <c r="AM1" s="843" t="s">
        <v>1132</v>
      </c>
      <c r="AN1" s="843"/>
      <c r="AO1" s="841" t="s">
        <v>1133</v>
      </c>
      <c r="AP1" s="841"/>
      <c r="AQ1" s="882" t="s">
        <v>1218</v>
      </c>
      <c r="AR1" s="882"/>
      <c r="AS1" s="843" t="s">
        <v>1132</v>
      </c>
      <c r="AT1" s="843"/>
      <c r="AU1" s="841" t="s">
        <v>1178</v>
      </c>
      <c r="AV1" s="841"/>
      <c r="AW1" s="882" t="s">
        <v>1215</v>
      </c>
      <c r="AX1" s="882"/>
      <c r="AY1" s="841" t="s">
        <v>1241</v>
      </c>
      <c r="AZ1" s="841"/>
      <c r="BA1" s="882" t="s">
        <v>1215</v>
      </c>
      <c r="BB1" s="882"/>
      <c r="BC1" s="843" t="s">
        <v>816</v>
      </c>
      <c r="BD1" s="843"/>
      <c r="BE1" s="841" t="s">
        <v>1208</v>
      </c>
      <c r="BF1" s="841"/>
      <c r="BG1" s="882" t="s">
        <v>1216</v>
      </c>
      <c r="BH1" s="882"/>
      <c r="BI1" s="843" t="s">
        <v>816</v>
      </c>
      <c r="BJ1" s="843"/>
      <c r="BK1" s="841" t="s">
        <v>1208</v>
      </c>
      <c r="BL1" s="841"/>
      <c r="BM1" s="882" t="s">
        <v>1226</v>
      </c>
      <c r="BN1" s="882"/>
      <c r="BO1" s="843" t="s">
        <v>816</v>
      </c>
      <c r="BP1" s="843"/>
      <c r="BQ1" s="841" t="s">
        <v>1244</v>
      </c>
      <c r="BR1" s="841"/>
      <c r="BS1" s="882" t="s">
        <v>1243</v>
      </c>
      <c r="BT1" s="882"/>
      <c r="BU1" s="843" t="s">
        <v>816</v>
      </c>
      <c r="BV1" s="843"/>
      <c r="BW1" s="841" t="s">
        <v>1248</v>
      </c>
      <c r="BX1" s="841"/>
      <c r="BY1" s="882" t="s">
        <v>1270</v>
      </c>
      <c r="BZ1" s="882"/>
      <c r="CA1" s="843" t="s">
        <v>816</v>
      </c>
      <c r="CB1" s="843"/>
      <c r="CC1" s="841" t="s">
        <v>1244</v>
      </c>
      <c r="CD1" s="841"/>
      <c r="CE1" s="882" t="s">
        <v>1291</v>
      </c>
      <c r="CF1" s="882"/>
      <c r="CG1" s="843" t="s">
        <v>816</v>
      </c>
      <c r="CH1" s="843"/>
      <c r="CI1" s="841" t="s">
        <v>1248</v>
      </c>
      <c r="CJ1" s="841"/>
      <c r="CK1" s="882" t="s">
        <v>1307</v>
      </c>
      <c r="CL1" s="882"/>
      <c r="CM1" s="843" t="s">
        <v>816</v>
      </c>
      <c r="CN1" s="843"/>
      <c r="CO1" s="841" t="s">
        <v>1244</v>
      </c>
      <c r="CP1" s="841"/>
      <c r="CQ1" s="882" t="s">
        <v>1335</v>
      </c>
      <c r="CR1" s="882"/>
      <c r="CS1" s="876" t="s">
        <v>816</v>
      </c>
      <c r="CT1" s="876"/>
      <c r="CU1" s="841" t="s">
        <v>1391</v>
      </c>
      <c r="CV1" s="841"/>
      <c r="CW1" s="882" t="s">
        <v>1374</v>
      </c>
      <c r="CX1" s="882"/>
      <c r="CY1" s="876" t="s">
        <v>816</v>
      </c>
      <c r="CZ1" s="876"/>
      <c r="DA1" s="841" t="s">
        <v>1597</v>
      </c>
      <c r="DB1" s="841"/>
      <c r="DC1" s="882" t="s">
        <v>1394</v>
      </c>
      <c r="DD1" s="882"/>
      <c r="DE1" s="876" t="s">
        <v>816</v>
      </c>
      <c r="DF1" s="876"/>
      <c r="DG1" s="841" t="s">
        <v>1491</v>
      </c>
      <c r="DH1" s="841"/>
      <c r="DI1" s="882" t="s">
        <v>1594</v>
      </c>
      <c r="DJ1" s="882"/>
      <c r="DK1" s="876" t="s">
        <v>816</v>
      </c>
      <c r="DL1" s="876"/>
      <c r="DM1" s="841" t="s">
        <v>1391</v>
      </c>
      <c r="DN1" s="841"/>
      <c r="DO1" s="882" t="s">
        <v>1595</v>
      </c>
      <c r="DP1" s="882"/>
      <c r="DQ1" s="876" t="s">
        <v>816</v>
      </c>
      <c r="DR1" s="876"/>
      <c r="DS1" s="841" t="s">
        <v>1590</v>
      </c>
      <c r="DT1" s="841"/>
      <c r="DU1" s="882" t="s">
        <v>1596</v>
      </c>
      <c r="DV1" s="882"/>
      <c r="DW1" s="876" t="s">
        <v>816</v>
      </c>
      <c r="DX1" s="876"/>
      <c r="DY1" s="841" t="s">
        <v>1616</v>
      </c>
      <c r="DZ1" s="841"/>
      <c r="EA1" s="878" t="s">
        <v>1611</v>
      </c>
      <c r="EB1" s="878"/>
      <c r="EC1" s="876" t="s">
        <v>816</v>
      </c>
      <c r="ED1" s="876"/>
      <c r="EE1" s="841" t="s">
        <v>1590</v>
      </c>
      <c r="EF1" s="841"/>
      <c r="EG1" s="361"/>
      <c r="EH1" s="878" t="s">
        <v>1641</v>
      </c>
      <c r="EI1" s="878"/>
      <c r="EJ1" s="876" t="s">
        <v>816</v>
      </c>
      <c r="EK1" s="876"/>
      <c r="EL1" s="841" t="s">
        <v>1675</v>
      </c>
      <c r="EM1" s="841"/>
      <c r="EN1" s="878" t="s">
        <v>1666</v>
      </c>
      <c r="EO1" s="878"/>
      <c r="EP1" s="876" t="s">
        <v>816</v>
      </c>
      <c r="EQ1" s="876"/>
      <c r="ER1" s="841" t="s">
        <v>1715</v>
      </c>
      <c r="ES1" s="841"/>
      <c r="ET1" s="878" t="s">
        <v>1708</v>
      </c>
      <c r="EU1" s="878"/>
      <c r="EV1" s="876" t="s">
        <v>816</v>
      </c>
      <c r="EW1" s="876"/>
      <c r="EX1" s="841" t="s">
        <v>1616</v>
      </c>
      <c r="EY1" s="841"/>
      <c r="EZ1" s="878" t="s">
        <v>1743</v>
      </c>
      <c r="FA1" s="878"/>
      <c r="FB1" s="876" t="s">
        <v>816</v>
      </c>
      <c r="FC1" s="876"/>
      <c r="FD1" s="841" t="s">
        <v>1597</v>
      </c>
      <c r="FE1" s="841"/>
      <c r="FF1" s="878" t="s">
        <v>1782</v>
      </c>
      <c r="FG1" s="878"/>
      <c r="FH1" s="876" t="s">
        <v>816</v>
      </c>
      <c r="FI1" s="876"/>
      <c r="FJ1" s="841" t="s">
        <v>1391</v>
      </c>
      <c r="FK1" s="841"/>
      <c r="FL1" s="878" t="s">
        <v>1817</v>
      </c>
      <c r="FM1" s="878"/>
      <c r="FN1" s="876" t="s">
        <v>816</v>
      </c>
      <c r="FO1" s="876"/>
      <c r="FP1" s="841" t="s">
        <v>1864</v>
      </c>
      <c r="FQ1" s="841"/>
      <c r="FR1" s="878" t="s">
        <v>1853</v>
      </c>
      <c r="FS1" s="878"/>
      <c r="FT1" s="876" t="s">
        <v>816</v>
      </c>
      <c r="FU1" s="876"/>
      <c r="FV1" s="841" t="s">
        <v>1864</v>
      </c>
      <c r="FW1" s="841"/>
      <c r="FX1" s="878" t="s">
        <v>1967</v>
      </c>
      <c r="FY1" s="878"/>
      <c r="FZ1" s="876" t="s">
        <v>816</v>
      </c>
      <c r="GA1" s="876"/>
      <c r="GB1" s="841" t="s">
        <v>1616</v>
      </c>
      <c r="GC1" s="841"/>
      <c r="GD1" s="878" t="s">
        <v>1968</v>
      </c>
      <c r="GE1" s="878"/>
      <c r="GF1" s="876" t="s">
        <v>816</v>
      </c>
      <c r="GG1" s="876"/>
      <c r="GH1" s="841" t="s">
        <v>1590</v>
      </c>
      <c r="GI1" s="841"/>
      <c r="GJ1" s="878" t="s">
        <v>1977</v>
      </c>
      <c r="GK1" s="878"/>
      <c r="GL1" s="876" t="s">
        <v>816</v>
      </c>
      <c r="GM1" s="876"/>
      <c r="GN1" s="841" t="s">
        <v>1590</v>
      </c>
      <c r="GO1" s="841"/>
      <c r="GP1" s="878" t="s">
        <v>2019</v>
      </c>
      <c r="GQ1" s="878"/>
      <c r="GR1" s="876" t="s">
        <v>816</v>
      </c>
      <c r="GS1" s="876"/>
      <c r="GT1" s="841" t="s">
        <v>1675</v>
      </c>
      <c r="GU1" s="841"/>
      <c r="GV1" s="878" t="s">
        <v>2048</v>
      </c>
      <c r="GW1" s="878"/>
      <c r="GX1" s="876" t="s">
        <v>816</v>
      </c>
      <c r="GY1" s="876"/>
      <c r="GZ1" s="841" t="s">
        <v>2087</v>
      </c>
      <c r="HA1" s="841"/>
      <c r="HB1" s="878" t="s">
        <v>2107</v>
      </c>
      <c r="HC1" s="878"/>
      <c r="HD1" s="876" t="s">
        <v>816</v>
      </c>
      <c r="HE1" s="876"/>
      <c r="HF1" s="841" t="s">
        <v>1715</v>
      </c>
      <c r="HG1" s="841"/>
      <c r="HH1" s="878" t="s">
        <v>2120</v>
      </c>
      <c r="HI1" s="878"/>
      <c r="HJ1" s="876" t="s">
        <v>816</v>
      </c>
      <c r="HK1" s="876"/>
      <c r="HL1" s="841" t="s">
        <v>1391</v>
      </c>
      <c r="HM1" s="841"/>
      <c r="HN1" s="878" t="s">
        <v>2166</v>
      </c>
      <c r="HO1" s="878"/>
      <c r="HP1" s="876" t="s">
        <v>816</v>
      </c>
      <c r="HQ1" s="876"/>
      <c r="HR1" s="841" t="s">
        <v>1391</v>
      </c>
      <c r="HS1" s="841"/>
      <c r="HT1" s="878" t="s">
        <v>2201</v>
      </c>
      <c r="HU1" s="878"/>
      <c r="HV1" s="876" t="s">
        <v>816</v>
      </c>
      <c r="HW1" s="876"/>
      <c r="HX1" s="841" t="s">
        <v>1616</v>
      </c>
      <c r="HY1" s="841"/>
      <c r="HZ1" s="878" t="s">
        <v>2246</v>
      </c>
      <c r="IA1" s="878"/>
      <c r="IB1" s="876" t="s">
        <v>816</v>
      </c>
      <c r="IC1" s="876"/>
      <c r="ID1" s="841" t="s">
        <v>1715</v>
      </c>
      <c r="IE1" s="841"/>
      <c r="IF1" s="878" t="s">
        <v>2312</v>
      </c>
      <c r="IG1" s="878"/>
      <c r="IH1" s="876" t="s">
        <v>816</v>
      </c>
      <c r="II1" s="876"/>
      <c r="IJ1" s="841" t="s">
        <v>1590</v>
      </c>
      <c r="IK1" s="841"/>
      <c r="IL1" s="878" t="s">
        <v>2382</v>
      </c>
      <c r="IM1" s="878"/>
      <c r="IN1" s="876" t="s">
        <v>816</v>
      </c>
      <c r="IO1" s="876"/>
      <c r="IP1" s="841" t="s">
        <v>1616</v>
      </c>
      <c r="IQ1" s="841"/>
      <c r="IR1" s="878" t="s">
        <v>2560</v>
      </c>
      <c r="IS1" s="878"/>
      <c r="IT1" s="876" t="s">
        <v>816</v>
      </c>
      <c r="IU1" s="876"/>
      <c r="IV1" s="841" t="s">
        <v>1748</v>
      </c>
      <c r="IW1" s="841"/>
      <c r="IX1" s="878" t="s">
        <v>2559</v>
      </c>
      <c r="IY1" s="878"/>
      <c r="IZ1" s="876" t="s">
        <v>816</v>
      </c>
      <c r="JA1" s="876"/>
      <c r="JB1" s="841" t="s">
        <v>1864</v>
      </c>
      <c r="JC1" s="841"/>
      <c r="JD1" s="878" t="s">
        <v>2600</v>
      </c>
      <c r="JE1" s="878"/>
      <c r="JF1" s="876" t="s">
        <v>816</v>
      </c>
      <c r="JG1" s="876"/>
      <c r="JH1" s="841" t="s">
        <v>1748</v>
      </c>
      <c r="JI1" s="841"/>
      <c r="JJ1" s="878" t="s">
        <v>2648</v>
      </c>
      <c r="JK1" s="878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3030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3034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3034</v>
      </c>
      <c r="KQ2" s="405">
        <f>SUM(KQ4:KQ27)</f>
        <v>5562.14</v>
      </c>
      <c r="KR2" s="334" t="s">
        <v>296</v>
      </c>
      <c r="KS2" s="273">
        <f>KQ2+KO4-KU4</f>
        <v>5702.7399999999907</v>
      </c>
      <c r="KU2" s="775"/>
      <c r="KV2" s="493"/>
    </row>
    <row r="3" spans="1:309">
      <c r="A3" s="838" t="s">
        <v>991</v>
      </c>
      <c r="B3" s="838"/>
      <c r="E3" s="170" t="s">
        <v>233</v>
      </c>
      <c r="F3" s="174">
        <f>F2-F4</f>
        <v>17</v>
      </c>
      <c r="G3" s="838" t="s">
        <v>991</v>
      </c>
      <c r="H3" s="838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3021</v>
      </c>
      <c r="KO3" s="268">
        <v>-50000</v>
      </c>
      <c r="KQ3" s="405"/>
      <c r="KR3" s="789" t="s">
        <v>2342</v>
      </c>
      <c r="KS3" s="273">
        <f>KS2-KQ35-KQ34</f>
        <v>3702.7399999999907</v>
      </c>
      <c r="KT3" s="789" t="s">
        <v>3021</v>
      </c>
      <c r="KU3" s="268">
        <v>-50000</v>
      </c>
      <c r="KV3" s="493"/>
    </row>
    <row r="4" spans="1:309" ht="12.75" customHeight="1" thickBot="1">
      <c r="A4" s="838"/>
      <c r="B4" s="838"/>
      <c r="E4" s="170" t="s">
        <v>352</v>
      </c>
      <c r="F4" s="174">
        <f>SUM(F14:F57)</f>
        <v>12750</v>
      </c>
      <c r="G4" s="838"/>
      <c r="H4" s="838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3038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3038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3038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3039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3038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3029</v>
      </c>
      <c r="KI4" s="363">
        <f>SUM(KI5:KI36)</f>
        <v>337796.44</v>
      </c>
      <c r="KJ4" s="740" t="s">
        <v>3038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3031</v>
      </c>
      <c r="KO4" s="363">
        <f>SUM(KO9:KO38)</f>
        <v>291555.63999999996</v>
      </c>
      <c r="KP4" s="789" t="s">
        <v>3038</v>
      </c>
      <c r="KQ4" s="451"/>
      <c r="KR4" s="789" t="s">
        <v>1203</v>
      </c>
      <c r="KS4" s="799">
        <f>KS2-KS5</f>
        <v>-0.27000000000862201</v>
      </c>
      <c r="KT4" s="789" t="s">
        <v>3047</v>
      </c>
      <c r="KU4" s="363">
        <f>SUM(KU11:KU43)</f>
        <v>291415.03999999998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3038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3038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3038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3038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SUM(KS6:KS51)</f>
        <v>5703.0099999999993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3051</v>
      </c>
      <c r="KQ6" s="405">
        <v>3010</v>
      </c>
      <c r="KR6" s="770" t="s">
        <v>3054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3019</v>
      </c>
      <c r="KM10" s="740">
        <f>82.58+102.97</f>
        <v>185.55</v>
      </c>
      <c r="KN10" s="778" t="s">
        <v>2908</v>
      </c>
      <c r="KO10" s="268">
        <v>-70600</v>
      </c>
      <c r="KP10" s="819" t="s">
        <v>3049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3032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3017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5" t="s">
        <v>2844</v>
      </c>
      <c r="KQ13" s="875"/>
      <c r="KR13" s="263" t="s">
        <v>3060</v>
      </c>
      <c r="KS13" s="824">
        <v>3.33</v>
      </c>
      <c r="KT13" s="789" t="s">
        <v>3018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9" t="s">
        <v>1504</v>
      </c>
      <c r="DP14" s="890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6" t="s">
        <v>2151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2420</v>
      </c>
      <c r="KS14" s="824">
        <v>194.04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5" t="s">
        <v>2844</v>
      </c>
      <c r="KE15" s="875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3064</v>
      </c>
      <c r="KS15" s="763">
        <v>141.03</v>
      </c>
      <c r="KT15" s="795" t="s">
        <v>3005</v>
      </c>
      <c r="KU15" s="399">
        <v>-87000</v>
      </c>
      <c r="KV15" s="493">
        <v>45225</v>
      </c>
      <c r="KW15" s="801" t="s">
        <v>3076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3040</v>
      </c>
      <c r="KQ16" s="591">
        <f>205.48+73.97+65.75</f>
        <v>345.2</v>
      </c>
      <c r="KR16" s="263" t="s">
        <v>3071</v>
      </c>
      <c r="KS16" s="831">
        <v>25.8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3022</v>
      </c>
      <c r="KQ17" s="591">
        <f>1.52</f>
        <v>1.52</v>
      </c>
      <c r="KR17" s="333" t="s">
        <v>1863</v>
      </c>
      <c r="KS17" s="529"/>
      <c r="KT17" s="802" t="s">
        <v>3020</v>
      </c>
      <c r="KU17" s="268">
        <v>284007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9" t="s">
        <v>1474</v>
      </c>
      <c r="DJ18" s="890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3043</v>
      </c>
      <c r="KQ18" s="423">
        <v>939.02</v>
      </c>
      <c r="KR18" s="245" t="s">
        <v>3015</v>
      </c>
      <c r="KS18" s="405"/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3023</v>
      </c>
      <c r="KQ19" s="423">
        <v>14.02</v>
      </c>
      <c r="KR19" s="143" t="s">
        <v>3016</v>
      </c>
      <c r="KS19" s="418" t="s">
        <v>3066</v>
      </c>
      <c r="KT19" s="833" t="s">
        <v>3003</v>
      </c>
      <c r="KU19" s="268">
        <v>0</v>
      </c>
      <c r="KV19" s="493">
        <v>45224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3058</v>
      </c>
      <c r="KM20" s="321">
        <v>198.07</v>
      </c>
      <c r="KN20" s="746" t="s">
        <v>3007</v>
      </c>
      <c r="KO20" s="399">
        <v>-425</v>
      </c>
      <c r="KP20" s="831" t="s">
        <v>3072</v>
      </c>
      <c r="KQ20" s="830">
        <v>200</v>
      </c>
      <c r="KR20" s="143" t="s">
        <v>3057</v>
      </c>
      <c r="KS20" s="321">
        <v>170.22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3" t="s">
        <v>507</v>
      </c>
      <c r="N21" s="883"/>
      <c r="Q21" s="166" t="s">
        <v>365</v>
      </c>
      <c r="S21" s="883" t="s">
        <v>507</v>
      </c>
      <c r="T21" s="883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0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31"/>
      <c r="KQ21" s="830"/>
      <c r="KR21" s="143" t="s">
        <v>2463</v>
      </c>
      <c r="KS21" s="61">
        <v>82.42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1" t="s">
        <v>990</v>
      </c>
      <c r="N22" s="881"/>
      <c r="Q22" s="166" t="s">
        <v>369</v>
      </c>
      <c r="S22" s="881" t="s">
        <v>990</v>
      </c>
      <c r="T22" s="881"/>
      <c r="W22" s="244" t="s">
        <v>1019</v>
      </c>
      <c r="X22" s="142">
        <v>0</v>
      </c>
      <c r="Y22" s="883" t="s">
        <v>507</v>
      </c>
      <c r="Z22" s="883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0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5" t="s">
        <v>2136</v>
      </c>
      <c r="IU22" s="835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3046</v>
      </c>
      <c r="KQ22" s="816">
        <f>30000*(1-0.9807)</f>
        <v>578.99999999999955</v>
      </c>
      <c r="KR22" s="143" t="s">
        <v>3033</v>
      </c>
      <c r="KS22" s="61">
        <v>30</v>
      </c>
      <c r="KT22" s="795" t="s">
        <v>3007</v>
      </c>
      <c r="KU22" s="399">
        <v>-1641</v>
      </c>
      <c r="KV22" s="493">
        <v>45224</v>
      </c>
    </row>
    <row r="23" spans="1:309">
      <c r="A23" s="883" t="s">
        <v>507</v>
      </c>
      <c r="B23" s="883"/>
      <c r="E23" s="164" t="s">
        <v>237</v>
      </c>
      <c r="F23" s="166"/>
      <c r="G23" s="883" t="s">
        <v>507</v>
      </c>
      <c r="H23" s="883"/>
      <c r="K23" s="244" t="s">
        <v>1019</v>
      </c>
      <c r="L23" s="142">
        <v>0</v>
      </c>
      <c r="M23" s="858"/>
      <c r="N23" s="858"/>
      <c r="Q23" s="166" t="s">
        <v>1056</v>
      </c>
      <c r="S23" s="858"/>
      <c r="T23" s="858"/>
      <c r="W23" s="244" t="s">
        <v>1027</v>
      </c>
      <c r="X23" s="205">
        <v>0</v>
      </c>
      <c r="Y23" s="881" t="s">
        <v>990</v>
      </c>
      <c r="Z23" s="881"/>
      <c r="AC23"/>
      <c r="AE23" s="883" t="s">
        <v>507</v>
      </c>
      <c r="AF23" s="883"/>
      <c r="AI23"/>
      <c r="AK23" s="883" t="s">
        <v>507</v>
      </c>
      <c r="AL23" s="883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79" t="s">
        <v>1536</v>
      </c>
      <c r="EF23" s="879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0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0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5" t="s">
        <v>2136</v>
      </c>
      <c r="HK23" s="835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5" t="s">
        <v>2136</v>
      </c>
      <c r="HW23" s="835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9" t="s">
        <v>3070</v>
      </c>
      <c r="KQ23" s="828">
        <f>20000*(1-0.9803)</f>
        <v>394.00000000000102</v>
      </c>
      <c r="KR23" s="143" t="s">
        <v>3025</v>
      </c>
      <c r="KS23" s="61">
        <v>100</v>
      </c>
      <c r="KT23" s="205" t="s">
        <v>3096</v>
      </c>
      <c r="KU23" s="2">
        <f>KT24-0.99*195000</f>
        <v>-57103</v>
      </c>
      <c r="KV23" s="108">
        <v>45226</v>
      </c>
      <c r="KW23" s="736"/>
    </row>
    <row r="24" spans="1:309">
      <c r="A24" s="881" t="s">
        <v>990</v>
      </c>
      <c r="B24" s="881"/>
      <c r="E24" s="164" t="s">
        <v>139</v>
      </c>
      <c r="F24" s="166"/>
      <c r="G24" s="881" t="s">
        <v>990</v>
      </c>
      <c r="H24" s="881"/>
      <c r="K24" s="244" t="s">
        <v>1027</v>
      </c>
      <c r="L24" s="205">
        <v>0</v>
      </c>
      <c r="M24" s="858"/>
      <c r="N24" s="858"/>
      <c r="Q24" s="244" t="s">
        <v>1029</v>
      </c>
      <c r="R24" s="142">
        <v>0</v>
      </c>
      <c r="S24" s="858"/>
      <c r="T24" s="858"/>
      <c r="W24" s="244" t="s">
        <v>1050</v>
      </c>
      <c r="X24" s="142">
        <v>910.17</v>
      </c>
      <c r="Y24" s="858"/>
      <c r="Z24" s="858"/>
      <c r="AC24" s="248" t="s">
        <v>1083</v>
      </c>
      <c r="AD24" s="142">
        <v>90</v>
      </c>
      <c r="AE24" s="881" t="s">
        <v>990</v>
      </c>
      <c r="AF24" s="881"/>
      <c r="AI24" s="245" t="s">
        <v>1101</v>
      </c>
      <c r="AJ24" s="142">
        <v>30</v>
      </c>
      <c r="AK24" s="881" t="s">
        <v>990</v>
      </c>
      <c r="AL24" s="881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1"/>
      <c r="BH24" s="881"/>
      <c r="BK24" s="266" t="s">
        <v>1222</v>
      </c>
      <c r="BL24" s="205">
        <v>48.54</v>
      </c>
      <c r="BM24" s="881"/>
      <c r="BN24" s="881"/>
      <c r="BQ24" s="266" t="s">
        <v>1051</v>
      </c>
      <c r="BR24" s="205">
        <v>50.15</v>
      </c>
      <c r="BS24" s="881" t="s">
        <v>1245</v>
      </c>
      <c r="BT24" s="881"/>
      <c r="BW24" s="266" t="s">
        <v>1051</v>
      </c>
      <c r="BX24" s="205">
        <v>48.54</v>
      </c>
      <c r="BY24" s="881"/>
      <c r="BZ24" s="881"/>
      <c r="CC24" s="266" t="s">
        <v>1051</v>
      </c>
      <c r="CD24" s="205">
        <v>142.91</v>
      </c>
      <c r="CE24" s="881"/>
      <c r="CF24" s="881"/>
      <c r="CI24" s="266" t="s">
        <v>1312</v>
      </c>
      <c r="CJ24" s="205">
        <v>35.049999999999997</v>
      </c>
      <c r="CK24" s="858"/>
      <c r="CL24" s="858"/>
      <c r="CO24" s="266" t="s">
        <v>1286</v>
      </c>
      <c r="CP24" s="205">
        <v>153.41</v>
      </c>
      <c r="CQ24" s="858" t="s">
        <v>1327</v>
      </c>
      <c r="CR24" s="858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0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1"/>
      <c r="KR24" s="143" t="s">
        <v>3024</v>
      </c>
      <c r="KS24" s="444" t="s">
        <v>3065</v>
      </c>
      <c r="KT24" s="736">
        <v>135947</v>
      </c>
      <c r="KU24" s="793"/>
      <c r="KV24" s="493">
        <v>45226</v>
      </c>
      <c r="KW24" s="430"/>
    </row>
    <row r="25" spans="1:309">
      <c r="A25" s="858"/>
      <c r="B25" s="858"/>
      <c r="E25" s="198" t="s">
        <v>362</v>
      </c>
      <c r="F25" s="170"/>
      <c r="G25" s="858"/>
      <c r="H25" s="858"/>
      <c r="K25" s="244" t="s">
        <v>1018</v>
      </c>
      <c r="L25" s="142">
        <f>910+40</f>
        <v>950</v>
      </c>
      <c r="M25" s="858"/>
      <c r="N25" s="858"/>
      <c r="Q25" s="244" t="s">
        <v>1026</v>
      </c>
      <c r="R25" s="142">
        <v>0</v>
      </c>
      <c r="S25" s="858"/>
      <c r="T25" s="858"/>
      <c r="W25" s="143" t="s">
        <v>1085</v>
      </c>
      <c r="X25" s="142">
        <v>110.58</v>
      </c>
      <c r="Y25" s="858"/>
      <c r="Z25" s="858"/>
      <c r="AE25" s="858"/>
      <c r="AF25" s="858"/>
      <c r="AK25" s="858"/>
      <c r="AL25" s="858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8"/>
      <c r="AX25" s="858"/>
      <c r="AY25" s="143"/>
      <c r="AZ25" s="205"/>
      <c r="BA25" s="858"/>
      <c r="BB25" s="858"/>
      <c r="BE25" s="143" t="s">
        <v>1195</v>
      </c>
      <c r="BF25" s="205">
        <f>6.5*2</f>
        <v>13</v>
      </c>
      <c r="BG25" s="858"/>
      <c r="BH25" s="858"/>
      <c r="BK25" s="266" t="s">
        <v>1195</v>
      </c>
      <c r="BL25" s="205">
        <f>6.5*2</f>
        <v>13</v>
      </c>
      <c r="BM25" s="858"/>
      <c r="BN25" s="858"/>
      <c r="BQ25" s="266" t="s">
        <v>1195</v>
      </c>
      <c r="BR25" s="205">
        <v>13</v>
      </c>
      <c r="BS25" s="858"/>
      <c r="BT25" s="858"/>
      <c r="BW25" s="266" t="s">
        <v>1195</v>
      </c>
      <c r="BX25" s="205">
        <v>13</v>
      </c>
      <c r="BY25" s="858"/>
      <c r="BZ25" s="858"/>
      <c r="CC25" s="266" t="s">
        <v>1195</v>
      </c>
      <c r="CD25" s="205">
        <v>13</v>
      </c>
      <c r="CE25" s="858"/>
      <c r="CF25" s="858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5" t="s">
        <v>1536</v>
      </c>
      <c r="DZ25" s="896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79" t="s">
        <v>1536</v>
      </c>
      <c r="ES25" s="879"/>
      <c r="ET25" s="1" t="s">
        <v>1703</v>
      </c>
      <c r="EU25" s="272">
        <v>20000</v>
      </c>
      <c r="EW25" s="880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5" t="s">
        <v>2136</v>
      </c>
      <c r="IC25" s="835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23"/>
      <c r="KQ25" s="826"/>
      <c r="KR25" s="143" t="s">
        <v>3024</v>
      </c>
      <c r="KS25" s="444">
        <v>131.87</v>
      </c>
      <c r="KT25" s="792" t="s">
        <v>2673</v>
      </c>
      <c r="KU25" s="834">
        <v>0</v>
      </c>
      <c r="KV25" s="493">
        <v>45225</v>
      </c>
      <c r="KW25" s="268"/>
    </row>
    <row r="26" spans="1:309">
      <c r="A26" s="858"/>
      <c r="B26" s="858"/>
      <c r="F26" s="194"/>
      <c r="G26" s="858"/>
      <c r="H26" s="858"/>
      <c r="K26"/>
      <c r="M26" s="885" t="s">
        <v>506</v>
      </c>
      <c r="N26" s="885"/>
      <c r="Q26" s="244" t="s">
        <v>1019</v>
      </c>
      <c r="R26" s="142">
        <v>0</v>
      </c>
      <c r="S26" s="885" t="s">
        <v>506</v>
      </c>
      <c r="T26" s="885"/>
      <c r="W26" s="143" t="s">
        <v>1051</v>
      </c>
      <c r="X26" s="142">
        <v>60.75</v>
      </c>
      <c r="Y26" s="858"/>
      <c r="Z26" s="858"/>
      <c r="AC26" s="219" t="s">
        <v>1092</v>
      </c>
      <c r="AD26" s="219"/>
      <c r="AE26" s="885" t="s">
        <v>506</v>
      </c>
      <c r="AF26" s="885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79" t="s">
        <v>1536</v>
      </c>
      <c r="EY26" s="879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5" t="s">
        <v>2136</v>
      </c>
      <c r="HQ26" s="835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R26" s="143" t="s">
        <v>1195</v>
      </c>
      <c r="KS26" s="61">
        <f>15+6.5</f>
        <v>21.5</v>
      </c>
      <c r="KT26" s="796" t="s">
        <v>2674</v>
      </c>
      <c r="KU26" s="268">
        <v>896</v>
      </c>
      <c r="KV26" s="493">
        <v>45226</v>
      </c>
      <c r="KW26" s="430"/>
    </row>
    <row r="27" spans="1:309" ht="12.75" customHeight="1">
      <c r="A27" s="858"/>
      <c r="B27" s="858"/>
      <c r="E27" s="193" t="s">
        <v>360</v>
      </c>
      <c r="F27" s="194"/>
      <c r="G27" s="858"/>
      <c r="H27" s="858"/>
      <c r="K27" s="143" t="s">
        <v>1017</v>
      </c>
      <c r="L27" s="142">
        <f>60</f>
        <v>60</v>
      </c>
      <c r="M27" s="885" t="s">
        <v>992</v>
      </c>
      <c r="N27" s="885"/>
      <c r="Q27" s="244" t="s">
        <v>1073</v>
      </c>
      <c r="R27" s="205">
        <v>200</v>
      </c>
      <c r="S27" s="885" t="s">
        <v>992</v>
      </c>
      <c r="T27" s="885"/>
      <c r="W27" s="143" t="s">
        <v>1016</v>
      </c>
      <c r="X27" s="142">
        <v>61.35</v>
      </c>
      <c r="Y27" s="885" t="s">
        <v>506</v>
      </c>
      <c r="Z27" s="885"/>
      <c r="AC27" s="219" t="s">
        <v>1088</v>
      </c>
      <c r="AD27" s="219">
        <f>53+207+63</f>
        <v>323</v>
      </c>
      <c r="AE27" s="885" t="s">
        <v>992</v>
      </c>
      <c r="AF27" s="885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79" t="s">
        <v>1747</v>
      </c>
      <c r="FE27" s="879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R27" s="143" t="s">
        <v>2682</v>
      </c>
      <c r="KS27" s="61">
        <f>14.32+9+9</f>
        <v>32.32</v>
      </c>
      <c r="KT27" s="796" t="s">
        <v>2675</v>
      </c>
      <c r="KU27" s="430">
        <v>1821</v>
      </c>
      <c r="KV27" s="493">
        <v>45226</v>
      </c>
    </row>
    <row r="28" spans="1:309">
      <c r="A28" s="885" t="s">
        <v>506</v>
      </c>
      <c r="B28" s="885"/>
      <c r="E28" s="193" t="s">
        <v>282</v>
      </c>
      <c r="F28" s="194"/>
      <c r="G28" s="885" t="s">
        <v>506</v>
      </c>
      <c r="H28" s="885"/>
      <c r="K28" s="143" t="s">
        <v>1016</v>
      </c>
      <c r="L28" s="142">
        <v>0</v>
      </c>
      <c r="M28" s="877" t="s">
        <v>93</v>
      </c>
      <c r="N28" s="877"/>
      <c r="Q28" s="244" t="s">
        <v>1050</v>
      </c>
      <c r="R28" s="142">
        <v>0</v>
      </c>
      <c r="S28" s="877" t="s">
        <v>93</v>
      </c>
      <c r="T28" s="877"/>
      <c r="W28" s="143" t="s">
        <v>1015</v>
      </c>
      <c r="X28" s="142">
        <v>64</v>
      </c>
      <c r="Y28" s="885" t="s">
        <v>992</v>
      </c>
      <c r="Z28" s="885"/>
      <c r="AC28" s="219" t="s">
        <v>1089</v>
      </c>
      <c r="AD28" s="219">
        <f>63+46</f>
        <v>109</v>
      </c>
      <c r="AE28" s="877" t="s">
        <v>93</v>
      </c>
      <c r="AF28" s="877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79" t="s">
        <v>1536</v>
      </c>
      <c r="EM28" s="879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5" t="s">
        <v>2136</v>
      </c>
      <c r="JA28" s="835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2311</v>
      </c>
      <c r="KS28" s="61">
        <f>10+18.51+10+16.63+15.78+16.9+10+16.2+16.87+10+10+20.2+10</f>
        <v>181.08999999999997</v>
      </c>
      <c r="KT28" s="796" t="s">
        <v>2949</v>
      </c>
      <c r="KU28" s="268">
        <v>12</v>
      </c>
      <c r="KV28" s="493">
        <v>45224</v>
      </c>
    </row>
    <row r="29" spans="1:309">
      <c r="A29" s="885" t="s">
        <v>992</v>
      </c>
      <c r="B29" s="885"/>
      <c r="E29" s="193" t="s">
        <v>372</v>
      </c>
      <c r="F29" s="194"/>
      <c r="G29" s="885" t="s">
        <v>992</v>
      </c>
      <c r="H29" s="885"/>
      <c r="K29" s="143" t="s">
        <v>1015</v>
      </c>
      <c r="L29" s="142">
        <v>64</v>
      </c>
      <c r="M29" s="858" t="s">
        <v>385</v>
      </c>
      <c r="N29" s="858"/>
      <c r="Q29"/>
      <c r="S29" s="858" t="s">
        <v>385</v>
      </c>
      <c r="T29" s="858"/>
      <c r="W29" s="143" t="s">
        <v>1014</v>
      </c>
      <c r="X29" s="142">
        <v>100.01</v>
      </c>
      <c r="Y29" s="877" t="s">
        <v>93</v>
      </c>
      <c r="Z29" s="877"/>
      <c r="AC29" s="142" t="s">
        <v>1087</v>
      </c>
      <c r="AD29" s="142">
        <v>65</v>
      </c>
      <c r="AE29" s="858" t="s">
        <v>385</v>
      </c>
      <c r="AF29" s="858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79" t="s">
        <v>1747</v>
      </c>
      <c r="FK29" s="879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337" t="s">
        <v>3069</v>
      </c>
      <c r="KS29" s="61">
        <f>10+10</f>
        <v>20</v>
      </c>
      <c r="KT29" s="795" t="s">
        <v>3075</v>
      </c>
      <c r="KU29" s="2">
        <v>100</v>
      </c>
      <c r="KV29" s="493">
        <v>45224</v>
      </c>
    </row>
    <row r="30" spans="1:309">
      <c r="A30" s="877" t="s">
        <v>93</v>
      </c>
      <c r="B30" s="877"/>
      <c r="E30" s="193" t="s">
        <v>1007</v>
      </c>
      <c r="F30" s="170"/>
      <c r="G30" s="877" t="s">
        <v>93</v>
      </c>
      <c r="H30" s="877"/>
      <c r="K30" s="143" t="s">
        <v>1014</v>
      </c>
      <c r="L30" s="142">
        <v>50.01</v>
      </c>
      <c r="M30" s="884" t="s">
        <v>1001</v>
      </c>
      <c r="N30" s="884"/>
      <c r="Q30" s="143" t="s">
        <v>1052</v>
      </c>
      <c r="R30" s="142">
        <v>26</v>
      </c>
      <c r="S30" s="884" t="s">
        <v>1001</v>
      </c>
      <c r="T30" s="884"/>
      <c r="W30"/>
      <c r="Y30" s="858" t="s">
        <v>385</v>
      </c>
      <c r="Z30" s="858"/>
      <c r="AC30" s="142" t="s">
        <v>1090</v>
      </c>
      <c r="AD30" s="142">
        <v>10</v>
      </c>
      <c r="AE30" s="884" t="s">
        <v>1001</v>
      </c>
      <c r="AF30" s="884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3053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3042</v>
      </c>
      <c r="KS30" s="61">
        <v>5</v>
      </c>
      <c r="KT30" s="797" t="s">
        <v>2393</v>
      </c>
      <c r="KU30" s="2">
        <v>1000</v>
      </c>
    </row>
    <row r="31" spans="1:309" ht="12.75" customHeight="1">
      <c r="A31" s="858" t="s">
        <v>385</v>
      </c>
      <c r="B31" s="858"/>
      <c r="E31" s="170"/>
      <c r="F31" s="170"/>
      <c r="G31" s="858" t="s">
        <v>385</v>
      </c>
      <c r="H31" s="858"/>
      <c r="K31"/>
      <c r="M31" s="881" t="s">
        <v>243</v>
      </c>
      <c r="N31" s="881"/>
      <c r="Q31" s="143" t="s">
        <v>1051</v>
      </c>
      <c r="R31" s="142">
        <v>55</v>
      </c>
      <c r="S31" s="881" t="s">
        <v>243</v>
      </c>
      <c r="T31" s="881"/>
      <c r="W31" s="243" t="s">
        <v>1072</v>
      </c>
      <c r="X31" s="243">
        <v>0</v>
      </c>
      <c r="Y31" s="884" t="s">
        <v>1001</v>
      </c>
      <c r="Z31" s="884"/>
      <c r="AE31" s="881" t="s">
        <v>243</v>
      </c>
      <c r="AF31" s="881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8" t="s">
        <v>1438</v>
      </c>
      <c r="DP31" s="888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3061</v>
      </c>
      <c r="KS31" s="61">
        <v>43.9</v>
      </c>
      <c r="KT31" s="794" t="s">
        <v>2411</v>
      </c>
      <c r="KU31" s="61"/>
    </row>
    <row r="32" spans="1:309">
      <c r="A32" s="884" t="s">
        <v>1001</v>
      </c>
      <c r="B32" s="884"/>
      <c r="C32" s="3"/>
      <c r="D32" s="3"/>
      <c r="E32" s="246"/>
      <c r="F32" s="246"/>
      <c r="G32" s="884" t="s">
        <v>1001</v>
      </c>
      <c r="H32" s="884"/>
      <c r="K32" s="243" t="s">
        <v>1021</v>
      </c>
      <c r="L32" s="243"/>
      <c r="M32" s="886" t="s">
        <v>1034</v>
      </c>
      <c r="N32" s="886"/>
      <c r="Q32" s="143" t="s">
        <v>1016</v>
      </c>
      <c r="R32" s="142">
        <v>77.239999999999995</v>
      </c>
      <c r="S32" s="886" t="s">
        <v>1034</v>
      </c>
      <c r="T32" s="886"/>
      <c r="Y32" s="881" t="s">
        <v>243</v>
      </c>
      <c r="Z32" s="881"/>
      <c r="AC32" s="197" t="s">
        <v>1012</v>
      </c>
      <c r="AD32" s="142">
        <v>350</v>
      </c>
      <c r="AE32" s="886" t="s">
        <v>1034</v>
      </c>
      <c r="AF32" s="886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1" t="s">
        <v>1411</v>
      </c>
      <c r="DB32" s="892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5" t="s">
        <v>2136</v>
      </c>
      <c r="IO32" s="835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3062</v>
      </c>
      <c r="KS32" s="61">
        <v>24.5</v>
      </c>
      <c r="KT32" s="822" t="s">
        <v>3056</v>
      </c>
      <c r="KU32" s="61">
        <v>1202.04</v>
      </c>
    </row>
    <row r="33" spans="1:309">
      <c r="A33" s="881" t="s">
        <v>243</v>
      </c>
      <c r="B33" s="881"/>
      <c r="E33" s="187" t="s">
        <v>368</v>
      </c>
      <c r="F33" s="170"/>
      <c r="G33" s="881" t="s">
        <v>243</v>
      </c>
      <c r="H33" s="881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86" t="s">
        <v>1034</v>
      </c>
      <c r="Z33" s="886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3052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3063</v>
      </c>
      <c r="KS33" s="443">
        <v>48.11</v>
      </c>
      <c r="KT33" s="832" t="s">
        <v>3073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2377</v>
      </c>
      <c r="KS34" s="443">
        <v>60.23</v>
      </c>
      <c r="KT34" s="794" t="s">
        <v>2953</v>
      </c>
      <c r="KU34" s="61"/>
    </row>
    <row r="35" spans="1:309" ht="14.25" customHeight="1">
      <c r="A35" s="887"/>
      <c r="B35" s="887"/>
      <c r="E35" s="172" t="s">
        <v>403</v>
      </c>
      <c r="F35" s="170">
        <v>250</v>
      </c>
      <c r="G35" s="887"/>
      <c r="H35" s="887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SUM(KS17:KS18)</f>
        <v>0</v>
      </c>
      <c r="KR35" s="337" t="s">
        <v>2974</v>
      </c>
      <c r="KS35" s="443" t="s">
        <v>3097</v>
      </c>
      <c r="KT35" s="825" t="s">
        <v>3067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3" t="s">
        <v>1536</v>
      </c>
      <c r="DT36" s="894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1863</v>
      </c>
      <c r="KS36" s="443"/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SUM(KS9:KS12)</f>
        <v>1437.1999999999998</v>
      </c>
      <c r="KR37" s="789" t="s">
        <v>2952</v>
      </c>
      <c r="KS37" s="78">
        <v>40</v>
      </c>
      <c r="KT37" s="821" t="s">
        <v>3074</v>
      </c>
      <c r="KU37" s="2">
        <v>-2000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SUM(KS13:KS16)</f>
        <v>364.2</v>
      </c>
      <c r="KR38" s="9" t="s">
        <v>2162</v>
      </c>
      <c r="KS38" s="444">
        <v>548</v>
      </c>
      <c r="KT38" s="820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8" t="s">
        <v>1438</v>
      </c>
      <c r="DJ39" s="888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SUM(KS19:KS28)</f>
        <v>749.42000000000007</v>
      </c>
      <c r="KR39" s="388">
        <v>25.54</v>
      </c>
      <c r="KS39" s="444"/>
      <c r="KT39" s="827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5" t="s">
        <v>2136</v>
      </c>
      <c r="II40" s="835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SUM(KS29:KS36)</f>
        <v>201.73999999999998</v>
      </c>
      <c r="KR40" s="365" t="s">
        <v>1411</v>
      </c>
      <c r="KS40" s="384">
        <f>KO28+KQ43-KU29</f>
        <v>110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77" t="s">
        <v>2970</v>
      </c>
      <c r="KO41" s="877"/>
      <c r="KP41" s="337" t="s">
        <v>2867</v>
      </c>
      <c r="KQ41" s="719">
        <f>SUM(KS30:KS36)</f>
        <v>181.74</v>
      </c>
      <c r="KR41" s="385">
        <v>45</v>
      </c>
      <c r="KS41" s="669" t="s">
        <v>2179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5">
        <v>12.4</v>
      </c>
      <c r="KS42" s="453" t="s">
        <v>3044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3048</v>
      </c>
      <c r="KQ43" s="720">
        <v>100</v>
      </c>
      <c r="KR43" s="385">
        <f>10+10+5+5</f>
        <v>30</v>
      </c>
      <c r="KS43" s="453" t="s">
        <v>3059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/>
      <c r="KS44" s="453"/>
      <c r="KT44" s="805" t="s">
        <v>3028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/>
      <c r="KS45" s="453"/>
      <c r="KT45" s="805" t="s">
        <v>3027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789" t="s">
        <v>3050</v>
      </c>
      <c r="KS46" s="789">
        <v>120</v>
      </c>
      <c r="KT46" s="804" t="s">
        <v>3026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789" t="s">
        <v>3045</v>
      </c>
      <c r="KS47" s="789">
        <v>82.45</v>
      </c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33" t="s">
        <v>3055</v>
      </c>
      <c r="KS48" s="442">
        <v>50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97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T49" s="810" t="s">
        <v>3037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97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/>
      <c r="KS50" s="442"/>
      <c r="KT50" s="810" t="s">
        <v>3036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97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3035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97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  <c r="KS53" s="79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tabSelected="1"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3098</v>
      </c>
      <c r="E2" s="368"/>
    </row>
    <row r="3" spans="2:6">
      <c r="B3" t="s">
        <v>3077</v>
      </c>
      <c r="D3" t="s">
        <v>2436</v>
      </c>
      <c r="E3" t="s">
        <v>423</v>
      </c>
      <c r="F3" t="s">
        <v>3078</v>
      </c>
    </row>
    <row r="4" spans="2:6">
      <c r="B4" t="s">
        <v>3092</v>
      </c>
      <c r="C4" t="s">
        <v>3079</v>
      </c>
      <c r="D4" t="s">
        <v>3091</v>
      </c>
      <c r="E4" t="s">
        <v>3090</v>
      </c>
      <c r="F4" t="s">
        <v>3080</v>
      </c>
    </row>
    <row r="5" spans="2:6">
      <c r="B5" t="s">
        <v>3085</v>
      </c>
      <c r="C5" t="s">
        <v>3084</v>
      </c>
    </row>
    <row r="6" spans="2:6">
      <c r="B6" t="s">
        <v>3099</v>
      </c>
      <c r="C6" t="s">
        <v>3086</v>
      </c>
      <c r="D6" t="s">
        <v>3082</v>
      </c>
      <c r="E6" t="s">
        <v>3083</v>
      </c>
      <c r="F6" t="s">
        <v>3081</v>
      </c>
    </row>
    <row r="7" spans="2:6">
      <c r="C7" t="s">
        <v>3087</v>
      </c>
      <c r="D7" s="214" t="s">
        <v>3095</v>
      </c>
      <c r="E7" t="s">
        <v>3088</v>
      </c>
      <c r="F7" t="s">
        <v>3089</v>
      </c>
    </row>
    <row r="8" spans="2:6">
      <c r="C8" t="s">
        <v>3093</v>
      </c>
      <c r="D8" t="s">
        <v>3094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2023-10-28T05:26:15Z</dcterms:modified>
</cp:coreProperties>
</file>