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B00A5EF-2CF1-43FE-8E9C-DE1C381D0704}" xr6:coauthVersionLast="47" xr6:coauthVersionMax="47" xr10:uidLastSave="{00000000-0000-0000-0000-000000000000}"/>
  <bookViews>
    <workbookView xWindow="0" yWindow="0" windowWidth="2545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W14" i="32" l="1"/>
  <c r="NY38" i="32"/>
  <c r="NY29" i="32"/>
  <c r="NY23" i="32"/>
  <c r="NY21" i="32"/>
  <c r="NY26" i="32"/>
  <c r="OA19" i="32"/>
  <c r="NY40" i="32"/>
  <c r="NY15" i="32"/>
  <c r="NY14" i="32"/>
  <c r="NW2" i="32" l="1"/>
  <c r="OA2" i="32"/>
  <c r="NW30" i="32"/>
  <c r="NW31" i="32"/>
  <c r="NW32" i="32"/>
  <c r="NW34" i="32"/>
  <c r="NW35" i="32" l="1"/>
  <c r="NW36" i="32"/>
  <c r="NY5" i="32"/>
  <c r="NW33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<sst xmlns="http://schemas.openxmlformats.org/spreadsheetml/2006/main" count="8942" uniqueCount="3671">
  <si>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</si>
  <si>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</si>
  <si>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</si>
  <si>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</si>
  <si>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</si>
  <si>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</si>
  <si>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</si>
  <si>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</si>
  <si>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</si>
  <si>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</si>
  <si>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</si>
  <si>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</si>
  <si>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</si>
  <si>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</si>
  <si>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</si>
  <si>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</si>
  <si>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</si>
  <si>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</si>
  <si>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</si>
  <si>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</si>
  <si>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</si>
  <si>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</si>
  <si>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</si>
  <si>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</si>
  <si>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</si>
  <si>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</si>
  <si>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</si>
  <si>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</si>
  <si>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</si>
  <si>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</si>
  <si>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</si>
  <si>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</si>
  <si>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</si>
  <si>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</si>
  <si>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</si>
  <si>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</si>
  <si>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</si>
  <si>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</si>
  <si>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</si>
  <si>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</si>
  <si>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</si>
  <si>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</si>
  <si>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</si>
  <si>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</si>
  <si>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</si>
  <si>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</si>
  <si>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</si>
  <si>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</si>
  <si>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</si>
  <si>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</si>
  <si>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</si>
  <si>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</si>
  <si>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</si>
  <si>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</si>
  <si>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</si>
  <si>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</si>
  <si>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</si>
  <si>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</si>
  <si>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</si>
  <si>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</si>
  <si>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</si>
  <si>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</si>
  <si>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</si>
  <si>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</si>
  <si>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</si>
  <si>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</si>
  <si>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</si>
  <si>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</si>
  <si>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</si>
  <si>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</si>
  <si>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</si>
  <si>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</si>
  <si>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</si>
  <si>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</si>
  <si>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</si>
  <si>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</si>
  <si>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</si>
  <si>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</si>
  <si>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</si>
  <si>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</si>
  <si>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</si>
  <si>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</si>
  <si>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</si>
  <si>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</si>
  <si>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</si>
  <si>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</si>
  <si>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</si>
  <si>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</si>
  <si>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</si>
  <si>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</si>
  <si>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</si>
  <si>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</si>
  <si>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</si>
  <si>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</si>
  <si>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</si>
  <si>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</si>
  <si>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</si>
  <si>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</si>
  <si>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</si>
  <si>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</si>
  <si>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</si>
  <si>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</si>
  <si>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</si>
  <si>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</si>
  <si>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</si>
  <si>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</si>
  <si>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</si>
  <si>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</si>
  <si>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</si>
  <si>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</si>
  <si>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</si>
  <si>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</si>
  <si>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</si>
  <si>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</si>
  <si>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</si>
  <si>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</si>
  <si>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</si>
  <si>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</si>
  <si>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</si>
  <si>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</si>
  <si>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</si>
  <si>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</si>
  <si>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</si>
  <si>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</si>
  <si>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</si>
  <si>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</si>
  <si>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</si>
  <si>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</si>
  <si>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</si>
  <si>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</si>
  <si>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</si>
  <si>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</si>
  <si>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</si>
  <si>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</si>
  <si>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</si>
  <si>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</si>
  <si>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</si>
  <si>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</si>
  <si>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</si>
  <si>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</si>
  <si>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</si>
  <si>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</si>
  <si>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</si>
  <si>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</si>
  <si>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</si>
  <si>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</si>
  <si>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</si>
  <si>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</si>
  <si>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</si>
  <si>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</si>
  <si>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</si>
  <si>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</si>
  <si>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</si>
  <si>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</si>
  <si>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</si>
  <si>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</si>
  <si>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</si>
  <si>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</si>
  <si>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</si>
  <si>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</si>
  <si>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</si>
  <si>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</si>
  <si>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</si>
  <si>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</si>
  <si>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</si>
  <si>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</si>
  <si>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</si>
  <si>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</si>
  <si>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</si>
  <si>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</si>
  <si>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</si>
  <si>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</si>
  <si>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</si>
  <si>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</si>
  <si>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</si>
  <si>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</si>
  <si>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</si>
  <si>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</si>
  <si>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</si>
  <si>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</si>
  <si>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</si>
  <si>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</si>
  <si>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</si>
  <si>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</si>
  <si>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</si>
  <si>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</si>
  <si>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</si>
  <si>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</si>
  <si>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</si>
  <si>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</si>
  <si>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</si>
  <si>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</si>
  <si>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</si>
  <si>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</si>
  <si>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</si>
  <si>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</si>
  <si>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</si>
  <si>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</si>
  <si>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</si>
  <si>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</si>
  <si>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</si>
  <si>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</si>
  <si>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</si>
  <si>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</si>
  <si>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</si>
  <si>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</si>
  <si>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</si>
  <si>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</si>
  <si>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</si>
  <si>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</si>
  <si>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</si>
  <si>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</si>
  <si>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</si>
  <si>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</si>
  <si>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</si>
  <si>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</si>
  <si>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</si>
  <si>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</si>
  <si>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</si>
  <si>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</si>
  <si>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</si>
  <si>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</si>
  <si>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</si>
  <si>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</si>
  <si>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</si>
  <si>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</si>
  <si>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</si>
  <si>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</si>
  <si>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</si>
  <si>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</si>
  <si>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</si>
  <si>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</si>
  <si>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</si>
  <si>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</si>
  <si>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</si>
  <si>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</si>
  <si>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</si>
  <si>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</si>
  <si>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</si>
  <si>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</si>
  <si>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</si>
  <si>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</si>
  <si>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</si>
  <si>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</si>
  <si>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</si>
  <si>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</si>
  <si>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</si>
  <si>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</si>
  <si>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</si>
  <si>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</si>
  <si>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</si>
  <si>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</si>
  <si>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</si>
  <si>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</si>
  <si>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</si>
  <si>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</si>
  <si>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</si>
  <si>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</si>
  <si>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</si>
  <si>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</si>
  <si>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</si>
  <si>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</si>
  <si>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</si>
  <si>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</si>
  <si>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</si>
  <si>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</si>
  <si>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</si>
  <si>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</si>
  <si>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</si>
  <si>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</si>
  <si>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</si>
  <si>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</si>
  <si>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</si>
  <si>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</si>
  <si>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</si>
  <si>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</si>
  <si>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</si>
  <si>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</si>
  <si>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</si>
  <si>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</si>
  <si>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</si>
  <si>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</si>
  <si>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</si>
  <si>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</si>
  <si>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</si>
  <si>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</si>
  <si>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</si>
  <si>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</si>
  <si>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</si>
  <si>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</si>
  <si>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</si>
  <si>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</si>
  <si>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</si>
  <si>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</si>
  <si>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</si>
  <si>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</si>
  <si>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</si>
  <si>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</si>
  <si>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</si>
  <si>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</si>
  <si>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</si>
  <si>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</si>
  <si>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</si>
  <si>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</si>
  <si>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</si>
  <si>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</si>
  <si>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</si>
  <si>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</si>
  <si>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</si>
  <si>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</si>
  <si>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</si>
  <si>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</si>
  <si>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</si>
  <si>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</si>
  <si>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</si>
  <si>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</si>
  <si>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</si>
  <si>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</si>
  <si>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</si>
  <si>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</si>
  <si>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</si>
  <si>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</si>
  <si>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</si>
  <si>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</si>
  <si>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</si>
  <si>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</si>
  <si>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</si>
  <si>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</si>
  <si>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</si>
  <si>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</si>
  <si>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</si>
  <si>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</si>
  <si>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</si>
  <si>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</si>
  <si>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</si>
  <si>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</si>
  <si>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</si>
  <si>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</si>
  <si>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</si>
  <si>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</si>
  <si>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</si>
  <si>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</si>
  <si>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</si>
  <si>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</si>
  <si>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</si>
  <si>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</si>
  <si>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</si>
  <si>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</si>
  <si>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</si>
  <si>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</si>
  <si>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</si>
  <si>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</si>
  <si>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</si>
  <si>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</si>
  <si>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</si>
  <si>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</si>
  <si>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</si>
  <si>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</si>
  <si>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</si>
  <si>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</si>
  <si>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</si>
  <si>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</si>
  <si>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</si>
  <si>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</si>
  <si>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</si>
  <si>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</si>
  <si>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</si>
  <si>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</si>
  <si>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</si>
  <si>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</si>
  <si>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</si>
  <si>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</si>
  <si>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</si>
  <si>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</si>
  <si>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</si>
  <si>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</si>
  <si>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</si>
  <si>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</si>
  <si>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</si>
  <si>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</si>
  <si>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</si>
  <si>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</si>
  <si>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</si>
  <si>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</si>
  <si>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</si>
  <si>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</si>
  <si>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</si>
  <si>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</si>
  <si>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</si>
  <si>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</si>
  <si>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</si>
  <si>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</si>
  <si>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</si>
  <si>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</si>
  <si>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</si>
  <si>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</si>
  <si>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</si>
  <si>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</si>
  <si>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</si>
  <si>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</si>
  <si>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</si>
  <si>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</si>
  <si>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</si>
  <si>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</si>
  <si>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</si>
  <si>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</si>
  <si>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</si>
  <si>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</si>
  <si>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</si>
  <si>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</si>
  <si>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</si>
  <si>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</si>
  <si>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</si>
  <si>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</si>
  <si>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</si>
  <si>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</si>
  <si>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</si>
  <si>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</si>
  <si>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</si>
  <si>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</si>
  <si>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</si>
  <si>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</si>
  <si>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</si>
  <si>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</si>
  <si>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</si>
  <si>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</si>
  <si>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</si>
  <si>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</si>
  <si>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</si>
  <si>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</si>
  <si>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</si>
  <si>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</si>
  <si>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</si>
  <si>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</si>
  <si>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</si>
  <si>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</si>
  <si>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</si>
  <si>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</si>
  <si>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</si>
  <si>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</si>
  <si>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</si>
  <si>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</si>
  <si>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</si>
  <si>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</si>
  <si>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</si>
  <si>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</si>
  <si>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</si>
  <si>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</si>
  <si>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</si>
  <si>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</si>
  <si>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</si>
  <si>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</si>
  <si>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</si>
  <si>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</si>
  <si>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</si>
  <si>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</si>
  <si>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</si>
  <si>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</si>
  <si>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</si>
  <si>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</si>
  <si>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</si>
  <si>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</si>
  <si>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</si>
  <si>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</si>
  <si>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</si>
  <si>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</si>
  <si>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</si>
  <si>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</si>
  <si>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</si>
  <si>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</si>
  <si>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</si>
  <si>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</si>
  <si>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</si>
  <si>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</si>
  <si>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</si>
  <si>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</si>
  <si>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</si>
  <si>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</si>
  <si>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</si>
  <si>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</si>
  <si>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</si>
  <si>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</si>
  <si>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</si>
  <si>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</si>
  <si>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</si>
  <si>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</si>
  <si>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</si>
  <si>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</si>
  <si>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</si>
  <si>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</si>
  <si>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</si>
  <si>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</si>
  <si>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</si>
  <si>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</si>
  <si>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</si>
  <si>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</si>
  <si>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</si>
  <si>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</si>
  <si>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</si>
  <si>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</si>
  <si>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</si>
  <si>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</si>
  <si>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</si>
  <si>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</si>
  <si>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</si>
  <si>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</si>
  <si>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</si>
  <si>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</si>
  <si>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</si>
  <si>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</si>
  <si>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</si>
  <si>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</si>
  <si>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</si>
  <si>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</si>
  <si>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</si>
  <si>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</si>
  <si>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</si>
  <si>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</si>
  <si>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</si>
  <si>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</si>
  <si>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</si>
  <si>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</si>
  <si>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</si>
  <si>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</si>
  <si>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</si>
  <si>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</si>
  <si>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</si>
  <si>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</si>
  <si>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</si>
  <si>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</si>
  <si>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</si>
  <si>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</si>
  <si>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</si>
  <si>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</si>
  <si>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</si>
  <si>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</si>
  <si>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</si>
  <si>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</si>
  <si>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</si>
  <si>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</si>
  <si>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</si>
  <si>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</si>
  <si>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</si>
  <si>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</si>
  <si>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</si>
  <si>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</si>
  <si>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</si>
  <si>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</si>
  <si>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</si>
  <si>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</si>
  <si>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</si>
  <si>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</si>
  <si>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</si>
  <si>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</si>
  <si>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</si>
  <si>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</si>
  <si>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</si>
  <si>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</si>
  <si>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</si>
  <si>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</si>
  <si>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</si>
  <si>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</si>
  <si>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</si>
  <si>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</si>
  <si>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</si>
  <si>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</si>
  <si>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</si>
  <si>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</si>
  <si>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</si>
  <si>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</si>
  <si>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</si>
  <si>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</si>
  <si>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</si>
  <si>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</si>
  <si>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</si>
  <si>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</si>
  <si>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</si>
  <si>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</si>
  <si>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</si>
  <si>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</si>
  <si>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</si>
  <si>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</si>
  <si>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</si>
  <si>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</si>
  <si>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</si>
  <si>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</si>
  <si>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</si>
  <si>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</si>
  <si>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</si>
  <si>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</si>
  <si>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</si>
  <si>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</si>
  <si>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</si>
  <si>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</si>
  <si>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</si>
  <si>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</si>
  <si>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</si>
  <si>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</si>
  <si>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</si>
  <si>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</si>
  <si>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</si>
  <si>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</si>
  <si>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</si>
  <si>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</si>
  <si>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</si>
  <si>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</si>
  <si>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</si>
  <si>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</si>
  <si>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</si>
  <si>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</si>
  <si>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</si>
  <si>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</si>
  <si>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</si>
  <si>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</si>
  <si>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</si>
  <si>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</si>
  <si>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</si>
  <si>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</si>
  <si>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</si>
  <si>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</si>
  <si>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</si>
  <si>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</si>
  <si>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</si>
  <si>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</si>
  <si>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</si>
  <si>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</si>
  <si>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</si>
  <si>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</si>
  <si>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</si>
  <si>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</si>
  <si>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</si>
  <si>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</si>
  <si>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</si>
  <si>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</si>
  <si>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</si>
  <si>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</si>
  <si>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</si>
  <si>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</si>
  <si>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</si>
  <si>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</si>
  <si>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</si>
  <si>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</si>
  <si>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</si>
  <si>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</si>
  <si>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</si>
  <si>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</si>
  <si>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</si>
  <si>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</si>
  <si>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</si>
  <si>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</si>
  <si>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</si>
  <si>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</si>
  <si>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</si>
  <si>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</si>
  <si>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</si>
  <si>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</si>
  <si>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</si>
  <si>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</si>
  <si>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</si>
  <si>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</si>
  <si>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</si>
  <si>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</si>
  <si>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</si>
  <si>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</si>
  <si>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</si>
  <si>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</si>
  <si>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</si>
  <si>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</si>
  <si>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</si>
  <si>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</si>
  <si>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</si>
  <si>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</si>
  <si>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</si>
  <si>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</si>
  <si>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</si>
  <si>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</si>
  <si>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</si>
  <si>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</si>
  <si>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</si>
  <si>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</si>
  <si>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</si>
  <si>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</si>
  <si>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</si>
  <si>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</si>
  <si>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</si>
  <si>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</si>
  <si>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</si>
  <si>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</si>
  <si>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</si>
  <si>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</si>
  <si>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</si>
  <si>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</si>
  <si>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</si>
  <si>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</si>
  <si>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</si>
  <si>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</si>
  <si>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</si>
  <si>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</si>
  <si>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</si>
  <si>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</si>
  <si>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</si>
  <si>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</si>
  <si>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</si>
  <si>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</si>
  <si>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</si>
  <si>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</si>
  <si>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</si>
  <si>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</si>
  <si>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</si>
  <si>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</si>
  <si>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</si>
  <si>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</si>
  <si>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</si>
  <si>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</si>
  <si>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</si>
  <si>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</si>
  <si>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</si>
  <si>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</si>
  <si>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</si>
  <si>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</si>
  <si>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</si>
  <si>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</si>
  <si>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</si>
  <si>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</si>
  <si>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</si>
  <si>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</si>
  <si>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</si>
  <si>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</si>
  <si>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</si>
  <si>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</si>
  <si>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</si>
  <si>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</si>
  <si>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</si>
  <si>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</si>
  <si>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</si>
  <si>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</si>
  <si>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</si>
  <si>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</si>
  <si>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</si>
  <si>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</si>
  <si>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</si>
  <si>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</si>
  <si>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</si>
  <si>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</si>
  <si>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</si>
  <si>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</si>
  <si>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</si>
  <si>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</si>
  <si>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</si>
  <si>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</si>
  <si>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</si>
  <si>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</si>
  <si>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</si>
  <si>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</si>
  <si>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</si>
  <si>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</si>
  <si>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</si>
  <si>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</si>
  <si>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</si>
  <si>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</si>
  <si>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</si>
  <si>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</si>
  <si>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</si>
  <si>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</si>
  <si>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</si>
  <si>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</si>
  <si>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</si>
  <si>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</si>
  <si>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</si>
  <si>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</si>
  <si>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</si>
  <si>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</si>
  <si>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</si>
  <si>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</si>
  <si>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</si>
  <si>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</si>
  <si>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</si>
  <si>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</si>
  <si>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</si>
  <si>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</si>
  <si>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</si>
  <si>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</si>
  <si>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</si>
  <si>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</si>
  <si>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</si>
  <si>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</si>
  <si>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</si>
  <si>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</si>
  <si>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</si>
  <si>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</si>
  <si>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</si>
  <si>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</si>
  <si>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</si>
  <si>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</si>
  <si>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</si>
  <si>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</si>
  <si>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</si>
  <si>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</si>
  <si>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</si>
  <si>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</si>
  <si>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</si>
  <si>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</si>
  <si>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</si>
  <si>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</si>
  <si>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</si>
  <si>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</si>
  <si>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</si>
  <si>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</si>
  <si>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</si>
  <si>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</si>
  <si>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</si>
  <si>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</si>
  <si>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</si>
  <si>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</si>
  <si>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</si>
  <si>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</si>
  <si>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</si>
  <si>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</si>
  <si>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</si>
  <si>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</si>
  <si>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</si>
  <si>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</si>
  <si>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</si>
  <si>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</si>
  <si>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</si>
  <si>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</si>
  <si>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</si>
  <si>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</si>
  <si>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</si>
  <si>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</si>
  <si>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</si>
  <si>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</si>
  <si>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</si>
  <si>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</si>
  <si>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</si>
  <si>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</si>
  <si>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</si>
  <si>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</si>
  <si>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</si>
  <si>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</si>
  <si>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</si>
  <si>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</si>
  <si>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</si>
  <si>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</si>
  <si>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</si>
  <si>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</si>
  <si>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</si>
  <si>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</si>
  <si>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</si>
  <si>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</si>
  <si>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</si>
  <si>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</si>
  <si>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</si>
  <si>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</si>
  <si>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</si>
  <si>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</si>
  <si>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</si>
  <si>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</si>
  <si>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</si>
  <si>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</si>
  <si>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</si>
  <si>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</si>
  <si>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</si>
  <si>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</si>
  <si>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</si>
  <si>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</si>
  <si>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</si>
  <si>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</si>
  <si>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</si>
  <si>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</si>
  <si>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</si>
  <si>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</si>
  <si>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</si>
  <si>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</si>
  <si>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</si>
  <si>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</si>
  <si>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</si>
  <si>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</si>
  <si>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</si>
  <si>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</si>
  <si>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</si>
  <si>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</si>
  <si>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</si>
  <si>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</si>
  <si>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</si>
  <si>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</si>
  <si>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</si>
  <si>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</si>
  <si>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</si>
  <si>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</si>
  <si>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</si>
  <si>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</si>
  <si>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</si>
  <si>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</si>
  <si>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</si>
  <si>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</si>
  <si>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</si>
  <si>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</si>
  <si>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</si>
  <si>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</si>
  <si>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</si>
  <si>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</si>
  <si>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</si>
  <si>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</si>
  <si>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</si>
  <si>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</si>
  <si>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</si>
  <si>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</si>
  <si>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</si>
  <si>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</si>
  <si>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</si>
  <si>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</si>
  <si>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</si>
  <si>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</si>
  <si>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</si>
  <si>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</si>
  <si>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</si>
  <si>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</si>
  <si>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</si>
  <si>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</si>
  <si>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</si>
  <si>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</si>
  <si>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</si>
  <si>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</si>
  <si>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</si>
  <si>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</si>
  <si>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</si>
  <si>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</si>
  <si>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</si>
  <si>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</si>
  <si>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</si>
  <si>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</si>
  <si>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</si>
  <si>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</si>
  <si>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</si>
  <si>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</si>
  <si>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</si>
  <si>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</si>
  <si>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</si>
  <si>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</si>
  <si>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</si>
  <si>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</si>
  <si>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</si>
  <si>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</si>
  <si>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</si>
  <si>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</si>
  <si>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</si>
  <si>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</si>
  <si>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</si>
  <si>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</si>
  <si>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</si>
  <si>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</si>
  <si>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</si>
  <si>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</si>
  <si>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</si>
  <si>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</si>
  <si>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</si>
  <si>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</si>
  <si>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</si>
  <si>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</si>
  <si>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</si>
  <si>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</si>
  <si>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</si>
  <si>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</si>
  <si>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</si>
  <si>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</si>
  <si>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</si>
  <si>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</si>
  <si>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</si>
  <si>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</si>
  <si>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</si>
  <si>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</si>
  <si>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</si>
  <si>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</si>
  <si>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</si>
  <si>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</si>
  <si>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</si>
  <si>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</si>
  <si>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</si>
  <si>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</si>
  <si>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</si>
  <si>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</si>
  <si>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</si>
  <si>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</si>
  <si>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</si>
  <si>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</si>
  <si>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</si>
  <si>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</si>
  <si>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</si>
  <si>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</si>
  <si>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</si>
  <si>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</si>
  <si>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</si>
  <si>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</si>
  <si>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</si>
  <si>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</si>
  <si>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</si>
  <si>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</si>
  <si>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</si>
  <si>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</si>
  <si>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</si>
  <si>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</si>
  <si>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</si>
  <si>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</si>
  <si>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</si>
  <si>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</si>
  <si>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</si>
  <si>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</si>
  <si>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</si>
  <si>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</si>
  <si>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</si>
  <si>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</si>
  <si>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</si>
  <si>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</si>
  <si>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</si>
  <si>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</si>
  <si>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</si>
  <si>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</si>
  <si>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</si>
  <si>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</si>
  <si>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</si>
  <si>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</si>
  <si>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</si>
  <si>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</si>
  <si>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</si>
  <si>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</si>
  <si>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</si>
  <si>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</si>
  <si>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</si>
  <si>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</si>
  <si>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</si>
  <si>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</si>
  <si>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</si>
  <si>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</si>
  <si>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</si>
  <si>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</si>
  <si>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</si>
  <si>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</si>
  <si>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</si>
  <si>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</si>
  <si>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</si>
  <si>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</si>
  <si>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</si>
  <si>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</si>
  <si>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</si>
  <si>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</si>
  <si>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</si>
  <si>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</si>
  <si>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</si>
  <si>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</si>
  <si>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</si>
  <si>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</si>
  <si>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</si>
  <si>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</si>
  <si>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</si>
  <si>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</si>
  <si>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</si>
  <si>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</si>
  <si>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</si>
  <si>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</si>
  <si>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</si>
  <si>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</si>
  <si>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</si>
  <si>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</si>
  <si>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</si>
  <si>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</si>
  <si>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</si>
  <si>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</si>
  <si>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</si>
  <si>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</si>
  <si>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</si>
  <si>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</si>
  <si>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</si>
  <si>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</si>
  <si>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</si>
  <si>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</si>
  <si>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</si>
  <si>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</si>
  <si>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</si>
  <si>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</si>
  <si>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</si>
  <si>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</si>
  <si>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</si>
  <si>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</si>
  <si>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</si>
  <si>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</si>
  <si>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</si>
  <si>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</si>
  <si>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</si>
  <si>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</si>
  <si>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</si>
  <si>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</si>
  <si>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</si>
  <si>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</si>
  <si>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</si>
  <si>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</si>
  <si>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</si>
  <si>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</si>
  <si>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</si>
  <si>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</si>
  <si>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</si>
  <si>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</si>
  <si>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</si>
  <si>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</si>
  <si>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</si>
  <si>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</si>
  <si>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</si>
  <si>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</si>
  <si>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</si>
  <si>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</si>
  <si>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</si>
  <si>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</si>
  <si>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</si>
  <si>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</si>
  <si>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</si>
  <si>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</si>
  <si>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</si>
  <si>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</si>
  <si>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</si>
  <si>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</si>
  <si>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</si>
  <si>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</si>
  <si>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</si>
  <si>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</si>
  <si>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</si>
  <si>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</si>
  <si>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</si>
  <si>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</si>
  <si>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</si>
  <si>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</si>
  <si>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</si>
  <si>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</si>
  <si>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</si>
  <si>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</si>
  <si>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</si>
  <si>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</si>
  <si>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</si>
  <si>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</si>
  <si>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</si>
  <si>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</si>
  <si>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</si>
  <si>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</si>
  <si>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</si>
  <si>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</si>
  <si>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</si>
  <si>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</si>
  <si>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</si>
  <si>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</si>
  <si>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</si>
  <si>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</si>
  <si>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</si>
  <si>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</si>
  <si>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</si>
  <si>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</si>
  <si>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</si>
  <si>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</si>
  <si>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</si>
  <si>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</si>
  <si>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</si>
  <si>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</si>
  <si>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</si>
  <si>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</si>
  <si>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</si>
  <si>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</si>
  <si>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</si>
  <si>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</si>
  <si>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</si>
  <si>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</si>
  <si>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</si>
  <si>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</si>
  <si>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</si>
  <si>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</si>
  <si>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</si>
  <si>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</si>
  <si>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</si>
  <si>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</si>
  <si>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</si>
  <si>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</si>
  <si>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</si>
  <si>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</si>
  <si>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</si>
  <si>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</si>
  <si>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</si>
  <si>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</si>
  <si>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</si>
  <si>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</si>
  <si>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</si>
  <si>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</si>
  <si>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</si>
  <si>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</si>
  <si>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</si>
  <si>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</si>
  <si>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</si>
  <si>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</si>
  <si>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</si>
  <si>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</si>
  <si>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</si>
  <si>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</si>
  <si>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</si>
  <si>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</si>
  <si>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</si>
  <si>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</si>
  <si>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</si>
  <si>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</si>
  <si>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</si>
  <si>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</si>
  <si>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</si>
  <si>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</si>
  <si>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</si>
  <si>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</si>
  <si>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</si>
  <si>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</si>
  <si>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</si>
  <si>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</si>
  <si>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</si>
  <si>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</si>
  <si>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</si>
  <si>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</si>
  <si>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</si>
  <si>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</si>
  <si>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</si>
  <si>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</si>
  <si>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</si>
  <si>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</si>
  <si>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</si>
  <si>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</si>
  <si>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</si>
  <si>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</si>
  <si>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</si>
  <si>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</si>
  <si>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</si>
  <si>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</si>
  <si>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</si>
  <si>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</si>
  <si>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</si>
  <si>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</si>
  <si>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</si>
  <si>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</si>
  <si>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</si>
  <si>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</si>
  <si>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</si>
  <si>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</si>
  <si>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</si>
  <si>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</si>
  <si>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</si>
  <si>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</si>
  <si>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</si>
  <si>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</si>
  <si>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</si>
  <si>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</si>
  <si>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</si>
  <si>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</si>
  <si>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</si>
  <si>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</si>
  <si>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</si>
  <si>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</si>
  <si>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</si>
  <si>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</si>
  <si>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</si>
  <si>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</si>
  <si>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</si>
  <si>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</si>
  <si>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</si>
  <si>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</si>
  <si>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</si>
  <si>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</si>
  <si>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</si>
  <si>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</si>
  <si>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</si>
  <si>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</si>
  <si>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</si>
  <si>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</si>
  <si>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</si>
  <si>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</si>
  <si>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</si>
  <si>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</si>
  <si>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</si>
  <si>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</si>
  <si>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</si>
  <si>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</si>
  <si>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</si>
  <si>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</si>
  <si>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</si>
  <si>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</si>
  <si>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</si>
  <si>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</si>
  <si>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</si>
  <si>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</si>
  <si>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</si>
  <si>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</si>
  <si>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</si>
  <si>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</si>
  <si>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</si>
  <si>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</si>
  <si>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</si>
  <si>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</si>
  <si>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</si>
  <si>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</si>
  <si>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</si>
  <si>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</si>
  <si>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</si>
  <si>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</si>
  <si>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</si>
  <si>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</si>
  <si>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</si>
  <si>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</si>
  <si>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</si>
  <si>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</si>
  <si>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</si>
  <si>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</si>
  <si>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</si>
  <si>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</si>
  <si>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</si>
  <si>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</si>
  <si>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</si>
  <si>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</si>
  <si>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</si>
  <si>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</si>
  <si>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</si>
  <si>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</si>
  <si>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</si>
  <si>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</si>
  <si>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</si>
  <si>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</si>
  <si>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</si>
  <si>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</si>
  <si>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</si>
  <si>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</si>
  <si>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</si>
  <si>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</si>
  <si>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</si>
  <si>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</si>
  <si>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</si>
  <si>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</si>
  <si>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</si>
  <si>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</si>
  <si>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</si>
  <si>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</si>
  <si>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</si>
  <si>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</si>
  <si>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</si>
  <si>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</si>
  <si>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</si>
  <si>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</si>
  <si>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</si>
  <si>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</si>
  <si>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</si>
  <si>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</si>
  <si>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</si>
  <si>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</si>
  <si>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</si>
  <si>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</si>
  <si>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</si>
  <si>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</si>
  <si>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</si>
  <si>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</si>
  <si>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</si>
  <si>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</si>
  <si>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</si>
  <si>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</si>
  <si>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</si>
  <si>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</si>
  <si>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</si>
  <si>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</si>
  <si>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</si>
  <si>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</si>
  <si>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</si>
  <si>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</si>
  <si>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</si>
  <si>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</si>
  <si>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</si>
  <si>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</si>
  <si>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</si>
  <si>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</si>
  <si>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</si>
  <si>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</si>
  <si>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</si>
  <si>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</si>
  <si>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</si>
  <si>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</si>
  <si>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</si>
  <si>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</si>
  <si>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</si>
  <si>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</si>
  <si>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</si>
  <si>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</si>
  <si>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</si>
  <si>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</si>
  <si>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</si>
  <si>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</si>
  <si>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</si>
  <si>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</si>
  <si>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</si>
  <si>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</si>
  <si>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</si>
  <si>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</si>
  <si>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</si>
  <si>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</si>
  <si>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</si>
  <si>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</si>
  <si>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</si>
  <si>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</si>
  <si>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</si>
  <si>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</si>
  <si>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</si>
  <si>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</si>
  <si>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</si>
  <si>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</si>
  <si>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</si>
  <si>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</si>
  <si>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</si>
  <si>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</si>
  <si>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</si>
  <si>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</si>
  <si>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</si>
  <si>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</si>
  <si>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</si>
  <si>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</si>
  <si>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</si>
  <si>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</si>
  <si>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</si>
  <si>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</si>
  <si>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</si>
  <si>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</si>
  <si>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</si>
  <si>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</si>
  <si>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</si>
  <si>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</si>
  <si>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</si>
  <si>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</si>
  <si>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</si>
  <si>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</si>
  <si>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</si>
  <si>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</si>
  <si>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</si>
  <si>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</si>
  <si>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</si>
  <si>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</si>
  <si>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</si>
  <si>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</si>
  <si>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</si>
  <si>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</si>
  <si>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</si>
  <si>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</si>
  <si>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</si>
  <si>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</si>
  <si>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</si>
  <si>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</si>
  <si>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</si>
  <si>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</si>
  <si>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</si>
  <si>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</si>
  <si>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</si>
  <si>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</si>
  <si>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</si>
  <si>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</si>
  <si>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</si>
  <si>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</si>
  <si>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</si>
  <si>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</si>
  <si>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</si>
  <si>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</si>
  <si>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</si>
  <si>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</si>
  <si>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</si>
  <si>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</si>
  <si>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</si>
  <si>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</si>
  <si>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</si>
  <si>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</si>
  <si>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</si>
  <si>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</si>
  <si>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</si>
  <si>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</si>
  <si>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</si>
  <si>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</si>
  <si>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</si>
  <si>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</si>
  <si>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</si>
  <si>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</si>
  <si>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</si>
  <si>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</si>
  <si>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</si>
  <si>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</si>
  <si>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</si>
  <si>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</si>
  <si>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</si>
  <si>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</si>
  <si>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</si>
  <si>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</si>
  <si>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</si>
  <si>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</si>
  <si>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</si>
  <si>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</si>
  <si>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</si>
  <si>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</si>
  <si>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</si>
  <si>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</si>
  <si>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</si>
  <si>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</si>
  <si>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</si>
  <si>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</si>
  <si>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</si>
  <si>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</si>
  <si>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</si>
  <si>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</si>
  <si>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</si>
  <si>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</si>
  <si>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</si>
  <si>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</si>
  <si>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</si>
  <si>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</si>
  <si>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</si>
  <si>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</si>
  <si>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</si>
  <si>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</si>
  <si>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</si>
  <si>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</si>
  <si>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</si>
  <si>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</si>
  <si>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</si>
  <si>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</si>
  <si>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</si>
  <si>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</si>
  <si>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</si>
  <si>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</si>
  <si>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</si>
  <si>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</si>
  <si>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</si>
  <si>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</si>
  <si>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</si>
  <si>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</si>
  <si>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</si>
  <si>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</si>
  <si>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</si>
  <si>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</si>
  <si>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</si>
  <si>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</si>
  <si>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</si>
  <si>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</si>
  <si>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</si>
  <si>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</si>
  <si>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</si>
  <si>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</si>
  <si>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</si>
  <si>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</si>
  <si>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</si>
  <si>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</si>
  <si>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</si>
  <si>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</si>
  <si>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</si>
  <si>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</si>
  <si>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</si>
  <si>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</si>
  <si>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</si>
  <si>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</si>
  <si>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</si>
  <si>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</si>
  <si>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</si>
  <si>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</si>
  <si>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</si>
  <si>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</si>
  <si>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</si>
  <si>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</si>
  <si>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</si>
  <si>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</si>
  <si>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</si>
  <si>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</si>
  <si>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</si>
  <si>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</si>
  <si>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</si>
  <si>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</si>
  <si>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</si>
  <si>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</si>
  <si>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</si>
  <si>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</si>
  <si>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</si>
  <si>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</si>
  <si>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</si>
  <si>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</si>
  <si>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</si>
  <si>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</si>
  <si>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</si>
  <si>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</si>
  <si>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</si>
  <si>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</si>
  <si>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</si>
  <si>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</si>
  <si>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</si>
  <si>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</si>
  <si>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</si>
  <si>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</si>
  <si>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</si>
  <si>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</si>
  <si>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</si>
  <si>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</si>
  <si>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</si>
  <si>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</si>
  <si>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</si>
  <si>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</si>
  <si>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</si>
  <si>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</si>
  <si>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</si>
  <si>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</si>
  <si>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</si>
  <si>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</si>
  <si>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</si>
  <si>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</si>
  <si>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</si>
  <si>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</si>
  <si>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</si>
  <si>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</si>
  <si>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</si>
  <si>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</si>
  <si>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</si>
  <si>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</si>
  <si>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</si>
  <si>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</si>
  <si>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</si>
  <si>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</si>
  <si>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</si>
  <si>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</si>
  <si>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</si>
  <si>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</si>
  <si>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</si>
  <si>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</si>
  <si>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</si>
  <si>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</si>
  <si>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</si>
  <si>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</si>
  <si>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</si>
  <si>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</si>
  <si>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</si>
  <si>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</si>
  <si>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</si>
  <si>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</si>
  <si>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</si>
  <si>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</si>
  <si>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</si>
  <si>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</si>
  <si>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</si>
  <si>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</si>
  <si>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</si>
  <si>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</si>
  <si>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</si>
  <si>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</si>
  <si>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</si>
  <si>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</si>
  <si>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</si>
  <si>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</si>
  <si>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</si>
  <si>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</si>
  <si>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</si>
  <si>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</si>
  <si>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</si>
  <si>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</si>
  <si>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</si>
  <si>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</si>
  <si>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</si>
  <si>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</si>
  <si>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</si>
  <si>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</si>
  <si>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</si>
  <si>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</si>
  <si>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</si>
  <si>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</si>
  <si>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</si>
  <si>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</si>
  <si>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</si>
  <si>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</si>
  <si>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</si>
  <si>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</si>
  <si>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</si>
  <si>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</si>
  <si>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</si>
  <si>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</si>
  <si>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</si>
  <si>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</si>
  <si>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</si>
  <si>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</si>
  <si>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</si>
  <si>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</si>
  <si>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</si>
  <si>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</si>
  <si>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</si>
  <si>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</si>
  <si>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</si>
  <si>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</si>
  <si>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</si>
  <si>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</si>
  <si>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</si>
  <si>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</si>
  <si>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</si>
  <si>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</si>
  <si>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</si>
  <si>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</si>
  <si>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</si>
  <si>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</si>
  <si>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</si>
  <si>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</si>
  <si>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</si>
  <si>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</si>
  <si>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</si>
  <si>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</si>
  <si>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</si>
  <si>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</si>
  <si>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</si>
  <si>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</si>
  <si>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</si>
  <si>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</si>
  <si>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</si>
  <si>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</si>
  <si>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</si>
  <si>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</si>
  <si>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</si>
  <si>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</si>
  <si>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</si>
  <si>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</si>
  <si>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</si>
  <si>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</si>
  <si>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</si>
  <si>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</si>
  <si>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</si>
  <si>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</si>
  <si>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</si>
  <si>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</si>
  <si>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</si>
  <si>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</si>
  <si>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</si>
  <si>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</si>
  <si>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</si>
  <si>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</si>
  <si>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</si>
  <si>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</si>
  <si>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</si>
  <si>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</si>
  <si>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</si>
  <si>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</si>
  <si>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</si>
  <si>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</si>
  <si>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</si>
  <si>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</si>
  <si>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</si>
  <si>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</si>
  <si>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</si>
  <si>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</si>
  <si>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</si>
  <si>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</si>
  <si>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</si>
  <si>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</si>
  <si>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</si>
  <si>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</si>
  <si>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</si>
  <si>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</si>
  <si>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</si>
  <si>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</si>
  <si>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</si>
  <si>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</si>
  <si>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</si>
  <si>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</si>
  <si>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</si>
  <si>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</si>
  <si>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</si>
  <si>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</si>
  <si>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</si>
  <si>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</si>
  <si>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</si>
  <si>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</si>
  <si>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</si>
  <si>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</si>
  <si>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</si>
  <si>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</si>
  <si>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</si>
  <si>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</si>
  <si>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</si>
  <si>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</si>
  <si>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</si>
  <si>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</si>
  <si>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</si>
  <si>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</si>
  <si>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</si>
  <si>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</si>
  <si>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</si>
  <si>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</si>
  <si>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</si>
  <si>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</si>
  <si>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</si>
  <si>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</si>
  <si>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</si>
  <si>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</si>
  <si>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</si>
  <si>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</si>
  <si>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</si>
  <si>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</si>
  <si>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</si>
  <si>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</si>
  <si>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</si>
  <si>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</si>
  <si>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</si>
  <si>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</si>
  <si>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</si>
  <si>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</si>
  <si>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</si>
  <si>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</si>
  <si>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</si>
  <si>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</si>
  <si>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</si>
  <si>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</si>
  <si>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</si>
  <si>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</si>
  <si>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</si>
  <si>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</si>
  <si>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</si>
  <si>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</si>
  <si>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</si>
  <si>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</si>
  <si>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</si>
  <si>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</si>
  <si>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</si>
  <si>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</si>
  <si>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</si>
  <si>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</si>
  <si>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</si>
  <si>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</si>
  <si>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</si>
  <si>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</si>
  <si>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</si>
  <si>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</si>
  <si>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</si>
  <si>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</si>
  <si>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</si>
  <si>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</si>
  <si>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</si>
  <si>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</si>
  <si>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</si>
  <si>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</si>
  <si>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</si>
  <si>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</si>
  <si>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</si>
  <si>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</si>
  <si>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</si>
  <si>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</si>
  <si>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</si>
  <si>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</si>
  <si>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</si>
  <si>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</si>
  <si>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</si>
  <si>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</si>
  <si>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</si>
  <si>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</si>
  <si>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</si>
  <si>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</si>
  <si>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</si>
  <si>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</si>
  <si>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</si>
  <si>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</si>
  <si>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</si>
  <si>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</si>
  <si>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</si>
  <si>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</si>
  <si>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</si>
  <si>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</si>
  <si>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</si>
  <si>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</si>
  <si>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</si>
  <si>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</si>
  <si>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</si>
  <si>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</si>
  <si>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</si>
  <si>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</si>
  <si>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</si>
  <si>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</si>
  <si>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</si>
  <si>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</si>
  <si>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</si>
  <si>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</si>
  <si>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</si>
  <si>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</si>
  <si>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</si>
  <si>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</si>
  <si>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</si>
  <si>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</si>
  <si>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</si>
  <si>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</si>
  <si>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</si>
  <si>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</si>
  <si>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</si>
  <si>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</si>
  <si>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</si>
  <si>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</si>
  <si>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</si>
  <si>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</si>
  <si>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</si>
  <si>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</si>
  <si>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</si>
  <si>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</si>
  <si>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</si>
  <si>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</si>
  <si>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</si>
  <si>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</si>
  <si>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</si>
  <si>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</si>
  <si>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</si>
  <si>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</si>
  <si>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</si>
  <si>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</si>
  <si>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</si>
  <si>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</si>
  <si>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</si>
  <si>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</si>
  <si>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</si>
  <si>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</si>
  <si>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</si>
  <si>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</si>
  <si>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</si>
  <si>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</si>
  <si>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</si>
  <si>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</si>
  <si>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</si>
  <si>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</si>
  <si>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</si>
  <si>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</si>
  <si>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</si>
  <si>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</si>
  <si>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</si>
  <si>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</si>
  <si>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</si>
  <si>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</si>
  <si>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</si>
  <si>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</si>
  <si>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</si>
  <si>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</si>
  <si>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</si>
  <si>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</si>
  <si>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</si>
  <si>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</si>
  <si>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</si>
  <si>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</si>
  <si>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</si>
  <si>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</si>
  <si>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</si>
  <si>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</si>
  <si>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</si>
  <si>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</si>
  <si>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</si>
  <si>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</si>
  <si>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</si>
  <si>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</si>
  <si>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</si>
  <si>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</si>
  <si>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</si>
  <si>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</si>
  <si>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</si>
  <si>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</si>
  <si>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</si>
  <si>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</si>
  <si>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</si>
  <si>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</si>
  <si>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</si>
  <si>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</si>
  <si>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</si>
  <si>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</si>
  <si>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</si>
  <si>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</si>
  <si>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</si>
  <si>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</si>
  <si>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</si>
  <si>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</si>
  <si>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</si>
  <si>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</si>
  <si>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</si>
  <si>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</si>
  <si>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</si>
  <si>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</si>
  <si>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</si>
  <si>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</si>
  <si>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</si>
  <si>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</si>
  <si>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</si>
  <si>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</si>
  <si>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</si>
  <si>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</si>
  <si>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</si>
  <si>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</si>
  <si>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</si>
  <si>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</si>
  <si>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</si>
  <si>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</si>
  <si>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</si>
  <si>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</si>
  <si>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</si>
  <si>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</si>
  <si>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</si>
  <si>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</si>
  <si>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</si>
  <si>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</si>
  <si>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</si>
  <si>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</si>
  <si>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</si>
  <si>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</si>
  <si>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</si>
  <si>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</si>
  <si>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</si>
  <si>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</si>
  <si>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</si>
  <si>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</si>
  <si>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</si>
  <si>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</si>
  <si>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</si>
  <si>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</si>
  <si>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</si>
  <si>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</si>
  <si>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</si>
  <si>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</si>
  <si>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</si>
  <si>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</si>
  <si>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</si>
  <si>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</si>
  <si>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</si>
  <si>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</si>
  <si>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</si>
  <si>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</si>
  <si>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</si>
  <si>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</si>
  <si>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</si>
  <si>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</si>
  <si>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</si>
  <si>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</si>
  <si>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</si>
  <si>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</si>
  <si>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</si>
  <si>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</si>
  <si>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</si>
  <si>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</si>
  <si>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</si>
  <si>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</si>
  <si>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</si>
  <si>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</si>
  <si>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</si>
  <si>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</si>
  <si>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</si>
  <si>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</si>
  <si>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</si>
  <si>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</si>
  <si>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</si>
  <si>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</si>
  <si>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</si>
  <si>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</si>
  <si>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</si>
  <si>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</si>
  <si>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</si>
  <si>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</si>
  <si>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</si>
  <si>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</si>
  <si>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</si>
  <si>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</si>
  <si>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</si>
  <si>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</si>
  <si>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</si>
  <si>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</si>
  <si>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</si>
  <si>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</si>
  <si>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</si>
  <si>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</si>
  <si>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</si>
  <si>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</si>
  <si>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</si>
  <si>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</si>
  <si>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</si>
  <si>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</si>
  <si>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</si>
  <si>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</si>
  <si>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</si>
  <si>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</si>
  <si>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</si>
  <si>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</si>
  <si>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</si>
  <si>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</si>
  <si>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</si>
  <si>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</si>
  <si>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</si>
  <si>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</si>
  <si>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</si>
  <si>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</si>
  <si>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</si>
  <si>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</si>
  <si>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</si>
  <si>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</si>
  <si>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</si>
  <si>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</si>
  <si>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</si>
  <si>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</si>
  <si>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</si>
  <si>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</si>
  <si>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</si>
  <si>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</si>
  <si>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</si>
  <si>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</si>
  <si>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</si>
  <si>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</si>
  <si>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</si>
  <si>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</si>
  <si>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</si>
  <si>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</si>
  <si>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</si>
  <si>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</si>
  <si>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</si>
  <si>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</si>
  <si>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</si>
  <si>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</si>
  <si>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</si>
  <si>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</si>
  <si>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</si>
  <si>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</si>
  <si>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</si>
  <si>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</si>
  <si>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</si>
  <si>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</si>
  <si>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</si>
  <si>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</si>
  <si>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</si>
  <si>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</si>
  <si>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</si>
  <si>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</si>
  <si>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</si>
  <si>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</si>
  <si>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</si>
  <si>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</si>
  <si>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</si>
  <si>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</si>
  <si>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</si>
  <si>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</si>
  <si>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</si>
  <si>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</si>
  <si>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</si>
  <si>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</si>
  <si>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</si>
  <si>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</si>
  <si>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</si>
  <si>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</si>
  <si>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</si>
  <si>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</si>
  <si>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</si>
  <si>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</si>
  <si>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</si>
  <si>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</si>
  <si>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</si>
  <si>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</si>
  <si>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</si>
  <si>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</si>
  <si>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</si>
  <si>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</si>
  <si>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</si>
  <si>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</si>
  <si>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</si>
  <si>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</si>
  <si>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</si>
  <si>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</si>
  <si>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</si>
  <si>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</si>
  <si>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</si>
  <si>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</si>
  <si>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</si>
  <si>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</si>
  <si>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</si>
  <si>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</si>
  <si>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</si>
  <si>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</si>
  <si>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</si>
  <si>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</si>
  <si>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</si>
  <si>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</si>
  <si>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</si>
  <si>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</si>
  <si>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</si>
  <si>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</si>
  <si>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</si>
  <si>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</si>
  <si>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</si>
  <si>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</si>
  <si>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</si>
  <si>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</si>
  <si>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</si>
  <si>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</si>
  <si>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</si>
  <si>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</si>
  <si>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</si>
  <si>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</si>
  <si>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</si>
  <si>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</si>
  <si>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</si>
  <si>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</si>
  <si>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</si>
  <si>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</si>
  <si>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</si>
  <si>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</si>
  <si>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</si>
  <si>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</si>
  <si>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</si>
  <si>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</si>
  <si>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</si>
  <si>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</si>
  <si>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</si>
  <si>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</si>
  <si>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</si>
  <si>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</si>
  <si>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</si>
  <si>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</si>
  <si>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</si>
  <si>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</si>
  <si>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</si>
  <si>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</si>
  <si>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</si>
  <si>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</si>
  <si>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</si>
  <si>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</si>
  <si>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</si>
  <si>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</si>
  <si>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</si>
  <si>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</si>
  <si>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</si>
  <si>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</si>
  <si>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</si>
  <si>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</si>
  <si>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</si>
  <si>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</si>
  <si>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</si>
  <si>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</si>
  <si>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</si>
  <si>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</si>
  <si>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</si>
  <si>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</si>
  <si>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</si>
  <si>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</si>
  <si>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</si>
  <si>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</si>
  <si>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</si>
  <si>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</si>
  <si>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</si>
  <si>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</si>
  <si>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</si>
  <si>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</si>
  <si>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</si>
  <si>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</si>
  <si>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</si>
  <si>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</si>
  <si>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</si>
  <si>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</si>
  <si>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</si>
  <si>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</si>
  <si>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</si>
  <si>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</si>
  <si>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</si>
  <si>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</si>
  <si>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</si>
  <si>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</si>
  <si>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</si>
  <si>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</si>
  <si>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</si>
  <si>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</si>
  <si>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</si>
  <si>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</si>
  <si>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</si>
  <si>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</si>
  <si>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</si>
  <si>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</si>
  <si>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</si>
  <si>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</si>
  <si>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</si>
  <si>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</si>
  <si>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</si>
  <si>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</si>
  <si>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</si>
  <si>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</si>
  <si>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</si>
  <si>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</si>
  <si>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</si>
  <si>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</si>
  <si>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</si>
  <si>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</si>
  <si>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</si>
  <si>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</si>
  <si>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</si>
  <si>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</si>
  <si>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</si>
  <si>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</si>
  <si>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</si>
  <si>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</si>
  <si>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</si>
  <si>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</si>
  <si>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</si>
  <si>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</si>
  <si>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</si>
  <si>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</si>
  <si>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</si>
  <si>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</si>
  <si>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</si>
  <si>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</si>
  <si>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</si>
  <si>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</si>
  <si>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</si>
  <si>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</si>
  <si>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</si>
  <si>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</si>
  <si>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</si>
  <si>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</si>
  <si>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</si>
  <si>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</si>
  <si>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</si>
  <si>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</si>
  <si>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</si>
  <si>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</si>
  <si>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</si>
  <si>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</si>
  <si>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</si>
  <si>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</si>
  <si>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</si>
  <si>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</si>
  <si>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</si>
  <si>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</si>
  <si>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</si>
  <si>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</si>
  <si>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</si>
  <si>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</si>
  <si>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</si>
  <si>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</si>
  <si>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</si>
  <si>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</si>
  <si>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</si>
  <si>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</si>
  <si>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</si>
  <si>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</si>
  <si>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</si>
  <si>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</si>
  <si>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</si>
  <si>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</si>
  <si>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</si>
  <si>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</si>
  <si>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</si>
  <si>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</si>
  <si>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</si>
  <si>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</si>
  <si>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</si>
  <si>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</si>
  <si>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</si>
  <si>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</si>
  <si>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</si>
  <si>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</si>
  <si>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</si>
  <si>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</si>
  <si>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</si>
  <si>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</si>
  <si>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</si>
  <si>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</si>
  <si>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</si>
  <si>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</si>
  <si>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</si>
  <si>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</si>
  <si>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</si>
  <si>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</si>
  <si>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</si>
  <si>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</si>
  <si>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</si>
  <si>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</si>
  <si>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</si>
  <si>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</si>
  <si>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</si>
  <si>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</si>
  <si>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</si>
  <si>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</si>
  <si>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</si>
  <si>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</si>
  <si>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</si>
  <si>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</si>
  <si>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</si>
  <si>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</si>
  <si>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</si>
  <si>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</si>
  <si>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</si>
  <si>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</si>
  <si>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</si>
  <si>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</si>
  <si>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</si>
  <si>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</si>
  <si>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</si>
  <si>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</si>
  <si>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</si>
  <si>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</si>
  <si>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</si>
  <si>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</si>
  <si>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</si>
  <si>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</si>
  <si>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</si>
  <si>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</si>
  <si>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</si>
  <si>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</si>
  <si>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</si>
  <si>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</si>
  <si>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</si>
  <si>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</si>
  <si>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</si>
  <si>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</si>
  <si>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</si>
  <si>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</si>
  <si>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</si>
  <si>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</si>
  <si>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</si>
  <si>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</si>
  <si>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</si>
  <si>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</si>
  <si>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</si>
  <si>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</si>
  <si>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</si>
  <si>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</si>
  <si>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</si>
  <si>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</si>
  <si>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</si>
  <si>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</si>
  <si>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</si>
  <si>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</si>
  <si>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</si>
  <si>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</si>
  <si>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</si>
  <si>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</si>
  <si>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</si>
  <si>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</si>
  <si>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</si>
  <si>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</si>
  <si>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</si>
  <si>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</si>
  <si>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</si>
  <si>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</si>
  <si>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</si>
  <si>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</si>
  <si>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</si>
  <si>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</si>
  <si>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</si>
  <si>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</si>
  <si>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</si>
  <si>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</si>
  <si>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</si>
  <si>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</si>
  <si>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</si>
  <si>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</si>
  <si>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</si>
  <si>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</si>
  <si>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</si>
  <si>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</si>
  <si>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</si>
  <si>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</si>
  <si>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</si>
  <si>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</si>
  <si>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</si>
  <si>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</si>
  <si>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</si>
  <si>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</si>
  <si>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</si>
  <si>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</si>
  <si>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</si>
  <si>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</si>
  <si>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</si>
  <si>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</si>
  <si>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</si>
  <si>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</si>
  <si>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</si>
  <si>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</si>
  <si>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</si>
  <si>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</si>
  <si>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</si>
  <si>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</si>
  <si>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</si>
  <si>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</si>
  <si>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</si>
  <si>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</si>
  <si>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</si>
  <si>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</si>
  <si>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</si>
  <si>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</si>
  <si>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</si>
  <si>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</si>
  <si>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</si>
  <si>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</si>
  <si>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</si>
  <si>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</si>
  <si>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</si>
  <si>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</si>
  <si>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</si>
  <si>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</si>
  <si>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</si>
  <si>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</si>
  <si>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</si>
  <si>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</si>
  <si>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</si>
  <si>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</si>
  <si>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</si>
  <si>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</si>
  <si>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</si>
  <si>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</si>
  <si>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</si>
  <si>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</si>
  <si>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</si>
  <si>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</si>
  <si>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</si>
  <si>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</si>
  <si>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</si>
  <si>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</si>
  <si>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</si>
  <si>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</si>
  <si>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</si>
  <si>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</si>
  <si>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</si>
  <si>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</si>
  <si>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</si>
  <si>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</si>
  <si>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</si>
  <si>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</si>
  <si>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</si>
  <si>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</si>
  <si>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</si>
  <si>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</si>
  <si>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</si>
  <si>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</si>
  <si>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</si>
  <si>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</si>
  <si>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</si>
  <si>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</si>
  <si>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</si>
  <si>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</si>
  <si>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</si>
  <si>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</si>
  <si>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</si>
  <si>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</si>
  <si>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</si>
  <si>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</si>
  <si>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</si>
  <si>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</si>
  <si>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</si>
  <si>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</si>
  <si>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</si>
  <si>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</si>
  <si>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</si>
  <si>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</si>
  <si>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</si>
  <si>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</si>
  <si>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</si>
  <si>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</si>
  <si>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</si>
  <si>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</si>
  <si>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</si>
  <si>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</si>
  <si>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</si>
  <si>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</si>
  <si>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</si>
  <si>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</si>
  <si>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</si>
  <si>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</si>
  <si>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</si>
  <si>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</si>
  <si>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</si>
  <si>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</si>
  <si>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</si>
  <si>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</si>
  <si>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</si>
  <si>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</si>
  <si>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</si>
  <si>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</si>
  <si>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</si>
  <si>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</si>
  <si>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</si>
  <si>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</si>
  <si>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</si>
  <si>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</si>
  <si>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</si>
  <si>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</si>
  <si>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</si>
  <si>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</si>
  <si>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</si>
  <si>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</si>
  <si>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</si>
  <si>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</si>
  <si>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</si>
  <si>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</si>
  <si>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</si>
  <si>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</si>
  <si>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</si>
  <si>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</si>
  <si>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</si>
  <si>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</si>
  <si>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</si>
  <si>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</si>
  <si>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</si>
  <si>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</si>
  <si>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</si>
  <si>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</si>
  <si>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</si>
  <si>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</si>
  <si>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</si>
  <si>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</si>
  <si>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</si>
  <si>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</si>
  <si>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</si>
  <si>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</si>
  <si>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</si>
  <si>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</si>
  <si>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</si>
  <si>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</si>
  <si>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</si>
  <si>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</si>
  <si>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</si>
  <si>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</si>
  <si>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</si>
  <si>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</si>
  <si>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</si>
  <si>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</si>
  <si>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</si>
  <si>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</si>
  <si>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</si>
  <si>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</si>
  <si>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</si>
  <si>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</si>
  <si>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</si>
  <si>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</si>
  <si>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</si>
  <si>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</si>
  <si>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</si>
  <si>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</si>
  <si>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</si>
  <si>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</si>
  <si>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</si>
  <si>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</si>
  <si>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</si>
  <si>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</si>
  <si>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</si>
  <si>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</si>
  <si>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</si>
  <si>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</si>
  <si>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</si>
  <si>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</si>
  <si>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</si>
  <si>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</si>
  <si>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</si>
  <si>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</si>
  <si>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</si>
  <si>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</si>
  <si>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</si>
  <si>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</si>
  <si>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</si>
  <si>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</si>
  <si>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</si>
  <si>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</si>
  <si>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</si>
  <si>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</si>
  <si>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</si>
  <si>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</si>
  <si>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</si>
  <si>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</si>
  <si>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</si>
  <si>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</si>
  <si>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</si>
  <si>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</si>
  <si>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</si>
  <si>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</si>
  <si>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</si>
  <si>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</si>
  <si>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</si>
  <si>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</si>
  <si>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</si>
  <si>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</si>
  <si>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</si>
  <si>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</si>
  <si>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</si>
  <si>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</si>
  <si>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</si>
  <si>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</si>
  <si>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</si>
  <si>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</si>
  <si>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</si>
  <si>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</si>
  <si>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</si>
  <si>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</si>
  <si>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</si>
  <si>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</si>
  <si>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</si>
  <si>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</si>
  <si>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</si>
  <si>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</si>
  <si>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</si>
  <si>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</si>
  <si>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</si>
  <si>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</si>
  <si>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</si>
  <si>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</si>
  <si>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</si>
  <si>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</si>
  <si>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</si>
  <si>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</si>
  <si>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</si>
  <si>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</si>
  <si>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</si>
  <si>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</si>
  <si>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</si>
  <si>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</si>
  <si>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</si>
  <si>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</si>
  <si>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</si>
  <si>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</si>
  <si>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</si>
  <si>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</si>
  <si>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</si>
  <si>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</si>
  <si>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</si>
  <si>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</si>
  <si>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</si>
  <si>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</si>
  <si>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</si>
  <si>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</si>
  <si>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</si>
  <si>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</si>
  <si>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</si>
  <si>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</si>
  <si>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</si>
  <si>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</si>
  <si>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</si>
  <si>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</si>
  <si>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</si>
  <si>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</si>
  <si>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</si>
  <si>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</si>
  <si>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</si>
  <si>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</si>
  <si>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</si>
  <si>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</si>
  <si>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</si>
  <si>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</si>
  <si>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</si>
  <si>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</si>
  <si>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</si>
  <si>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</si>
  <si>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</si>
  <si>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</si>
  <si>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</si>
  <si>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</si>
  <si>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</si>
  <si>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</si>
  <si>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</si>
  <si>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</si>
  <si>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</si>
  <si>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</si>
  <si>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</si>
  <si>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</si>
  <si>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</si>
  <si>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</si>
  <si>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</si>
  <si>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</si>
  <si>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</si>
  <si>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</si>
  <si>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</si>
  <si>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</si>
  <si>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</si>
  <si>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</si>
  <si>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</si>
  <si>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</si>
  <si>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</si>
  <si>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</si>
  <si>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</si>
  <si>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</si>
  <si>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</si>
  <si>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</si>
  <si>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</si>
  <si>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</si>
  <si>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</si>
  <si>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</si>
  <si>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</si>
  <si>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</si>
  <si>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</si>
  <si>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</si>
  <si>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</si>
  <si>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</si>
  <si>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</si>
  <si>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</si>
  <si>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</si>
  <si>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</si>
  <si>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</si>
  <si>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</si>
  <si>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</si>
  <si>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</si>
  <si>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</si>
  <si>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</si>
  <si>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</si>
  <si>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</si>
  <si>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</si>
  <si>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</si>
  <si>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</si>
  <si>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</si>
  <si>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</si>
  <si>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</si>
  <si>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</si>
  <si>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</si>
  <si>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</si>
  <si>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</si>
  <si>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</si>
  <si>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</si>
  <si>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</si>
  <si>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</si>
  <si>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</si>
  <si>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</si>
  <si>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</si>
  <si>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</si>
  <si>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</si>
  <si>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</si>
  <si>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</si>
  <si>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</si>
  <si>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</si>
  <si>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</si>
  <si>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</si>
  <si>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</si>
  <si>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</si>
  <si>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</si>
  <si>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</si>
  <si>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</si>
  <si>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</si>
  <si>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</si>
  <si>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</si>
  <si>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</si>
  <si>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</si>
  <si>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</si>
  <si>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</si>
  <si>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</si>
  <si>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</si>
  <si>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</si>
  <si>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</si>
  <si>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</si>
  <si>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</si>
  <si>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</si>
  <si>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</si>
  <si>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</si>
  <si>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</si>
  <si>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</si>
  <si>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</si>
  <si>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</si>
  <si>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</si>
  <si>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</si>
  <si>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</si>
  <si>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</si>
  <si>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</si>
  <si>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</si>
  <si>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</si>
  <si>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</si>
  <si>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</si>
  <si>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</si>
  <si>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</si>
  <si>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</si>
  <si>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</si>
  <si>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</si>
  <si>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</si>
  <si>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</si>
  <si>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</si>
  <si>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</si>
  <si>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</si>
  <si>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</si>
  <si>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</si>
  <si>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</si>
  <si>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</si>
  <si>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</si>
  <si>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</si>
  <si>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</si>
  <si>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</si>
  <si>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</si>
  <si>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</si>
  <si>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</si>
  <si>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</si>
  <si>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</si>
  <si>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</si>
  <si>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</si>
  <si>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</si>
  <si>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</si>
  <si>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</si>
  <si>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</si>
  <si>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</si>
  <si>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</si>
  <si>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</si>
  <si>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</si>
  <si>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</si>
  <si>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</si>
  <si>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</si>
  <si>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</si>
  <si>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</si>
  <si>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</si>
  <si>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</si>
  <si>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</si>
  <si>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</si>
  <si>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</si>
  <si>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</si>
  <si>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</si>
  <si>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</si>
  <si>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</si>
  <si>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</si>
  <si>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</si>
  <si>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</si>
  <si>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</si>
  <si>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</si>
  <si>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</si>
  <si>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</si>
  <si>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</si>
  <si>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</si>
  <si>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</si>
  <si>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</si>
  <si>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</si>
  <si>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</si>
  <si>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</si>
  <si>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</si>
  <si>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</si>
  <si>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</si>
  <si>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</si>
  <si>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</si>
  <si>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</si>
  <si>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</si>
  <si>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</si>
  <si>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</si>
  <si>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</si>
  <si>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</si>
  <si>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</si>
  <si>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</si>
  <si>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</si>
  <si>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</si>
  <si>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</si>
  <si>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</si>
  <si>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</si>
  <si>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</si>
  <si>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</si>
  <si>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</si>
  <si>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</si>
  <si>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</si>
  <si>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</si>
  <si>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</si>
  <si>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</si>
  <si>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</si>
  <si>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</si>
  <si>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</si>
  <si>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</si>
  <si>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</si>
  <si>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</si>
  <si>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</si>
  <si>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</si>
  <si>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</si>
  <si>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</si>
  <si>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</si>
  <si>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</si>
  <si>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</si>
  <si>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</si>
  <si>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</si>
  <si>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</si>
  <si>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</si>
  <si>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</si>
  <si>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</si>
  <si>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</si>
  <si>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</si>
  <si>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</si>
  <si>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</si>
  <si>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</si>
  <si>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</si>
  <si>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</si>
  <si>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</si>
  <si>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</si>
  <si>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</si>
  <si>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</si>
  <si>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</si>
  <si>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</si>
  <si>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</si>
  <si>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</si>
  <si>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</si>
  <si>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</si>
  <si>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</si>
  <si>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</si>
  <si>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</si>
  <si>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</si>
  <si>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</si>
  <si>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</si>
  <si>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</si>
  <si>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</si>
  <si>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</si>
  <si>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</si>
  <si>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</si>
  <si>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</si>
  <si>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</si>
  <si>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</si>
  <si>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</si>
  <si>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</si>
  <si>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</si>
  <si>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</si>
  <si>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</si>
  <si>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</si>
  <si>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</si>
  <si>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</si>
  <si>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</si>
  <si>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</si>
  <si>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</si>
  <si>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</si>
  <si>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</si>
  <si>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</si>
  <si>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</si>
  <si>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</si>
  <si>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</si>
  <si>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</si>
  <si>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</si>
  <si>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</si>
  <si>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</si>
  <si>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</si>
  <si>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</si>
  <si>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</si>
  <si>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</si>
  <si>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</si>
  <si>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</si>
  <si>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</si>
  <si>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</si>
  <si>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</si>
  <si>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</si>
  <si>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</si>
  <si>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</si>
  <si>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</si>
  <si>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</si>
  <si>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</si>
  <si>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</si>
  <si>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</si>
  <si>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</si>
  <si>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</si>
  <si>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</si>
  <si>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</si>
  <si>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</si>
  <si>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</si>
  <si>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</si>
  <si>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</si>
  <si>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</si>
  <si>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</si>
  <si>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</si>
  <si>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</si>
  <si>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</si>
  <si>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</si>
  <si>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</si>
  <si>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</si>
  <si>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</si>
  <si>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</si>
  <si>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</si>
  <si>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</si>
  <si>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</si>
  <si>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</si>
  <si>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</si>
  <si>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</si>
  <si>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</si>
  <si>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</si>
  <si>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</si>
  <si>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</si>
  <si>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</si>
  <si>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</si>
  <si>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</si>
  <si>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</si>
  <si>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</si>
  <si>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</si>
  <si>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</si>
  <si>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</si>
  <si>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</si>
  <si>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</si>
  <si>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</si>
  <si>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</si>
  <si>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</si>
  <si>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</si>
  <si>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</si>
  <si>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</si>
  <si>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</si>
  <si>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</si>
  <si>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</si>
  <si>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</si>
  <si>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</si>
  <si>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</si>
  <si>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</si>
  <si>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</si>
  <si>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</si>
  <si>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</si>
  <si>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</si>
  <si>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</si>
  <si>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</si>
  <si>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</si>
  <si>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</si>
  <si>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</si>
  <si>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</si>
  <si>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</si>
  <si>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</si>
  <si>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</si>
  <si>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</si>
  <si>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</si>
  <si>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</si>
  <si>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</si>
  <si>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</si>
  <si>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</si>
  <si>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</si>
  <si>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</si>
  <si>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</si>
  <si>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</si>
  <si>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</si>
  <si>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</si>
  <si>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</si>
  <si>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</si>
  <si>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</si>
  <si>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</si>
  <si>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</si>
  <si>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</si>
  <si>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</si>
  <si>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</si>
  <si>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</si>
  <si>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</si>
  <si>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</si>
  <si>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</si>
  <si>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</si>
  <si>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</si>
  <si>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</si>
  <si>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</si>
  <si>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</si>
  <si>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</si>
  <si>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</si>
  <si>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</si>
  <si>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</si>
  <si>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</si>
  <si>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</si>
  <si>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</si>
  <si>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</si>
  <si>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</si>
  <si>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</si>
  <si>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</si>
  <si>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</si>
  <si>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</si>
  <si>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</si>
  <si>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</si>
  <si>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</si>
  <si>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</si>
  <si>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</si>
  <si>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</si>
  <si>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</si>
  <si>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</si>
  <si>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</si>
  <si>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</si>
  <si>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</si>
  <si>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</si>
  <si>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</si>
  <si>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</si>
  <si>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</si>
  <si>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</si>
  <si>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</si>
  <si>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</si>
  <si>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</si>
  <si>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</si>
  <si>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</si>
  <si>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</si>
  <si>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</si>
  <si>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</si>
  <si>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</si>
  <si>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</si>
  <si>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</si>
  <si>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</si>
  <si>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</si>
  <si>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</si>
  <si>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</si>
  <si>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</si>
  <si>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</si>
  <si>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</si>
  <si>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</si>
  <si>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</si>
  <si>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</si>
  <si>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</si>
  <si>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</si>
  <si>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</si>
  <si>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</si>
  <si>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</si>
  <si>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</si>
  <si>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</si>
  <si>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</si>
  <si>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</si>
  <si>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</si>
  <si>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</si>
  <si>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</si>
  <si>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</si>
  <si>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</si>
  <si>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</si>
  <si>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</si>
  <si>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</si>
  <si>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</si>
  <si>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</si>
  <si>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</si>
  <si>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</si>
  <si>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</si>
  <si>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</si>
  <si>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</si>
  <si>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</si>
  <si>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</si>
  <si>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</si>
  <si>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</si>
  <si>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</si>
  <si>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</si>
  <si>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</si>
  <si>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</si>
  <si>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</si>
  <si>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</si>
  <si>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</si>
  <si>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</si>
  <si>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</si>
  <si>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</si>
  <si>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</si>
  <si>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</si>
  <si>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</si>
  <si>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</si>
  <si>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</si>
  <si>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</si>
  <si>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</si>
  <si>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</si>
  <si>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</si>
  <si>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</si>
  <si>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</si>
  <si>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</si>
  <si>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</si>
  <si>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</si>
  <si>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</si>
  <si>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</si>
  <si>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</si>
  <si>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</si>
  <si>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</si>
  <si>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</si>
  <si>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</si>
  <si>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</si>
  <si>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</si>
  <si>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</si>
  <si>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</si>
  <si>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</si>
  <si>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</si>
  <si>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</si>
  <si>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</si>
  <si>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</si>
  <si>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</si>
  <si>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</si>
  <si>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</si>
  <si>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</si>
  <si>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</si>
  <si>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</si>
  <si>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</si>
  <si>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</si>
  <si>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</si>
  <si>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</si>
  <si>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</si>
  <si>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</si>
  <si>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</si>
  <si>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</si>
  <si>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</si>
  <si>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</si>
  <si>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</si>
  <si>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</si>
  <si>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</si>
  <si>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</si>
  <si>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</si>
  <si>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</si>
  <si>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</si>
  <si>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</si>
  <si>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</si>
  <si>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</si>
  <si>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</si>
  <si>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</si>
  <si>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</si>
  <si>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</si>
  <si>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</si>
  <si>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</si>
  <si>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</si>
  <si>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</si>
  <si>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</si>
  <si>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</si>
  <si>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</si>
  <si>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</si>
  <si>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</si>
  <si>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</si>
  <si>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</si>
  <si>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</si>
  <si>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</si>
  <si>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</si>
  <si>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</si>
  <si>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</si>
  <si>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</si>
  <si>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</si>
  <si>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</si>
  <si>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</si>
  <si>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</si>
  <si>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</si>
  <si>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</si>
  <si>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</si>
  <si>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</si>
  <si>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</si>
  <si>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</si>
  <si>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</si>
  <si>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</si>
  <si>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</si>
  <si>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</si>
  <si>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</si>
  <si>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</si>
  <si>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</si>
  <si>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</si>
  <si>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</si>
  <si>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</si>
  <si>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</si>
  <si>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</si>
  <si>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</si>
  <si>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</si>
  <si>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</si>
  <si>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</si>
  <si>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</si>
  <si>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</si>
  <si>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</si>
  <si>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</si>
  <si>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</si>
  <si>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</si>
  <si>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</si>
  <si>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</si>
  <si>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</si>
  <si>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</si>
  <si>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</si>
  <si>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</si>
  <si>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</si>
  <si>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</si>
  <si>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</si>
  <si>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</si>
  <si>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</si>
  <si>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</si>
  <si>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</si>
  <si>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</si>
  <si>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</si>
  <si>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</si>
  <si>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</si>
  <si>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</si>
  <si>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</si>
  <si>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</si>
  <si>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</si>
  <si>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</si>
  <si>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</si>
  <si>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</si>
  <si>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</si>
  <si>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</si>
  <si>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</si>
  <si>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</si>
  <si>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</si>
  <si>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</si>
  <si>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</si>
  <si>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</si>
  <si>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</si>
  <si>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</si>
  <si>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</si>
  <si>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</si>
  <si>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</si>
  <si>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</si>
  <si>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</si>
  <si>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</si>
  <si>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</si>
  <si>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</si>
  <si>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</si>
  <si>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</si>
  <si>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</si>
  <si>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</si>
  <si>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</si>
  <si>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</si>
  <si>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</si>
  <si>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</si>
  <si>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</si>
  <si>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</si>
  <si>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</si>
  <si>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</si>
  <si>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</si>
  <si>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</si>
  <si>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</si>
  <si>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</si>
  <si>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</si>
  <si>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</si>
  <si>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</si>
  <si>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</si>
  <si>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</si>
  <si>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</si>
  <si>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</si>
  <si>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</si>
  <si>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</si>
  <si>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</si>
  <si>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</si>
  <si>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</si>
  <si>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</si>
  <si>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</si>
  <si>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</si>
  <si>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</si>
  <si>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</si>
  <si>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</si>
  <si>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</si>
  <si>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</si>
  <si>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</si>
  <si>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</si>
  <si>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</si>
  <si>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</si>
  <si>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</si>
  <si>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</si>
  <si>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</si>
  <si>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</si>
  <si>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</si>
  <si>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</si>
  <si>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</si>
  <si>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</si>
  <si>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</si>
  <si>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</si>
  <si>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</si>
  <si>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</si>
  <si>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</si>
  <si>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</si>
  <si>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</si>
  <si>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</si>
  <si>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</si>
  <si>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</si>
  <si>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</si>
  <si>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</si>
  <si>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</si>
  <si>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</si>
  <si>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</si>
  <si>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</si>
  <si>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</si>
  <si>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</si>
  <si>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</si>
  <si>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</si>
  <si>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</si>
  <si>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</si>
  <si>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</si>
  <si>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</si>
  <si>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</si>
  <si>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</si>
  <si>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</si>
  <si>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</si>
  <si>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</si>
  <si>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</si>
  <si>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</si>
  <si>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</si>
  <si>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</si>
  <si>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</si>
  <si>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</si>
  <si>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</si>
  <si>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</si>
  <si>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</si>
  <si>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</si>
  <si>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</si>
  <si>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</si>
  <si>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</si>
  <si>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</si>
  <si>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</si>
  <si>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</si>
  <si>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</si>
  <si>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</si>
  <si>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</si>
  <si>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</si>
  <si>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</si>
  <si>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</si>
  <si>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</si>
  <si>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</si>
  <si>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</si>
  <si>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</si>
  <si>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</si>
  <si>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</si>
  <si>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</si>
  <si>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</si>
  <si>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</si>
  <si>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</si>
  <si>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</si>
  <si>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</si>
  <si>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</si>
  <si>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</si>
  <si>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</si>
  <si>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</si>
  <si>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</si>
  <si>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</si>
  <si>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</si>
  <si>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</si>
  <si>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</si>
  <si>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</si>
  <si>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</si>
  <si>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</si>
  <si>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</si>
  <si>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</si>
  <si>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</si>
  <si>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</si>
  <si>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</si>
  <si>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</si>
  <si>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</si>
  <si>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</si>
  <si>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</si>
  <si>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</si>
  <si>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</si>
  <si>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</si>
  <si>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</si>
  <si>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</si>
  <si>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</si>
  <si>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</si>
  <si>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</si>
  <si>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</si>
  <si>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</si>
  <si>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</si>
  <si>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</si>
  <si>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</si>
  <si>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</si>
  <si>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</si>
  <si>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</si>
  <si>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</si>
  <si>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</si>
  <si>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</si>
  <si>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</si>
  <si>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</si>
  <si>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</si>
  <si>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</si>
  <si>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</si>
  <si>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</si>
  <si>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</si>
  <si>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</si>
  <si>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</si>
  <si>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</si>
  <si>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</si>
  <si>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</si>
  <si>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</si>
  <si>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</si>
  <si>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</si>
  <si>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</si>
  <si>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</si>
  <si>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</si>
  <si>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</si>
  <si>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</si>
  <si>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</si>
  <si>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</si>
  <si>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</si>
  <si>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</si>
  <si>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</si>
  <si>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</si>
  <si>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</si>
  <si>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</si>
  <si>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</si>
  <si>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</si>
  <si>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</si>
  <si>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</si>
  <si>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</si>
  <si>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</si>
  <si>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</si>
  <si>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</si>
  <si>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</si>
  <si>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</si>
  <si>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</si>
  <si>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</si>
  <si>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</si>
  <si>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</si>
  <si>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</si>
  <si>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</si>
  <si>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</si>
  <si>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</si>
  <si>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</si>
  <si>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</si>
  <si>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</si>
  <si>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</si>
  <si>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</si>
  <si>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</si>
  <si>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</si>
  <si>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</si>
  <si>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</si>
  <si>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</si>
  <si>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</si>
  <si>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</si>
  <si>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</si>
  <si>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</si>
  <si>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</si>
  <si>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</si>
  <si>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</si>
  <si>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</si>
  <si>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</si>
  <si>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</si>
  <si>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</si>
  <si>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</si>
  <si>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</si>
  <si>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</si>
  <si>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</si>
  <si>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</si>
  <si>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</si>
  <si>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</si>
  <si>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</si>
  <si>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</si>
  <si>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</si>
  <si>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</si>
  <si>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</si>
  <si>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</si>
  <si>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</si>
  <si>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</si>
  <si>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</si>
  <si>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</si>
  <si>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</si>
  <si>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</si>
  <si>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</si>
  <si>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</si>
  <si>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</si>
  <si>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</si>
  <si>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</si>
  <si>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</si>
  <si>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</si>
  <si>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</si>
  <si>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</si>
  <si>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</si>
  <si>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</si>
  <si>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</si>
  <si>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</si>
  <si>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</si>
  <si>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</si>
  <si>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</si>
  <si>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</si>
  <si>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</si>
  <si>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</si>
  <si>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</si>
  <si>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</si>
  <si>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</si>
  <si>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</si>
  <si>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</si>
  <si>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</si>
  <si>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</si>
  <si>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</si>
  <si>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</si>
  <si>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</si>
  <si>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</si>
  <si>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</si>
  <si>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</si>
  <si>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</si>
  <si>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</si>
  <si>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</si>
  <si>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</si>
  <si>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</si>
  <si>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</si>
  <si>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</si>
  <si>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</si>
  <si>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</si>
  <si>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</si>
  <si>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</si>
  <si>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</si>
  <si>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</si>
  <si>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</si>
  <si>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102.46 done</t>
  </si>
  <si>
    <t>FWD downPayment</t>
  </si>
  <si>
    <t>Rmb10k</t>
  </si>
  <si>
    <t>grabPay top-up #Rev</t>
  </si>
  <si>
    <t>loan{boy#outside#407</t>
  </si>
  <si>
    <t>TYX Birthday_16</t>
  </si>
  <si>
    <t>sildenafil</t>
  </si>
  <si>
    <t>DBS108 #min2k</t>
  </si>
  <si>
    <t>{400</t>
  </si>
  <si>
    <t>{300</t>
  </si>
  <si>
    <t>gov handout}MCSA</t>
  </si>
  <si>
    <t>SGD{Jap: -ve withdraw</t>
  </si>
  <si>
    <t>Disney#Klook</t>
  </si>
  <si>
    <t>Bking #scsc</t>
  </si>
  <si>
    <t>C.Ong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</si>
  <si>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</si>
  <si>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</si>
  <si>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</si>
  <si>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</si>
  <si>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</si>
  <si>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</si>
  <si>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</si>
  <si>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</si>
  <si>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</si>
  <si>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</si>
  <si>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108{e$</t>
  </si>
  <si>
    <t>szr</t>
  </si>
  <si>
    <t>Starhub 2/12</t>
  </si>
  <si>
    <t>cimb 30/11</t>
  </si>
  <si>
    <t xml:space="preserve">bx </t>
  </si>
  <si>
    <t>8000{tBill</t>
  </si>
  <si>
    <t>CIMB #keep1k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</si>
</sst>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9" t="s">
        <v>91</v>
      </c>
      <c r="C1" s="729"/>
      <c r="D1" s="730" t="s">
        <v>92</v>
      </c>
      <c r="E1" s="729"/>
      <c r="F1" s="730" t="s">
        <v>93</v>
      </c>
      <c r="G1" s="729"/>
      <c r="H1" s="731" t="s">
        <v>94</v>
      </c>
      <c r="I1" s="731"/>
      <c r="J1" s="732" t="s">
        <v>92</v>
      </c>
      <c r="K1" s="733"/>
      <c r="L1" s="734" t="s">
        <v>95</v>
      </c>
      <c r="M1" s="735"/>
      <c r="N1" s="731" t="s">
        <v>96</v>
      </c>
      <c r="O1" s="731"/>
      <c r="P1" s="732" t="s">
        <v>97</v>
      </c>
      <c r="Q1" s="733"/>
      <c r="R1" s="734" t="s">
        <v>98</v>
      </c>
      <c r="S1" s="735"/>
      <c r="T1" s="736" t="s">
        <v>99</v>
      </c>
      <c r="U1" s="736"/>
      <c r="V1" s="732" t="s">
        <v>92</v>
      </c>
      <c r="W1" s="733"/>
      <c r="X1" s="737" t="s">
        <v>100</v>
      </c>
      <c r="Y1" s="738"/>
      <c r="Z1" s="736" t="s">
        <v>101</v>
      </c>
      <c r="AA1" s="736"/>
      <c r="AB1" s="739" t="s">
        <v>92</v>
      </c>
      <c r="AC1" s="740"/>
      <c r="AD1" s="741" t="s">
        <v>100</v>
      </c>
      <c r="AE1" s="742"/>
      <c r="AF1" s="736" t="s">
        <v>102</v>
      </c>
      <c r="AG1" s="736"/>
      <c r="AH1" s="739" t="s">
        <v>92</v>
      </c>
      <c r="AI1" s="740"/>
      <c r="AJ1" s="737" t="s">
        <v>103</v>
      </c>
      <c r="AK1" s="738"/>
      <c r="AL1" s="736" t="s">
        <v>104</v>
      </c>
      <c r="AM1" s="736"/>
      <c r="AN1" s="743" t="s">
        <v>92</v>
      </c>
      <c r="AO1" s="744"/>
      <c r="AP1" s="745" t="s">
        <v>105</v>
      </c>
      <c r="AQ1" s="746"/>
      <c r="AR1" s="736" t="s">
        <v>106</v>
      </c>
      <c r="AS1" s="736"/>
      <c r="AV1" s="745" t="s">
        <v>107</v>
      </c>
      <c r="AW1" s="746"/>
      <c r="AX1" s="747" t="s">
        <v>108</v>
      </c>
      <c r="AY1" s="747"/>
      <c r="AZ1" s="747"/>
      <c r="BA1" s="351"/>
      <c r="BB1" s="748">
        <v>42942</v>
      </c>
      <c r="BC1" s="749"/>
      <c r="BD1" s="74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5" t="s">
        <v>124</v>
      </c>
      <c r="U4" s="755"/>
      <c r="X4" s="432" t="s">
        <v>123</v>
      </c>
      <c r="Y4" s="458">
        <f>Y3-Y6</f>
        <v>4.9669099999591708</v>
      </c>
      <c r="Z4" s="755" t="s">
        <v>125</v>
      </c>
      <c r="AA4" s="755"/>
      <c r="AD4" s="401" t="s">
        <v>123</v>
      </c>
      <c r="AE4" s="401">
        <f>AE3-AE5</f>
        <v>-52.526899999851594</v>
      </c>
      <c r="AF4" s="755" t="s">
        <v>125</v>
      </c>
      <c r="AG4" s="755"/>
      <c r="AH4" s="69"/>
      <c r="AI4" s="69"/>
      <c r="AJ4" s="401" t="s">
        <v>123</v>
      </c>
      <c r="AK4" s="401">
        <f>AK3-AK5</f>
        <v>94.988909999992757</v>
      </c>
      <c r="AL4" s="755" t="s">
        <v>125</v>
      </c>
      <c r="AM4" s="755"/>
      <c r="AP4" s="55" t="s">
        <v>123</v>
      </c>
      <c r="AQ4" s="54">
        <f>AQ3-AQ5</f>
        <v>33.841989999942598</v>
      </c>
      <c r="AR4" s="755" t="s">
        <v>125</v>
      </c>
      <c r="AS4" s="755"/>
      <c r="AX4" s="755" t="s">
        <v>126</v>
      </c>
      <c r="AY4" s="755"/>
      <c r="BB4" s="755" t="s">
        <v>127</v>
      </c>
      <c r="BC4" s="75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5"/>
      <c r="U5" s="755"/>
      <c r="V5" s="345" t="s">
        <v>132</v>
      </c>
      <c r="W5">
        <v>2050</v>
      </c>
      <c r="X5" s="406"/>
      <c r="Z5" s="755"/>
      <c r="AA5" s="755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5"/>
      <c r="AG5" s="755"/>
      <c r="AH5" s="69"/>
      <c r="AI5" s="69"/>
      <c r="AJ5" s="401" t="s">
        <v>134</v>
      </c>
      <c r="AK5" s="459">
        <f>SUM(AK11:AK59)</f>
        <v>30858.011000000002</v>
      </c>
      <c r="AL5" s="755"/>
      <c r="AM5" s="755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5"/>
      <c r="AS5" s="755"/>
      <c r="AX5" s="755"/>
      <c r="AY5" s="755"/>
      <c r="BB5" s="755"/>
      <c r="BC5" s="755"/>
      <c r="BD5" s="750" t="s">
        <v>136</v>
      </c>
      <c r="BE5" s="750"/>
      <c r="BF5" s="750"/>
      <c r="BG5" s="750"/>
      <c r="BH5" s="750"/>
      <c r="BI5" s="750"/>
      <c r="BJ5" s="750"/>
      <c r="BK5" s="750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1" t="s">
        <v>335</v>
      </c>
      <c r="W23" s="752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3"/>
      <c r="W24" s="754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6" t="s">
        <v>524</v>
      </c>
      <c r="F38" s="757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9" t="s">
        <v>567</v>
      </c>
      <c r="C1" s="729"/>
      <c r="D1" s="741" t="s">
        <v>568</v>
      </c>
      <c r="E1" s="742"/>
      <c r="F1" s="729" t="s">
        <v>569</v>
      </c>
      <c r="G1" s="729"/>
      <c r="H1" s="758" t="s">
        <v>570</v>
      </c>
      <c r="I1" s="759"/>
      <c r="J1" s="741" t="s">
        <v>568</v>
      </c>
      <c r="K1" s="742"/>
      <c r="L1" s="729" t="s">
        <v>571</v>
      </c>
      <c r="M1" s="729"/>
      <c r="N1" s="758" t="s">
        <v>570</v>
      </c>
      <c r="O1" s="759"/>
      <c r="P1" s="741" t="s">
        <v>568</v>
      </c>
      <c r="Q1" s="742"/>
      <c r="R1" s="729" t="s">
        <v>572</v>
      </c>
      <c r="S1" s="729"/>
      <c r="T1" s="758" t="s">
        <v>570</v>
      </c>
      <c r="U1" s="759"/>
      <c r="V1" s="741" t="s">
        <v>568</v>
      </c>
      <c r="W1" s="742"/>
      <c r="X1" s="729" t="s">
        <v>573</v>
      </c>
      <c r="Y1" s="729"/>
      <c r="Z1" s="758" t="s">
        <v>570</v>
      </c>
      <c r="AA1" s="759"/>
      <c r="AB1" s="741" t="s">
        <v>568</v>
      </c>
      <c r="AC1" s="742"/>
      <c r="AD1" s="729" t="s">
        <v>574</v>
      </c>
      <c r="AE1" s="729"/>
      <c r="AF1" s="758" t="s">
        <v>570</v>
      </c>
      <c r="AG1" s="759"/>
      <c r="AH1" s="741" t="s">
        <v>568</v>
      </c>
      <c r="AI1" s="742"/>
      <c r="AJ1" s="729" t="s">
        <v>575</v>
      </c>
      <c r="AK1" s="729"/>
      <c r="AL1" s="758" t="s">
        <v>576</v>
      </c>
      <c r="AM1" s="759"/>
      <c r="AN1" s="741" t="s">
        <v>577</v>
      </c>
      <c r="AO1" s="742"/>
      <c r="AP1" s="729" t="s">
        <v>578</v>
      </c>
      <c r="AQ1" s="729"/>
      <c r="AR1" s="758" t="s">
        <v>570</v>
      </c>
      <c r="AS1" s="759"/>
      <c r="AT1" s="741" t="s">
        <v>568</v>
      </c>
      <c r="AU1" s="742"/>
      <c r="AV1" s="729" t="s">
        <v>579</v>
      </c>
      <c r="AW1" s="729"/>
      <c r="AX1" s="758" t="s">
        <v>570</v>
      </c>
      <c r="AY1" s="759"/>
      <c r="AZ1" s="741" t="s">
        <v>568</v>
      </c>
      <c r="BA1" s="742"/>
      <c r="BB1" s="729" t="s">
        <v>580</v>
      </c>
      <c r="BC1" s="729"/>
      <c r="BD1" s="758" t="s">
        <v>570</v>
      </c>
      <c r="BE1" s="759"/>
      <c r="BF1" s="741" t="s">
        <v>568</v>
      </c>
      <c r="BG1" s="742"/>
      <c r="BH1" s="729" t="s">
        <v>581</v>
      </c>
      <c r="BI1" s="729"/>
      <c r="BJ1" s="758" t="s">
        <v>570</v>
      </c>
      <c r="BK1" s="759"/>
      <c r="BL1" s="741" t="s">
        <v>568</v>
      </c>
      <c r="BM1" s="742"/>
      <c r="BN1" s="729" t="s">
        <v>582</v>
      </c>
      <c r="BO1" s="729"/>
      <c r="BP1" s="758" t="s">
        <v>570</v>
      </c>
      <c r="BQ1" s="759"/>
      <c r="BR1" s="741" t="s">
        <v>568</v>
      </c>
      <c r="BS1" s="742"/>
      <c r="BT1" s="729" t="s">
        <v>583</v>
      </c>
      <c r="BU1" s="729"/>
      <c r="BV1" s="758" t="s">
        <v>584</v>
      </c>
      <c r="BW1" s="759"/>
      <c r="BX1" s="741" t="s">
        <v>585</v>
      </c>
      <c r="BY1" s="742"/>
      <c r="BZ1" s="729" t="s">
        <v>586</v>
      </c>
      <c r="CA1" s="729"/>
      <c r="CB1" s="758" t="s">
        <v>587</v>
      </c>
      <c r="CC1" s="759"/>
      <c r="CD1" s="741" t="s">
        <v>588</v>
      </c>
      <c r="CE1" s="742"/>
      <c r="CF1" s="729" t="s">
        <v>589</v>
      </c>
      <c r="CG1" s="729"/>
      <c r="CH1" s="758" t="s">
        <v>587</v>
      </c>
      <c r="CI1" s="759"/>
      <c r="CJ1" s="741" t="s">
        <v>588</v>
      </c>
      <c r="CK1" s="742"/>
      <c r="CL1" s="729" t="s">
        <v>590</v>
      </c>
      <c r="CM1" s="729"/>
      <c r="CN1" s="758" t="s">
        <v>587</v>
      </c>
      <c r="CO1" s="759"/>
      <c r="CP1" s="741" t="s">
        <v>588</v>
      </c>
      <c r="CQ1" s="742"/>
      <c r="CR1" s="729" t="s">
        <v>591</v>
      </c>
      <c r="CS1" s="729"/>
      <c r="CT1" s="758" t="s">
        <v>587</v>
      </c>
      <c r="CU1" s="759"/>
      <c r="CV1" s="760" t="s">
        <v>588</v>
      </c>
      <c r="CW1" s="761"/>
      <c r="CX1" s="729" t="s">
        <v>592</v>
      </c>
      <c r="CY1" s="729"/>
      <c r="CZ1" s="758" t="s">
        <v>587</v>
      </c>
      <c r="DA1" s="759"/>
      <c r="DB1" s="760" t="s">
        <v>588</v>
      </c>
      <c r="DC1" s="761"/>
      <c r="DD1" s="729" t="s">
        <v>593</v>
      </c>
      <c r="DE1" s="729"/>
      <c r="DF1" s="758" t="s">
        <v>594</v>
      </c>
      <c r="DG1" s="759"/>
      <c r="DH1" s="760" t="s">
        <v>595</v>
      </c>
      <c r="DI1" s="761"/>
      <c r="DJ1" s="729" t="s">
        <v>596</v>
      </c>
      <c r="DK1" s="729"/>
      <c r="DL1" s="758" t="s">
        <v>594</v>
      </c>
      <c r="DM1" s="759"/>
      <c r="DN1" s="760" t="s">
        <v>588</v>
      </c>
      <c r="DO1" s="761"/>
      <c r="DP1" s="729" t="s">
        <v>597</v>
      </c>
      <c r="DQ1" s="729"/>
      <c r="DR1" s="758" t="s">
        <v>594</v>
      </c>
      <c r="DS1" s="759"/>
      <c r="DT1" s="760" t="s">
        <v>588</v>
      </c>
      <c r="DU1" s="761"/>
      <c r="DV1" s="729" t="s">
        <v>598</v>
      </c>
      <c r="DW1" s="729"/>
      <c r="DX1" s="758" t="s">
        <v>594</v>
      </c>
      <c r="DY1" s="759"/>
      <c r="DZ1" s="760" t="s">
        <v>588</v>
      </c>
      <c r="EA1" s="761"/>
      <c r="EB1" s="729" t="s">
        <v>599</v>
      </c>
      <c r="EC1" s="729"/>
      <c r="ED1" s="758" t="s">
        <v>594</v>
      </c>
      <c r="EE1" s="759"/>
      <c r="EF1" s="760" t="s">
        <v>588</v>
      </c>
      <c r="EG1" s="761"/>
      <c r="EH1" s="729" t="s">
        <v>600</v>
      </c>
      <c r="EI1" s="729"/>
      <c r="EJ1" s="758" t="s">
        <v>594</v>
      </c>
      <c r="EK1" s="759"/>
      <c r="EL1" s="760" t="s">
        <v>601</v>
      </c>
      <c r="EM1" s="761"/>
      <c r="EN1" s="729" t="s">
        <v>602</v>
      </c>
      <c r="EO1" s="729"/>
      <c r="EP1" s="758" t="s">
        <v>594</v>
      </c>
      <c r="EQ1" s="759"/>
      <c r="ER1" s="760" t="s">
        <v>603</v>
      </c>
      <c r="ES1" s="761"/>
      <c r="ET1" s="729" t="s">
        <v>604</v>
      </c>
      <c r="EU1" s="729"/>
      <c r="EV1" s="758" t="s">
        <v>594</v>
      </c>
      <c r="EW1" s="759"/>
      <c r="EX1" s="760" t="s">
        <v>103</v>
      </c>
      <c r="EY1" s="761"/>
      <c r="EZ1" s="729" t="s">
        <v>605</v>
      </c>
      <c r="FA1" s="729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2" t="s">
        <v>672</v>
      </c>
      <c r="CU7" s="729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2" t="s">
        <v>702</v>
      </c>
      <c r="DA8" s="729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2" t="s">
        <v>702</v>
      </c>
      <c r="DG8" s="729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2" t="s">
        <v>702</v>
      </c>
      <c r="DM8" s="729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2" t="s">
        <v>702</v>
      </c>
      <c r="DS8" s="729"/>
      <c r="DT8" s="14" t="s">
        <v>700</v>
      </c>
      <c r="DU8" s="14">
        <f>SUM(DU13:DU17)</f>
        <v>32</v>
      </c>
      <c r="DV8" s="9"/>
      <c r="DW8" s="9"/>
      <c r="DX8" s="762" t="s">
        <v>702</v>
      </c>
      <c r="DY8" s="72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2" t="s">
        <v>703</v>
      </c>
      <c r="EK8" s="72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2" t="s">
        <v>703</v>
      </c>
      <c r="EQ9" s="729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2" t="s">
        <v>703</v>
      </c>
      <c r="EW9" s="729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2" t="s">
        <v>703</v>
      </c>
      <c r="EE11" s="729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2" t="s">
        <v>702</v>
      </c>
      <c r="CU12" s="72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6" t="s">
        <v>912</v>
      </c>
      <c r="CU19" s="73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5" t="s">
        <v>943</v>
      </c>
      <c r="FA21" s="765"/>
      <c r="FC21" s="363">
        <f>FC20-FC22</f>
        <v>113457.16899999997</v>
      </c>
      <c r="FD21" s="341"/>
      <c r="FE21" s="766" t="s">
        <v>945</v>
      </c>
      <c r="FF21" s="766"/>
      <c r="FG21" s="76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5" t="s">
        <v>953</v>
      </c>
      <c r="FA22" s="765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5" t="s">
        <v>969</v>
      </c>
      <c r="FA23" s="765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5" t="s">
        <v>979</v>
      </c>
      <c r="FA24" s="765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3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4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3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4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N1" workbookViewId="0">
      <selection activeCell="OC4" sqref="OC4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3" customWidth="1"/>
    <col min="381" max="381" width="9.7109375" style="45" bestFit="1" customWidth="1"/>
    <col min="382" max="382" width="20" style="693" bestFit="1" customWidth="1"/>
    <col min="383" max="383" width="12.42578125" style="693" customWidth="1"/>
    <col min="384" max="384" width="19" style="693" customWidth="1"/>
    <col min="385" max="385" width="10.140625" style="693" customWidth="1"/>
    <col min="386" max="386" width="20.85546875" style="722" customWidth="1"/>
    <col min="387" max="387" width="9.140625" style="45" bestFit="1" customWidth="1"/>
    <col min="388" max="388" width="20" style="722" bestFit="1" customWidth="1"/>
    <col min="389" max="389" width="12.42578125" style="722" customWidth="1"/>
    <col min="390" max="390" width="19" style="722" customWidth="1"/>
    <col min="391" max="391" width="10.140625" style="722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68" t="s">
        <v>1017</v>
      </c>
      <c r="B1" s="768"/>
      <c r="C1" s="743" t="s">
        <v>92</v>
      </c>
      <c r="D1" s="744"/>
      <c r="E1" s="745" t="s">
        <v>1018</v>
      </c>
      <c r="F1" s="746"/>
      <c r="G1" s="768" t="s">
        <v>1019</v>
      </c>
      <c r="H1" s="768"/>
      <c r="I1" s="743" t="s">
        <v>92</v>
      </c>
      <c r="J1" s="744"/>
      <c r="K1" s="745" t="s">
        <v>1020</v>
      </c>
      <c r="L1" s="746"/>
      <c r="M1" s="768" t="s">
        <v>1021</v>
      </c>
      <c r="N1" s="768"/>
      <c r="O1" s="743" t="s">
        <v>92</v>
      </c>
      <c r="P1" s="744"/>
      <c r="Q1" s="745" t="s">
        <v>1022</v>
      </c>
      <c r="R1" s="746"/>
      <c r="S1" s="768" t="s">
        <v>1023</v>
      </c>
      <c r="T1" s="768"/>
      <c r="U1" s="743" t="s">
        <v>92</v>
      </c>
      <c r="V1" s="744"/>
      <c r="W1" s="745" t="s">
        <v>577</v>
      </c>
      <c r="X1" s="746"/>
      <c r="Y1" s="768" t="s">
        <v>1024</v>
      </c>
      <c r="Z1" s="768"/>
      <c r="AA1" s="743" t="s">
        <v>92</v>
      </c>
      <c r="AB1" s="744"/>
      <c r="AC1" s="745" t="s">
        <v>1025</v>
      </c>
      <c r="AD1" s="746"/>
      <c r="AE1" s="768" t="s">
        <v>1026</v>
      </c>
      <c r="AF1" s="768"/>
      <c r="AG1" s="743" t="s">
        <v>92</v>
      </c>
      <c r="AH1" s="744"/>
      <c r="AI1" s="745" t="s">
        <v>1027</v>
      </c>
      <c r="AJ1" s="746"/>
      <c r="AK1" s="768" t="s">
        <v>1028</v>
      </c>
      <c r="AL1" s="768"/>
      <c r="AM1" s="743" t="s">
        <v>1029</v>
      </c>
      <c r="AN1" s="744"/>
      <c r="AO1" s="745" t="s">
        <v>1030</v>
      </c>
      <c r="AP1" s="746"/>
      <c r="AQ1" s="768" t="s">
        <v>1031</v>
      </c>
      <c r="AR1" s="768"/>
      <c r="AS1" s="743" t="s">
        <v>1029</v>
      </c>
      <c r="AT1" s="744"/>
      <c r="AU1" s="745" t="s">
        <v>1032</v>
      </c>
      <c r="AV1" s="746"/>
      <c r="AW1" s="768" t="s">
        <v>1033</v>
      </c>
      <c r="AX1" s="768"/>
      <c r="AY1" s="745" t="s">
        <v>1034</v>
      </c>
      <c r="AZ1" s="746"/>
      <c r="BA1" s="768" t="s">
        <v>1033</v>
      </c>
      <c r="BB1" s="768"/>
      <c r="BC1" s="743" t="s">
        <v>594</v>
      </c>
      <c r="BD1" s="744"/>
      <c r="BE1" s="745" t="s">
        <v>1035</v>
      </c>
      <c r="BF1" s="746"/>
      <c r="BG1" s="768" t="s">
        <v>1036</v>
      </c>
      <c r="BH1" s="768"/>
      <c r="BI1" s="743" t="s">
        <v>594</v>
      </c>
      <c r="BJ1" s="744"/>
      <c r="BK1" s="745" t="s">
        <v>1035</v>
      </c>
      <c r="BL1" s="746"/>
      <c r="BM1" s="768" t="s">
        <v>1037</v>
      </c>
      <c r="BN1" s="768"/>
      <c r="BO1" s="743" t="s">
        <v>594</v>
      </c>
      <c r="BP1" s="744"/>
      <c r="BQ1" s="745" t="s">
        <v>1038</v>
      </c>
      <c r="BR1" s="746"/>
      <c r="BS1" s="768" t="s">
        <v>1039</v>
      </c>
      <c r="BT1" s="768"/>
      <c r="BU1" s="743" t="s">
        <v>594</v>
      </c>
      <c r="BV1" s="744"/>
      <c r="BW1" s="745" t="s">
        <v>1040</v>
      </c>
      <c r="BX1" s="746"/>
      <c r="BY1" s="768" t="s">
        <v>1041</v>
      </c>
      <c r="BZ1" s="768"/>
      <c r="CA1" s="743" t="s">
        <v>594</v>
      </c>
      <c r="CB1" s="744"/>
      <c r="CC1" s="745" t="s">
        <v>1038</v>
      </c>
      <c r="CD1" s="746"/>
      <c r="CE1" s="768" t="s">
        <v>1042</v>
      </c>
      <c r="CF1" s="768"/>
      <c r="CG1" s="743" t="s">
        <v>594</v>
      </c>
      <c r="CH1" s="744"/>
      <c r="CI1" s="745" t="s">
        <v>1040</v>
      </c>
      <c r="CJ1" s="746"/>
      <c r="CK1" s="768" t="s">
        <v>1043</v>
      </c>
      <c r="CL1" s="768"/>
      <c r="CM1" s="743" t="s">
        <v>594</v>
      </c>
      <c r="CN1" s="744"/>
      <c r="CO1" s="745" t="s">
        <v>1038</v>
      </c>
      <c r="CP1" s="746"/>
      <c r="CQ1" s="768" t="s">
        <v>1044</v>
      </c>
      <c r="CR1" s="768"/>
      <c r="CS1" s="769" t="s">
        <v>594</v>
      </c>
      <c r="CT1" s="770"/>
      <c r="CU1" s="745" t="s">
        <v>1045</v>
      </c>
      <c r="CV1" s="746"/>
      <c r="CW1" s="768" t="s">
        <v>1046</v>
      </c>
      <c r="CX1" s="768"/>
      <c r="CY1" s="769" t="s">
        <v>594</v>
      </c>
      <c r="CZ1" s="770"/>
      <c r="DA1" s="745" t="s">
        <v>1047</v>
      </c>
      <c r="DB1" s="746"/>
      <c r="DC1" s="768" t="s">
        <v>1048</v>
      </c>
      <c r="DD1" s="768"/>
      <c r="DE1" s="769" t="s">
        <v>594</v>
      </c>
      <c r="DF1" s="770"/>
      <c r="DG1" s="745" t="s">
        <v>1049</v>
      </c>
      <c r="DH1" s="746"/>
      <c r="DI1" s="768" t="s">
        <v>1050</v>
      </c>
      <c r="DJ1" s="768"/>
      <c r="DK1" s="769" t="s">
        <v>594</v>
      </c>
      <c r="DL1" s="770"/>
      <c r="DM1" s="745" t="s">
        <v>1045</v>
      </c>
      <c r="DN1" s="746"/>
      <c r="DO1" s="768" t="s">
        <v>1051</v>
      </c>
      <c r="DP1" s="768"/>
      <c r="DQ1" s="769" t="s">
        <v>594</v>
      </c>
      <c r="DR1" s="770"/>
      <c r="DS1" s="745" t="s">
        <v>1052</v>
      </c>
      <c r="DT1" s="746"/>
      <c r="DU1" s="768" t="s">
        <v>1053</v>
      </c>
      <c r="DV1" s="768"/>
      <c r="DW1" s="769" t="s">
        <v>594</v>
      </c>
      <c r="DX1" s="770"/>
      <c r="DY1" s="745" t="s">
        <v>1054</v>
      </c>
      <c r="DZ1" s="746"/>
      <c r="EA1" s="767" t="s">
        <v>1055</v>
      </c>
      <c r="EB1" s="767"/>
      <c r="EC1" s="769" t="s">
        <v>594</v>
      </c>
      <c r="ED1" s="770"/>
      <c r="EE1" s="745" t="s">
        <v>1052</v>
      </c>
      <c r="EF1" s="746"/>
      <c r="EG1" s="50"/>
      <c r="EH1" s="767" t="s">
        <v>1056</v>
      </c>
      <c r="EI1" s="767"/>
      <c r="EJ1" s="769" t="s">
        <v>594</v>
      </c>
      <c r="EK1" s="770"/>
      <c r="EL1" s="745" t="s">
        <v>1057</v>
      </c>
      <c r="EM1" s="746"/>
      <c r="EN1" s="767" t="s">
        <v>1058</v>
      </c>
      <c r="EO1" s="767"/>
      <c r="EP1" s="769" t="s">
        <v>594</v>
      </c>
      <c r="EQ1" s="770"/>
      <c r="ER1" s="745" t="s">
        <v>1059</v>
      </c>
      <c r="ES1" s="746"/>
      <c r="ET1" s="767" t="s">
        <v>1060</v>
      </c>
      <c r="EU1" s="767"/>
      <c r="EV1" s="769" t="s">
        <v>594</v>
      </c>
      <c r="EW1" s="770"/>
      <c r="EX1" s="745" t="s">
        <v>1054</v>
      </c>
      <c r="EY1" s="746"/>
      <c r="EZ1" s="767" t="s">
        <v>1061</v>
      </c>
      <c r="FA1" s="767"/>
      <c r="FB1" s="769" t="s">
        <v>594</v>
      </c>
      <c r="FC1" s="770"/>
      <c r="FD1" s="745" t="s">
        <v>1047</v>
      </c>
      <c r="FE1" s="746"/>
      <c r="FF1" s="767" t="s">
        <v>1062</v>
      </c>
      <c r="FG1" s="767"/>
      <c r="FH1" s="769" t="s">
        <v>594</v>
      </c>
      <c r="FI1" s="770"/>
      <c r="FJ1" s="745" t="s">
        <v>1045</v>
      </c>
      <c r="FK1" s="746"/>
      <c r="FL1" s="767" t="s">
        <v>1063</v>
      </c>
      <c r="FM1" s="767"/>
      <c r="FN1" s="769" t="s">
        <v>594</v>
      </c>
      <c r="FO1" s="770"/>
      <c r="FP1" s="745" t="s">
        <v>1064</v>
      </c>
      <c r="FQ1" s="746"/>
      <c r="FR1" s="767" t="s">
        <v>1065</v>
      </c>
      <c r="FS1" s="767"/>
      <c r="FT1" s="769" t="s">
        <v>594</v>
      </c>
      <c r="FU1" s="770"/>
      <c r="FV1" s="745" t="s">
        <v>1064</v>
      </c>
      <c r="FW1" s="746"/>
      <c r="FX1" s="767" t="s">
        <v>1066</v>
      </c>
      <c r="FY1" s="767"/>
      <c r="FZ1" s="769" t="s">
        <v>594</v>
      </c>
      <c r="GA1" s="770"/>
      <c r="GB1" s="745" t="s">
        <v>1054</v>
      </c>
      <c r="GC1" s="746"/>
      <c r="GD1" s="767" t="s">
        <v>1067</v>
      </c>
      <c r="GE1" s="767"/>
      <c r="GF1" s="769" t="s">
        <v>594</v>
      </c>
      <c r="GG1" s="770"/>
      <c r="GH1" s="745" t="s">
        <v>1052</v>
      </c>
      <c r="GI1" s="746"/>
      <c r="GJ1" s="767" t="s">
        <v>1068</v>
      </c>
      <c r="GK1" s="767"/>
      <c r="GL1" s="769" t="s">
        <v>594</v>
      </c>
      <c r="GM1" s="770"/>
      <c r="GN1" s="745" t="s">
        <v>1052</v>
      </c>
      <c r="GO1" s="746"/>
      <c r="GP1" s="767" t="s">
        <v>1069</v>
      </c>
      <c r="GQ1" s="767"/>
      <c r="GR1" s="769" t="s">
        <v>594</v>
      </c>
      <c r="GS1" s="770"/>
      <c r="GT1" s="745" t="s">
        <v>1057</v>
      </c>
      <c r="GU1" s="746"/>
      <c r="GV1" s="767" t="s">
        <v>1070</v>
      </c>
      <c r="GW1" s="767"/>
      <c r="GX1" s="769" t="s">
        <v>594</v>
      </c>
      <c r="GY1" s="770"/>
      <c r="GZ1" s="745" t="s">
        <v>1071</v>
      </c>
      <c r="HA1" s="746"/>
      <c r="HB1" s="767" t="s">
        <v>1072</v>
      </c>
      <c r="HC1" s="767"/>
      <c r="HD1" s="769" t="s">
        <v>594</v>
      </c>
      <c r="HE1" s="770"/>
      <c r="HF1" s="745" t="s">
        <v>1059</v>
      </c>
      <c r="HG1" s="746"/>
      <c r="HH1" s="767" t="s">
        <v>1073</v>
      </c>
      <c r="HI1" s="767"/>
      <c r="HJ1" s="769" t="s">
        <v>594</v>
      </c>
      <c r="HK1" s="770"/>
      <c r="HL1" s="745" t="s">
        <v>1045</v>
      </c>
      <c r="HM1" s="746"/>
      <c r="HN1" s="767" t="s">
        <v>1074</v>
      </c>
      <c r="HO1" s="767"/>
      <c r="HP1" s="769" t="s">
        <v>594</v>
      </c>
      <c r="HQ1" s="770"/>
      <c r="HR1" s="745" t="s">
        <v>1045</v>
      </c>
      <c r="HS1" s="746"/>
      <c r="HT1" s="767" t="s">
        <v>1075</v>
      </c>
      <c r="HU1" s="767"/>
      <c r="HV1" s="769" t="s">
        <v>594</v>
      </c>
      <c r="HW1" s="770"/>
      <c r="HX1" s="745" t="s">
        <v>1054</v>
      </c>
      <c r="HY1" s="746"/>
      <c r="HZ1" s="767" t="s">
        <v>1076</v>
      </c>
      <c r="IA1" s="767"/>
      <c r="IB1" s="769" t="s">
        <v>594</v>
      </c>
      <c r="IC1" s="770"/>
      <c r="ID1" s="745" t="s">
        <v>1059</v>
      </c>
      <c r="IE1" s="746"/>
      <c r="IF1" s="767" t="s">
        <v>1077</v>
      </c>
      <c r="IG1" s="767"/>
      <c r="IH1" s="769" t="s">
        <v>594</v>
      </c>
      <c r="II1" s="770"/>
      <c r="IJ1" s="745" t="s">
        <v>1052</v>
      </c>
      <c r="IK1" s="746"/>
      <c r="IL1" s="767" t="s">
        <v>1078</v>
      </c>
      <c r="IM1" s="767"/>
      <c r="IN1" s="769" t="s">
        <v>594</v>
      </c>
      <c r="IO1" s="770"/>
      <c r="IP1" s="745" t="s">
        <v>1054</v>
      </c>
      <c r="IQ1" s="746"/>
      <c r="IR1" s="767" t="s">
        <v>1079</v>
      </c>
      <c r="IS1" s="767"/>
      <c r="IT1" s="769" t="s">
        <v>594</v>
      </c>
      <c r="IU1" s="770"/>
      <c r="IV1" s="745" t="s">
        <v>1080</v>
      </c>
      <c r="IW1" s="746"/>
      <c r="IX1" s="767" t="s">
        <v>1081</v>
      </c>
      <c r="IY1" s="767"/>
      <c r="IZ1" s="769" t="s">
        <v>594</v>
      </c>
      <c r="JA1" s="770"/>
      <c r="JB1" s="745" t="s">
        <v>1064</v>
      </c>
      <c r="JC1" s="746"/>
      <c r="JD1" s="767" t="s">
        <v>1082</v>
      </c>
      <c r="JE1" s="767"/>
      <c r="JF1" s="769" t="s">
        <v>594</v>
      </c>
      <c r="JG1" s="770"/>
      <c r="JH1" s="745" t="s">
        <v>1080</v>
      </c>
      <c r="JI1" s="746"/>
      <c r="JJ1" s="767" t="s">
        <v>1083</v>
      </c>
      <c r="JK1" s="767"/>
      <c r="JL1" s="575" t="s">
        <v>594</v>
      </c>
      <c r="JM1" s="107"/>
      <c r="JN1" s="541" t="s">
        <v>1080</v>
      </c>
      <c r="JO1" s="50"/>
      <c r="JP1" s="767" t="s">
        <v>1084</v>
      </c>
      <c r="JQ1" s="767"/>
      <c r="JR1" s="575" t="s">
        <v>594</v>
      </c>
      <c r="JS1" s="107"/>
      <c r="JT1" s="541" t="s">
        <v>1057</v>
      </c>
      <c r="JU1" s="50"/>
      <c r="JV1" s="767" t="s">
        <v>1085</v>
      </c>
      <c r="JW1" s="767"/>
      <c r="JX1" s="575" t="s">
        <v>594</v>
      </c>
      <c r="JY1" s="107"/>
      <c r="JZ1" s="541" t="s">
        <v>1086</v>
      </c>
      <c r="KA1" s="50"/>
      <c r="KB1" s="767" t="s">
        <v>1087</v>
      </c>
      <c r="KC1" s="767"/>
      <c r="KD1" s="575" t="s">
        <v>594</v>
      </c>
      <c r="KE1" s="107"/>
      <c r="KF1" s="541" t="s">
        <v>1045</v>
      </c>
      <c r="KG1" s="50"/>
      <c r="KH1" s="767" t="s">
        <v>1088</v>
      </c>
      <c r="KI1" s="767"/>
      <c r="KJ1" s="575" t="s">
        <v>594</v>
      </c>
      <c r="KK1" s="107"/>
      <c r="KL1" s="541" t="s">
        <v>1052</v>
      </c>
      <c r="KM1" s="50"/>
      <c r="KN1" s="767" t="s">
        <v>1089</v>
      </c>
      <c r="KO1" s="767"/>
      <c r="KP1" s="575" t="s">
        <v>594</v>
      </c>
      <c r="KQ1" s="107"/>
      <c r="KR1" s="541" t="s">
        <v>1052</v>
      </c>
      <c r="KS1" s="50"/>
      <c r="KT1" s="767" t="s">
        <v>1090</v>
      </c>
      <c r="KU1" s="767"/>
      <c r="KV1" s="575" t="s">
        <v>594</v>
      </c>
      <c r="KW1" s="107"/>
      <c r="KX1" s="541" t="s">
        <v>1052</v>
      </c>
      <c r="KY1" s="50"/>
      <c r="KZ1" s="767" t="s">
        <v>1091</v>
      </c>
      <c r="LA1" s="767"/>
      <c r="LB1" s="575" t="s">
        <v>594</v>
      </c>
      <c r="LC1" s="107"/>
      <c r="LD1" s="541" t="s">
        <v>1080</v>
      </c>
      <c r="LE1" s="50"/>
      <c r="LF1" s="767" t="s">
        <v>1092</v>
      </c>
      <c r="LG1" s="767"/>
      <c r="LH1" s="575" t="s">
        <v>594</v>
      </c>
      <c r="LI1" s="107"/>
      <c r="LJ1" s="541" t="s">
        <v>1080</v>
      </c>
      <c r="LK1" s="50"/>
      <c r="LL1" s="767" t="s">
        <v>1093</v>
      </c>
      <c r="LM1" s="767"/>
      <c r="LN1" s="575" t="s">
        <v>594</v>
      </c>
      <c r="LO1" s="305"/>
      <c r="LP1" s="541" t="s">
        <v>1080</v>
      </c>
      <c r="LQ1" s="50"/>
      <c r="LR1" s="767" t="s">
        <v>1094</v>
      </c>
      <c r="LS1" s="767"/>
      <c r="LT1" s="575" t="s">
        <v>594</v>
      </c>
      <c r="LU1" s="305"/>
      <c r="LV1" s="541" t="s">
        <v>1064</v>
      </c>
      <c r="LW1" s="50"/>
      <c r="LX1" s="767" t="s">
        <v>1095</v>
      </c>
      <c r="LY1" s="767"/>
      <c r="LZ1" s="575" t="s">
        <v>594</v>
      </c>
      <c r="MA1" s="305"/>
      <c r="MB1" s="541" t="s">
        <v>1080</v>
      </c>
      <c r="MC1" s="50"/>
      <c r="MD1" s="771" t="s">
        <v>1096</v>
      </c>
      <c r="ME1" s="767"/>
      <c r="MF1" s="575" t="s">
        <v>594</v>
      </c>
      <c r="MG1" s="305"/>
      <c r="MH1" s="541" t="s">
        <v>1080</v>
      </c>
      <c r="MI1" s="50"/>
      <c r="MJ1" s="771" t="s">
        <v>1097</v>
      </c>
      <c r="MK1" s="767"/>
      <c r="ML1" s="575" t="s">
        <v>594</v>
      </c>
      <c r="MM1" s="305"/>
      <c r="MN1" s="541" t="s">
        <v>1080</v>
      </c>
      <c r="MO1" s="50"/>
      <c r="MP1" s="767" t="s">
        <v>3408</v>
      </c>
      <c r="MQ1" s="767"/>
      <c r="MR1" s="589" t="s">
        <v>594</v>
      </c>
      <c r="MS1" s="305"/>
      <c r="MT1" s="586" t="s">
        <v>1080</v>
      </c>
      <c r="MU1" s="587"/>
      <c r="MV1" s="767" t="s">
        <v>3445</v>
      </c>
      <c r="MW1" s="767"/>
      <c r="MX1" s="622" t="s">
        <v>594</v>
      </c>
      <c r="MY1" s="305"/>
      <c r="MZ1" s="619" t="s">
        <v>1080</v>
      </c>
      <c r="NA1" s="620"/>
      <c r="NB1" s="767" t="s">
        <v>3509</v>
      </c>
      <c r="NC1" s="767"/>
      <c r="ND1" s="650" t="s">
        <v>594</v>
      </c>
      <c r="NE1" s="305"/>
      <c r="NF1" s="661" t="s">
        <v>1045</v>
      </c>
      <c r="NG1" s="641"/>
      <c r="NH1" s="767" t="s">
        <v>3547</v>
      </c>
      <c r="NI1" s="767"/>
      <c r="NJ1" s="664" t="s">
        <v>594</v>
      </c>
      <c r="NK1" s="305"/>
      <c r="NL1" s="661" t="s">
        <v>1080</v>
      </c>
      <c r="NM1" s="662"/>
      <c r="NN1" s="767" t="s">
        <v>3591</v>
      </c>
      <c r="NO1" s="767"/>
      <c r="NP1" s="696" t="s">
        <v>594</v>
      </c>
      <c r="NQ1" s="305"/>
      <c r="NR1" s="686" t="s">
        <v>1080</v>
      </c>
      <c r="NS1" s="687"/>
      <c r="NT1" s="767" t="s">
        <v>3633</v>
      </c>
      <c r="NU1" s="767"/>
      <c r="NV1" s="725" t="s">
        <v>594</v>
      </c>
      <c r="NW1" s="305"/>
      <c r="NX1" s="715" t="s">
        <v>1080</v>
      </c>
      <c r="NY1" s="716"/>
      <c r="NZ1" s="767" t="s">
        <v>3451</v>
      </c>
      <c r="OA1" s="767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3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3" t="s">
        <v>1108</v>
      </c>
      <c r="NU2" s="47">
        <f>SUM(NU4:NU32)</f>
        <v>298400.26</v>
      </c>
      <c r="NV2" s="722" t="s">
        <v>1104</v>
      </c>
      <c r="NW2" s="251">
        <f>SUM(NW4:NW23)</f>
        <v>3235.62</v>
      </c>
      <c r="NX2" s="72" t="s">
        <v>116</v>
      </c>
      <c r="NY2" s="315">
        <f>NW2+NU2-OA2</f>
        <v>2849.2999999999884</v>
      </c>
      <c r="NZ2" s="722" t="s">
        <v>1108</v>
      </c>
      <c r="OA2" s="47">
        <f>SUM(OA4:OA35)</f>
        <v>298786.58</v>
      </c>
    </row>
    <row r="3" spans="1:393">
      <c r="A3" s="791" t="s">
        <v>1109</v>
      </c>
      <c r="B3" s="791"/>
      <c r="E3" s="55" t="s">
        <v>123</v>
      </c>
      <c r="F3" s="54">
        <f>F2-F4</f>
        <v>17</v>
      </c>
      <c r="G3" s="791" t="s">
        <v>1109</v>
      </c>
      <c r="H3" s="791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3" t="s">
        <v>3456</v>
      </c>
      <c r="NS3" s="93">
        <f>NS2-NQ32-NQ31</f>
        <v>3331.1300000000447</v>
      </c>
      <c r="NT3" s="693" t="s">
        <v>3481</v>
      </c>
      <c r="NU3" s="597" t="s">
        <v>3628</v>
      </c>
      <c r="NW3" s="251"/>
      <c r="NX3" s="722" t="s">
        <v>3456</v>
      </c>
      <c r="NY3" s="93">
        <f>NY2-NW31-NW30</f>
        <v>2849.2999999999884</v>
      </c>
      <c r="NZ3" s="722" t="s">
        <v>3481</v>
      </c>
      <c r="OA3" s="597" t="s">
        <v>3628</v>
      </c>
    </row>
    <row r="4" spans="1:393" ht="12.75" customHeight="1" thickBot="1">
      <c r="A4" s="791"/>
      <c r="B4" s="791"/>
      <c r="E4" s="55" t="s">
        <v>134</v>
      </c>
      <c r="F4" s="54">
        <f>SUM(F14:F57)</f>
        <v>12750</v>
      </c>
      <c r="G4" s="791"/>
      <c r="H4" s="791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3" t="s">
        <v>1131</v>
      </c>
      <c r="NQ4" s="121">
        <v>18607.38</v>
      </c>
      <c r="NR4" s="693" t="s">
        <v>3455</v>
      </c>
      <c r="NS4" s="331">
        <f>NS2-NS5</f>
        <v>-0.34999999997671694</v>
      </c>
      <c r="NT4" s="711">
        <v>45636</v>
      </c>
      <c r="NU4" s="95">
        <v>6000</v>
      </c>
      <c r="NV4" s="722" t="s">
        <v>1131</v>
      </c>
      <c r="NW4" s="121"/>
      <c r="NX4" s="722" t="s">
        <v>3455</v>
      </c>
      <c r="NY4" s="331">
        <f>NY2-NY5</f>
        <v>0.36999999998806743</v>
      </c>
      <c r="NZ4" s="711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3" t="s">
        <v>134</v>
      </c>
      <c r="NS5" s="93">
        <f>SUM(NS6:NS42)</f>
        <v>80131.710000000021</v>
      </c>
      <c r="NT5" s="712">
        <v>45650</v>
      </c>
      <c r="NU5" s="321">
        <v>8000</v>
      </c>
      <c r="NV5" s="583" t="s">
        <v>1148</v>
      </c>
      <c r="NW5" s="121"/>
      <c r="NX5" s="722" t="s">
        <v>134</v>
      </c>
      <c r="NY5" s="93">
        <f>SUM(NY6:NY47)</f>
        <v>2848.9300000000003</v>
      </c>
      <c r="NZ5" s="712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3616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4" t="s">
        <v>3627</v>
      </c>
      <c r="NQ6" s="607" t="s">
        <v>3639</v>
      </c>
      <c r="NR6" s="658" t="s">
        <v>3551</v>
      </c>
      <c r="NS6" s="45">
        <v>1900.11</v>
      </c>
      <c r="NT6" s="712">
        <v>45664</v>
      </c>
      <c r="NU6" s="321">
        <v>12000</v>
      </c>
      <c r="NV6" s="583" t="s">
        <v>3649</v>
      </c>
      <c r="NW6" s="121">
        <v>200</v>
      </c>
      <c r="NX6" s="658" t="s">
        <v>3551</v>
      </c>
      <c r="NY6" s="45"/>
      <c r="NZ6" s="712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7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0"/>
      <c r="NL7" s="660" t="s">
        <v>3615</v>
      </c>
      <c r="NM7" s="45">
        <v>53.62</v>
      </c>
      <c r="NN7" s="38">
        <v>12000</v>
      </c>
      <c r="NO7" s="39">
        <v>45664</v>
      </c>
      <c r="NP7" s="693" t="s">
        <v>3613</v>
      </c>
      <c r="NQ7" s="607"/>
      <c r="NR7" s="658" t="s">
        <v>3551</v>
      </c>
      <c r="NS7" s="45">
        <v>1900.12</v>
      </c>
      <c r="NT7" s="713">
        <v>45678</v>
      </c>
      <c r="NU7" s="296">
        <v>18000</v>
      </c>
      <c r="NV7" s="583" t="s">
        <v>3661</v>
      </c>
      <c r="NW7" s="607">
        <v>400</v>
      </c>
      <c r="NX7" s="658" t="s">
        <v>3551</v>
      </c>
      <c r="NY7" s="45"/>
      <c r="NZ7" s="713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1" t="s">
        <v>3598</v>
      </c>
      <c r="NQ8" s="45">
        <v>1840</v>
      </c>
      <c r="NR8" s="660" t="s">
        <v>1277</v>
      </c>
      <c r="NS8" s="45">
        <v>1000</v>
      </c>
      <c r="NT8" s="694" t="s">
        <v>1220</v>
      </c>
      <c r="NU8" s="47">
        <v>-3000</v>
      </c>
      <c r="NX8" s="660" t="s">
        <v>1277</v>
      </c>
      <c r="NY8" s="607" t="s">
        <v>3669</v>
      </c>
      <c r="NZ8" s="723" t="s">
        <v>3643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3613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3" t="s">
        <v>3602</v>
      </c>
      <c r="NQ9" s="45">
        <f>1850*2</f>
        <v>3700</v>
      </c>
      <c r="NR9" s="660" t="s">
        <v>3640</v>
      </c>
      <c r="NS9" s="45">
        <v>72000</v>
      </c>
      <c r="NT9" s="688" t="s">
        <v>3498</v>
      </c>
      <c r="NU9" s="96">
        <v>-100000</v>
      </c>
      <c r="NV9" s="722" t="s">
        <v>3613</v>
      </c>
      <c r="NW9" s="607"/>
      <c r="NX9" s="660" t="s">
        <v>3634</v>
      </c>
      <c r="NY9" s="45"/>
      <c r="NZ9" s="717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0"/>
      <c r="NR10" s="597" t="s">
        <v>3620</v>
      </c>
      <c r="NS10" s="693">
        <v>293.85000000000002</v>
      </c>
      <c r="NT10" s="93" t="s">
        <v>1537</v>
      </c>
      <c r="NU10" s="96">
        <v>1000</v>
      </c>
      <c r="NV10" s="726" t="s">
        <v>3641</v>
      </c>
      <c r="NW10" s="45">
        <v>1840</v>
      </c>
      <c r="NX10" s="597" t="s">
        <v>3668</v>
      </c>
      <c r="NZ10" s="682" t="s">
        <v>3670</v>
      </c>
      <c r="OA10" s="96">
        <v>2585</v>
      </c>
      <c r="OB10" s="333">
        <v>45632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09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8" t="s">
        <v>3592</v>
      </c>
      <c r="NQ11" s="251"/>
      <c r="NR11" s="149" t="s">
        <v>3517</v>
      </c>
      <c r="NS11" s="45">
        <v>60.83</v>
      </c>
      <c r="NT11" s="694" t="s">
        <v>1540</v>
      </c>
      <c r="NU11" s="47">
        <v>251009</v>
      </c>
      <c r="NX11" s="684" t="s">
        <v>3517</v>
      </c>
      <c r="NY11" s="45">
        <v>150</v>
      </c>
      <c r="NZ11" s="723" t="s">
        <v>1540</v>
      </c>
      <c r="OA11" s="47">
        <v>251001</v>
      </c>
      <c r="OB11" s="604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4" t="s">
        <v>3581</v>
      </c>
      <c r="NM12" s="699">
        <v>286.05</v>
      </c>
      <c r="NN12" s="668" t="s">
        <v>3560</v>
      </c>
      <c r="NO12" s="47">
        <v>297460</v>
      </c>
      <c r="NP12" s="693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4" t="s">
        <v>3597</v>
      </c>
      <c r="NU12" s="618">
        <v>101321</v>
      </c>
      <c r="NV12" s="719"/>
      <c r="NX12" s="684" t="s">
        <v>3636</v>
      </c>
      <c r="NY12" s="597">
        <v>300</v>
      </c>
      <c r="NZ12" s="723" t="s">
        <v>3597</v>
      </c>
      <c r="OA12" s="618">
        <v>100256</v>
      </c>
      <c r="OB12" s="604">
        <v>45631</v>
      </c>
      <c r="OC12" s="618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0" t="s">
        <v>1381</v>
      </c>
      <c r="NQ13" s="251">
        <v>4.8099999999999996</v>
      </c>
      <c r="NR13" s="149" t="s">
        <v>3541</v>
      </c>
      <c r="NS13" s="59">
        <v>71.599999999999994</v>
      </c>
      <c r="NT13" s="694" t="s">
        <v>1482</v>
      </c>
      <c r="NU13" s="618">
        <v>0</v>
      </c>
      <c r="NV13" s="722" t="s">
        <v>3592</v>
      </c>
      <c r="NW13" s="251"/>
      <c r="NX13" s="149" t="s">
        <v>3541</v>
      </c>
      <c r="NY13" s="59"/>
      <c r="NZ13" s="723" t="s">
        <v>1482</v>
      </c>
      <c r="OA13" s="618">
        <v>0</v>
      </c>
      <c r="OB13" s="604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2" t="s">
        <v>1631</v>
      </c>
      <c r="DP14" s="773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7" t="s">
        <v>1649</v>
      </c>
      <c r="HK14" s="767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7" t="s">
        <v>3610</v>
      </c>
      <c r="NQ14" s="251">
        <v>558.57000000000005</v>
      </c>
      <c r="NR14" s="149" t="s">
        <v>3605</v>
      </c>
      <c r="NS14" s="48">
        <v>10.9</v>
      </c>
      <c r="NT14" s="694" t="s">
        <v>3533</v>
      </c>
      <c r="NU14" s="618">
        <v>13</v>
      </c>
      <c r="NV14" s="722" t="s">
        <v>3423</v>
      </c>
      <c r="NW14" s="251">
        <f>78.59+0.19</f>
        <v>78.78</v>
      </c>
      <c r="NX14" s="149" t="s">
        <v>3637</v>
      </c>
      <c r="NY14" s="48">
        <f>20+20+13</f>
        <v>53</v>
      </c>
      <c r="NZ14" s="723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4" t="s">
        <v>1605</v>
      </c>
      <c r="KE15" s="774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0" t="s">
        <v>3609</v>
      </c>
      <c r="NQ15" s="584">
        <v>284.45999999999998</v>
      </c>
      <c r="NR15" s="149" t="s">
        <v>1547</v>
      </c>
      <c r="NS15" s="59">
        <f>7.6+5</f>
        <v>12.6</v>
      </c>
      <c r="NT15" s="691" t="s">
        <v>1670</v>
      </c>
      <c r="NU15" s="246"/>
      <c r="NV15" s="719" t="s">
        <v>1381</v>
      </c>
      <c r="NW15" s="251"/>
      <c r="NX15" s="149" t="s">
        <v>3638</v>
      </c>
      <c r="NY15" s="48">
        <f>10.9+5.63</f>
        <v>16.53</v>
      </c>
      <c r="NZ15" s="720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684" t="s">
        <v>3666</v>
      </c>
      <c r="NY16" s="699">
        <v>111.61</v>
      </c>
      <c r="NZ16" s="637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3632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3632</v>
      </c>
      <c r="NW17" s="251"/>
      <c r="NX17" s="149" t="s">
        <v>1547</v>
      </c>
      <c r="NY17" s="59"/>
      <c r="NZ17" s="636"/>
      <c r="OA17" s="634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2" t="s">
        <v>1863</v>
      </c>
      <c r="DJ18" s="773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3614</v>
      </c>
      <c r="NL18" s="598" t="s">
        <v>3567</v>
      </c>
      <c r="NM18" s="45">
        <v>33.4</v>
      </c>
      <c r="NN18" s="636">
        <v>23.73</v>
      </c>
      <c r="NO18" s="634"/>
      <c r="NP18" s="46" t="s">
        <v>3629</v>
      </c>
      <c r="NQ18" s="45">
        <v>9.43</v>
      </c>
      <c r="NR18" s="598" t="s">
        <v>3601</v>
      </c>
      <c r="NS18" s="45">
        <f>10+10+10</f>
        <v>30</v>
      </c>
      <c r="NT18" s="692" t="s">
        <v>1787</v>
      </c>
      <c r="NU18" s="581">
        <v>20</v>
      </c>
      <c r="NV18" s="46" t="s">
        <v>1540</v>
      </c>
      <c r="NX18" s="149" t="s">
        <v>1612</v>
      </c>
      <c r="NY18" s="45"/>
      <c r="NZ18" s="721" t="s">
        <v>1787</v>
      </c>
      <c r="OA18" s="581">
        <v>50</v>
      </c>
      <c r="OB18" s="604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3662</v>
      </c>
      <c r="NQ19" s="45">
        <v>741.19</v>
      </c>
      <c r="NR19" s="598" t="s">
        <v>3623</v>
      </c>
      <c r="NS19" s="182">
        <v>995</v>
      </c>
      <c r="NT19" s="690" t="s">
        <v>1845</v>
      </c>
      <c r="NU19" s="651">
        <f>NT20-0.99*195000</f>
        <v>-3867</v>
      </c>
      <c r="NV19" s="46" t="s">
        <v>3663</v>
      </c>
      <c r="NW19" s="45">
        <v>632.14</v>
      </c>
      <c r="NX19" s="149" t="s">
        <v>1675</v>
      </c>
      <c r="NY19" s="45"/>
      <c r="NZ19" s="719" t="s">
        <v>1845</v>
      </c>
      <c r="OA19" s="651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3622</v>
      </c>
      <c r="NS20" s="45">
        <v>30.5</v>
      </c>
      <c r="NT20" s="285">
        <v>189183</v>
      </c>
      <c r="NU20" s="42" t="s">
        <v>2038</v>
      </c>
      <c r="NV20" s="635" t="s">
        <v>3667</v>
      </c>
      <c r="NW20" s="45">
        <v>84.7</v>
      </c>
      <c r="NX20" s="598" t="s">
        <v>3654</v>
      </c>
      <c r="NY20" s="45">
        <v>7.35</v>
      </c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5" t="s">
        <v>330</v>
      </c>
      <c r="N21" s="775"/>
      <c r="Q21" s="60" t="s">
        <v>355</v>
      </c>
      <c r="S21" s="775" t="s">
        <v>330</v>
      </c>
      <c r="T21" s="77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9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88" t="s">
        <v>3569</v>
      </c>
      <c r="NE21" s="788"/>
      <c r="NF21" s="598" t="s">
        <v>3523</v>
      </c>
      <c r="NG21" s="45">
        <v>16.7</v>
      </c>
      <c r="NH21" s="648" t="s">
        <v>3521</v>
      </c>
      <c r="NI21" s="47">
        <v>608</v>
      </c>
      <c r="NJ21" s="685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0" t="s">
        <v>2087</v>
      </c>
      <c r="NU21" s="618">
        <v>2600</v>
      </c>
      <c r="NV21" s="597" t="s">
        <v>3477</v>
      </c>
      <c r="NX21" s="598" t="s">
        <v>3655</v>
      </c>
      <c r="NY21" s="607">
        <f>5.52*2</f>
        <v>11.04</v>
      </c>
      <c r="NZ21" s="719" t="s">
        <v>2087</v>
      </c>
      <c r="OA21" s="618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7" t="s">
        <v>2091</v>
      </c>
      <c r="N22" s="777"/>
      <c r="Q22" s="60" t="s">
        <v>364</v>
      </c>
      <c r="S22" s="777" t="s">
        <v>2091</v>
      </c>
      <c r="T22" s="777"/>
      <c r="W22" s="68" t="s">
        <v>1736</v>
      </c>
      <c r="X22" s="14">
        <v>0</v>
      </c>
      <c r="Y22" s="775" t="s">
        <v>330</v>
      </c>
      <c r="Z22" s="77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9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8" t="s">
        <v>2117</v>
      </c>
      <c r="IU22" s="768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88"/>
      <c r="NE22" s="788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5" t="s">
        <v>1605</v>
      </c>
      <c r="NQ22" s="695"/>
      <c r="NR22" s="598" t="s">
        <v>3446</v>
      </c>
      <c r="NS22" s="45">
        <f>26.26+40.53</f>
        <v>66.790000000000006</v>
      </c>
      <c r="NT22" s="694" t="s">
        <v>3521</v>
      </c>
      <c r="NU22" s="47">
        <v>893</v>
      </c>
      <c r="NV22" s="635" t="s">
        <v>3476</v>
      </c>
      <c r="NX22" s="598" t="s">
        <v>3656</v>
      </c>
      <c r="NY22" s="182">
        <v>7.71</v>
      </c>
      <c r="NZ22" s="723" t="s">
        <v>3521</v>
      </c>
      <c r="OA22" s="47">
        <v>592</v>
      </c>
      <c r="OB22" s="333" t="s">
        <v>3648</v>
      </c>
      <c r="OC22" s="47"/>
    </row>
    <row r="23" spans="1:393">
      <c r="A23" s="775" t="s">
        <v>330</v>
      </c>
      <c r="B23" s="775"/>
      <c r="E23" s="562" t="s">
        <v>402</v>
      </c>
      <c r="F23" s="60"/>
      <c r="G23" s="775" t="s">
        <v>330</v>
      </c>
      <c r="H23" s="775"/>
      <c r="K23" s="68" t="s">
        <v>1736</v>
      </c>
      <c r="L23" s="14">
        <v>0</v>
      </c>
      <c r="M23" s="776"/>
      <c r="N23" s="776"/>
      <c r="Q23" s="60" t="s">
        <v>1916</v>
      </c>
      <c r="S23" s="776"/>
      <c r="T23" s="776"/>
      <c r="W23" s="68" t="s">
        <v>1518</v>
      </c>
      <c r="X23" s="63">
        <v>0</v>
      </c>
      <c r="Y23" s="777" t="s">
        <v>2091</v>
      </c>
      <c r="Z23" s="777"/>
      <c r="AE23" s="775" t="s">
        <v>330</v>
      </c>
      <c r="AF23" s="775"/>
      <c r="AK23" s="775" t="s">
        <v>330</v>
      </c>
      <c r="AL23" s="77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8" t="s">
        <v>2149</v>
      </c>
      <c r="EF23" s="778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9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9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8" t="s">
        <v>2117</v>
      </c>
      <c r="HK23" s="768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8" t="s">
        <v>2117</v>
      </c>
      <c r="HW23" s="768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0"/>
      <c r="NQ23" s="710"/>
      <c r="NR23" s="598" t="s">
        <v>3603</v>
      </c>
      <c r="NS23" s="607">
        <f>34.7+18.8</f>
        <v>53.5</v>
      </c>
      <c r="NT23" s="694" t="s">
        <v>3425</v>
      </c>
      <c r="NU23" s="47">
        <v>2135</v>
      </c>
      <c r="NV23" s="724" t="s">
        <v>1605</v>
      </c>
      <c r="NW23" s="724"/>
      <c r="NX23" s="598" t="s">
        <v>3659</v>
      </c>
      <c r="NY23" s="45">
        <f>8.98*2</f>
        <v>17.96</v>
      </c>
      <c r="NZ23" s="723" t="s">
        <v>3646</v>
      </c>
      <c r="OA23" s="47">
        <v>2441</v>
      </c>
      <c r="OB23" s="604" t="s">
        <v>3647</v>
      </c>
      <c r="OC23" s="47"/>
    </row>
    <row r="24" spans="1:393">
      <c r="A24" s="777" t="s">
        <v>2091</v>
      </c>
      <c r="B24" s="777"/>
      <c r="E24" s="562" t="s">
        <v>271</v>
      </c>
      <c r="F24" s="60"/>
      <c r="G24" s="777" t="s">
        <v>2091</v>
      </c>
      <c r="H24" s="777"/>
      <c r="K24" s="68" t="s">
        <v>1518</v>
      </c>
      <c r="L24" s="63">
        <v>0</v>
      </c>
      <c r="M24" s="776"/>
      <c r="N24" s="776"/>
      <c r="Q24" s="68" t="s">
        <v>1617</v>
      </c>
      <c r="R24" s="14">
        <v>0</v>
      </c>
      <c r="S24" s="776"/>
      <c r="T24" s="776"/>
      <c r="W24" s="68" t="s">
        <v>2183</v>
      </c>
      <c r="X24" s="14">
        <v>910.17</v>
      </c>
      <c r="Y24" s="776"/>
      <c r="Z24" s="776"/>
      <c r="AC24" s="75" t="s">
        <v>2184</v>
      </c>
      <c r="AD24" s="14">
        <v>90</v>
      </c>
      <c r="AE24" s="777" t="s">
        <v>2091</v>
      </c>
      <c r="AF24" s="777"/>
      <c r="AI24" s="74" t="s">
        <v>2185</v>
      </c>
      <c r="AJ24" s="14">
        <v>30</v>
      </c>
      <c r="AK24" s="777" t="s">
        <v>2091</v>
      </c>
      <c r="AL24" s="777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7"/>
      <c r="BH24" s="777"/>
      <c r="BK24" s="91" t="s">
        <v>2187</v>
      </c>
      <c r="BL24" s="63">
        <v>48.54</v>
      </c>
      <c r="BM24" s="777"/>
      <c r="BN24" s="777"/>
      <c r="BQ24" s="91" t="s">
        <v>1918</v>
      </c>
      <c r="BR24" s="63">
        <v>50.15</v>
      </c>
      <c r="BS24" s="777" t="s">
        <v>2188</v>
      </c>
      <c r="BT24" s="777"/>
      <c r="BW24" s="91" t="s">
        <v>1918</v>
      </c>
      <c r="BX24" s="63">
        <v>48.54</v>
      </c>
      <c r="BY24" s="777"/>
      <c r="BZ24" s="777"/>
      <c r="CC24" s="91" t="s">
        <v>1918</v>
      </c>
      <c r="CD24" s="63">
        <v>142.91</v>
      </c>
      <c r="CE24" s="777"/>
      <c r="CF24" s="777"/>
      <c r="CI24" s="91" t="s">
        <v>2189</v>
      </c>
      <c r="CJ24" s="63">
        <v>35.049999999999997</v>
      </c>
      <c r="CK24" s="776"/>
      <c r="CL24" s="776"/>
      <c r="CO24" s="91" t="s">
        <v>1866</v>
      </c>
      <c r="CP24" s="63">
        <v>153.41</v>
      </c>
      <c r="CQ24" s="776" t="s">
        <v>2190</v>
      </c>
      <c r="CR24" s="776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9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4"/>
      <c r="NQ24" s="724"/>
      <c r="NR24" s="598" t="s">
        <v>3619</v>
      </c>
      <c r="NS24" s="45">
        <v>6.57</v>
      </c>
      <c r="NT24" s="694" t="s">
        <v>3403</v>
      </c>
      <c r="NU24" s="47">
        <v>10</v>
      </c>
      <c r="NV24" s="724"/>
      <c r="NW24" s="724"/>
      <c r="NX24" s="598" t="s">
        <v>3657</v>
      </c>
      <c r="NY24" s="45">
        <v>5</v>
      </c>
      <c r="NZ24" s="723" t="s">
        <v>3403</v>
      </c>
      <c r="OA24" s="47">
        <v>10</v>
      </c>
      <c r="OB24" s="333">
        <v>45631</v>
      </c>
    </row>
    <row r="25" spans="1:393">
      <c r="A25" s="776"/>
      <c r="B25" s="776"/>
      <c r="E25" s="561" t="s">
        <v>386</v>
      </c>
      <c r="F25" s="55"/>
      <c r="G25" s="776"/>
      <c r="H25" s="776"/>
      <c r="K25" s="68" t="s">
        <v>2239</v>
      </c>
      <c r="L25" s="14">
        <f>910+40</f>
        <v>950</v>
      </c>
      <c r="M25" s="776"/>
      <c r="N25" s="776"/>
      <c r="Q25" s="68" t="s">
        <v>1680</v>
      </c>
      <c r="R25" s="14">
        <v>0</v>
      </c>
      <c r="S25" s="776"/>
      <c r="T25" s="776"/>
      <c r="W25" s="69" t="s">
        <v>2240</v>
      </c>
      <c r="X25" s="14">
        <v>110.58</v>
      </c>
      <c r="Y25" s="776"/>
      <c r="Z25" s="776"/>
      <c r="AE25" s="776"/>
      <c r="AF25" s="776"/>
      <c r="AK25" s="776"/>
      <c r="AL25" s="776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6"/>
      <c r="AX25" s="776"/>
      <c r="AY25" s="69"/>
      <c r="AZ25" s="63"/>
      <c r="BA25" s="776"/>
      <c r="BB25" s="776"/>
      <c r="BE25" s="69" t="s">
        <v>1547</v>
      </c>
      <c r="BF25" s="63">
        <f>6.5*2</f>
        <v>13</v>
      </c>
      <c r="BG25" s="776"/>
      <c r="BH25" s="776"/>
      <c r="BK25" s="91" t="s">
        <v>1547</v>
      </c>
      <c r="BL25" s="63">
        <f>6.5*2</f>
        <v>13</v>
      </c>
      <c r="BM25" s="776"/>
      <c r="BN25" s="776"/>
      <c r="BQ25" s="91" t="s">
        <v>1547</v>
      </c>
      <c r="BR25" s="63">
        <v>13</v>
      </c>
      <c r="BS25" s="776"/>
      <c r="BT25" s="776"/>
      <c r="BW25" s="91" t="s">
        <v>1547</v>
      </c>
      <c r="BX25" s="63">
        <v>13</v>
      </c>
      <c r="BY25" s="776"/>
      <c r="BZ25" s="776"/>
      <c r="CC25" s="91" t="s">
        <v>1547</v>
      </c>
      <c r="CD25" s="63">
        <v>13</v>
      </c>
      <c r="CE25" s="776"/>
      <c r="CF25" s="776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9" t="s">
        <v>2149</v>
      </c>
      <c r="DZ25" s="780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8" t="s">
        <v>2149</v>
      </c>
      <c r="ES25" s="778"/>
      <c r="ET25" s="51" t="s">
        <v>1810</v>
      </c>
      <c r="EU25" s="96">
        <v>20000</v>
      </c>
      <c r="EW25" s="789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8" t="s">
        <v>2117</v>
      </c>
      <c r="IC25" s="768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4"/>
      <c r="NQ25" s="724"/>
      <c r="NR25" s="598" t="s">
        <v>3625</v>
      </c>
      <c r="NS25" s="59">
        <v>39.299999999999997</v>
      </c>
      <c r="NT25" s="688" t="s">
        <v>2176</v>
      </c>
      <c r="NU25" s="47">
        <v>660</v>
      </c>
      <c r="NV25" s="724"/>
      <c r="NW25" s="724"/>
      <c r="NX25" s="598" t="s">
        <v>3658</v>
      </c>
      <c r="NY25" s="45">
        <v>5.89</v>
      </c>
      <c r="NZ25" s="717" t="s">
        <v>2176</v>
      </c>
      <c r="OA25" s="47">
        <v>160</v>
      </c>
      <c r="OB25" s="333">
        <v>45626</v>
      </c>
    </row>
    <row r="26" spans="1:393">
      <c r="A26" s="776"/>
      <c r="B26" s="776"/>
      <c r="F26" s="64"/>
      <c r="G26" s="776"/>
      <c r="H26" s="776"/>
      <c r="M26" s="781" t="s">
        <v>372</v>
      </c>
      <c r="N26" s="776"/>
      <c r="Q26" s="68" t="s">
        <v>1736</v>
      </c>
      <c r="R26" s="14">
        <v>0</v>
      </c>
      <c r="S26" s="781" t="s">
        <v>372</v>
      </c>
      <c r="T26" s="776"/>
      <c r="W26" s="69" t="s">
        <v>1918</v>
      </c>
      <c r="X26" s="14">
        <v>60.75</v>
      </c>
      <c r="Y26" s="776"/>
      <c r="Z26" s="776"/>
      <c r="AC26" s="21" t="s">
        <v>2284</v>
      </c>
      <c r="AD26" s="21"/>
      <c r="AE26" s="781" t="s">
        <v>372</v>
      </c>
      <c r="AF26" s="776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8" t="s">
        <v>2149</v>
      </c>
      <c r="EY26" s="778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8" t="s">
        <v>2117</v>
      </c>
      <c r="HQ26" s="768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4"/>
      <c r="NQ26" s="724"/>
      <c r="NR26" s="598" t="s">
        <v>3618</v>
      </c>
      <c r="NS26" s="59">
        <v>6.86</v>
      </c>
      <c r="NT26" s="692" t="s">
        <v>2070</v>
      </c>
      <c r="NU26" s="47">
        <v>2000</v>
      </c>
      <c r="NV26" s="724"/>
      <c r="NW26" s="724"/>
      <c r="NX26" s="598" t="s">
        <v>3660</v>
      </c>
      <c r="NY26" s="607">
        <f>10.91*2</f>
        <v>21.82</v>
      </c>
      <c r="NZ26" s="721" t="s">
        <v>2070</v>
      </c>
      <c r="OA26" s="47">
        <v>2000</v>
      </c>
      <c r="OB26" s="333">
        <v>45631</v>
      </c>
    </row>
    <row r="27" spans="1:393" ht="12.75" customHeight="1">
      <c r="A27" s="776"/>
      <c r="B27" s="776"/>
      <c r="E27" s="564" t="s">
        <v>418</v>
      </c>
      <c r="F27" s="64"/>
      <c r="G27" s="776"/>
      <c r="H27" s="776"/>
      <c r="K27" s="69" t="s">
        <v>2332</v>
      </c>
      <c r="L27" s="14">
        <f>60</f>
        <v>60</v>
      </c>
      <c r="M27" s="781" t="s">
        <v>2333</v>
      </c>
      <c r="N27" s="776"/>
      <c r="Q27" s="68" t="s">
        <v>2334</v>
      </c>
      <c r="R27" s="63">
        <v>200</v>
      </c>
      <c r="S27" s="781" t="s">
        <v>2333</v>
      </c>
      <c r="T27" s="776"/>
      <c r="W27" s="69" t="s">
        <v>1986</v>
      </c>
      <c r="X27" s="14">
        <v>61.35</v>
      </c>
      <c r="Y27" s="781" t="s">
        <v>372</v>
      </c>
      <c r="Z27" s="776"/>
      <c r="AC27" s="21" t="s">
        <v>2335</v>
      </c>
      <c r="AD27" s="21">
        <f>53+207+63</f>
        <v>323</v>
      </c>
      <c r="AE27" s="781" t="s">
        <v>2333</v>
      </c>
      <c r="AF27" s="776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8" t="s">
        <v>2355</v>
      </c>
      <c r="FE27" s="778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5"/>
      <c r="NQ27" s="695"/>
      <c r="NR27" s="598" t="s">
        <v>3624</v>
      </c>
      <c r="NS27" s="59">
        <v>46.04</v>
      </c>
      <c r="NT27" s="335">
        <v>3021</v>
      </c>
      <c r="NU27" s="282" t="s">
        <v>3439</v>
      </c>
      <c r="NV27" s="724"/>
      <c r="NW27" s="724"/>
      <c r="NX27" s="598" t="s">
        <v>3651</v>
      </c>
      <c r="NY27" s="45">
        <v>206.87</v>
      </c>
      <c r="NZ27" s="335">
        <v>3021</v>
      </c>
      <c r="OA27" s="282" t="s">
        <v>3439</v>
      </c>
      <c r="OB27" s="333">
        <v>45626</v>
      </c>
    </row>
    <row r="28" spans="1:393">
      <c r="A28" s="781" t="s">
        <v>372</v>
      </c>
      <c r="B28" s="776"/>
      <c r="E28" s="564" t="s">
        <v>427</v>
      </c>
      <c r="F28" s="64"/>
      <c r="G28" s="781" t="s">
        <v>372</v>
      </c>
      <c r="H28" s="776"/>
      <c r="K28" s="69" t="s">
        <v>1986</v>
      </c>
      <c r="L28" s="14">
        <v>0</v>
      </c>
      <c r="M28" s="782" t="s">
        <v>197</v>
      </c>
      <c r="N28" s="782"/>
      <c r="Q28" s="68" t="s">
        <v>2183</v>
      </c>
      <c r="R28" s="14">
        <v>0</v>
      </c>
      <c r="S28" s="782" t="s">
        <v>197</v>
      </c>
      <c r="T28" s="782"/>
      <c r="W28" s="69" t="s">
        <v>2041</v>
      </c>
      <c r="X28" s="14">
        <v>64</v>
      </c>
      <c r="Y28" s="781" t="s">
        <v>2333</v>
      </c>
      <c r="Z28" s="776"/>
      <c r="AC28" s="21" t="s">
        <v>2393</v>
      </c>
      <c r="AD28" s="21">
        <f>63+46</f>
        <v>109</v>
      </c>
      <c r="AE28" s="782" t="s">
        <v>197</v>
      </c>
      <c r="AF28" s="782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8" t="s">
        <v>2149</v>
      </c>
      <c r="EM28" s="778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8" t="s">
        <v>2117</v>
      </c>
      <c r="JA28" s="768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5"/>
      <c r="NQ28" s="695"/>
      <c r="NR28" s="598" t="s">
        <v>3630</v>
      </c>
      <c r="NS28" s="59">
        <v>35.9</v>
      </c>
      <c r="NT28" s="210"/>
      <c r="NU28" s="47" t="s">
        <v>2442</v>
      </c>
      <c r="NV28" s="326"/>
      <c r="NW28" s="325"/>
      <c r="NX28" s="598" t="s">
        <v>3652</v>
      </c>
      <c r="NY28" s="45">
        <v>7.55</v>
      </c>
      <c r="NZ28" s="210"/>
      <c r="OA28" s="47" t="s">
        <v>2442</v>
      </c>
    </row>
    <row r="29" spans="1:393">
      <c r="A29" s="781" t="s">
        <v>2333</v>
      </c>
      <c r="B29" s="776"/>
      <c r="E29" s="564" t="s">
        <v>431</v>
      </c>
      <c r="F29" s="64"/>
      <c r="G29" s="781" t="s">
        <v>2333</v>
      </c>
      <c r="H29" s="776"/>
      <c r="K29" s="69" t="s">
        <v>2041</v>
      </c>
      <c r="L29" s="14">
        <v>64</v>
      </c>
      <c r="M29" s="776" t="s">
        <v>300</v>
      </c>
      <c r="N29" s="776"/>
      <c r="S29" s="776" t="s">
        <v>300</v>
      </c>
      <c r="T29" s="776"/>
      <c r="W29" s="69" t="s">
        <v>2092</v>
      </c>
      <c r="X29" s="14">
        <v>100.01</v>
      </c>
      <c r="Y29" s="782" t="s">
        <v>197</v>
      </c>
      <c r="Z29" s="782"/>
      <c r="AC29" s="14" t="s">
        <v>2445</v>
      </c>
      <c r="AD29" s="14">
        <v>65</v>
      </c>
      <c r="AE29" s="776" t="s">
        <v>300</v>
      </c>
      <c r="AF29" s="776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8" t="s">
        <v>2355</v>
      </c>
      <c r="FK29" s="778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3631</v>
      </c>
      <c r="NS29" s="59">
        <v>40.6</v>
      </c>
      <c r="NT29" s="691" t="s">
        <v>2123</v>
      </c>
      <c r="NV29" s="718" t="s">
        <v>2221</v>
      </c>
      <c r="NW29" s="309"/>
      <c r="NX29" s="598" t="s">
        <v>3665</v>
      </c>
      <c r="NY29" s="59">
        <f>37.4</f>
        <v>37.4</v>
      </c>
      <c r="NZ29" s="720" t="s">
        <v>2218</v>
      </c>
      <c r="OA29" s="45"/>
    </row>
    <row r="30" spans="1:393">
      <c r="A30" s="782" t="s">
        <v>197</v>
      </c>
      <c r="B30" s="782"/>
      <c r="E30" s="564" t="s">
        <v>2488</v>
      </c>
      <c r="F30" s="55"/>
      <c r="G30" s="782" t="s">
        <v>197</v>
      </c>
      <c r="H30" s="782"/>
      <c r="K30" s="69" t="s">
        <v>2092</v>
      </c>
      <c r="L30" s="14">
        <v>50.01</v>
      </c>
      <c r="M30" s="783" t="s">
        <v>2489</v>
      </c>
      <c r="N30" s="783"/>
      <c r="Q30" s="69" t="s">
        <v>1854</v>
      </c>
      <c r="R30" s="14">
        <v>26</v>
      </c>
      <c r="S30" s="783" t="s">
        <v>2489</v>
      </c>
      <c r="T30" s="783"/>
      <c r="Y30" s="776" t="s">
        <v>300</v>
      </c>
      <c r="Z30" s="776"/>
      <c r="AC30" s="14" t="s">
        <v>2490</v>
      </c>
      <c r="AD30" s="14">
        <v>10</v>
      </c>
      <c r="AE30" s="783" t="s">
        <v>2489</v>
      </c>
      <c r="AF30" s="783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89" t="s">
        <v>2221</v>
      </c>
      <c r="NQ30" s="309"/>
      <c r="NR30" s="633" t="s">
        <v>3593</v>
      </c>
      <c r="NS30" s="45">
        <v>500</v>
      </c>
      <c r="NT30" s="704" t="s">
        <v>3621</v>
      </c>
      <c r="NU30" s="704">
        <v>105.7</v>
      </c>
      <c r="NV30" s="327" t="s">
        <v>1200</v>
      </c>
      <c r="NW30" s="59">
        <f>SUM(NY6:NY7)</f>
        <v>0</v>
      </c>
      <c r="NX30" s="598" t="s">
        <v>2978</v>
      </c>
      <c r="NY30" s="59">
        <v>6.2</v>
      </c>
      <c r="NZ30" s="45" t="s">
        <v>3664</v>
      </c>
      <c r="OA30" s="103">
        <v>635</v>
      </c>
    </row>
    <row r="31" spans="1:393" ht="12.75" customHeight="1">
      <c r="A31" s="776" t="s">
        <v>300</v>
      </c>
      <c r="B31" s="776"/>
      <c r="E31" s="55"/>
      <c r="F31" s="55"/>
      <c r="G31" s="776" t="s">
        <v>300</v>
      </c>
      <c r="H31" s="776"/>
      <c r="M31" s="777" t="s">
        <v>363</v>
      </c>
      <c r="N31" s="777"/>
      <c r="Q31" s="69" t="s">
        <v>1918</v>
      </c>
      <c r="R31" s="14">
        <v>55</v>
      </c>
      <c r="S31" s="777" t="s">
        <v>363</v>
      </c>
      <c r="T31" s="777"/>
      <c r="W31" s="70" t="s">
        <v>2539</v>
      </c>
      <c r="X31" s="70">
        <v>0</v>
      </c>
      <c r="Y31" s="783" t="s">
        <v>2489</v>
      </c>
      <c r="Z31" s="783"/>
      <c r="AE31" s="777" t="s">
        <v>363</v>
      </c>
      <c r="AF31" s="777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4" t="s">
        <v>2548</v>
      </c>
      <c r="DP31" s="784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3617</v>
      </c>
      <c r="NS31" s="45">
        <v>74</v>
      </c>
      <c r="NT31" s="692" t="s">
        <v>2276</v>
      </c>
      <c r="NV31" s="157" t="s">
        <v>2587</v>
      </c>
      <c r="NW31" s="59">
        <f>SUM(NY8:NY9)</f>
        <v>0</v>
      </c>
      <c r="NX31" s="598" t="s">
        <v>1877</v>
      </c>
      <c r="NY31" s="59"/>
      <c r="NZ31" s="597" t="s">
        <v>3653</v>
      </c>
      <c r="OA31" s="597">
        <v>85.02</v>
      </c>
    </row>
    <row r="32" spans="1:393">
      <c r="A32" s="783" t="s">
        <v>2489</v>
      </c>
      <c r="B32" s="783"/>
      <c r="C32" s="66"/>
      <c r="D32" s="66"/>
      <c r="E32" s="66"/>
      <c r="F32" s="66"/>
      <c r="G32" s="783" t="s">
        <v>2489</v>
      </c>
      <c r="H32" s="783"/>
      <c r="K32" s="70" t="s">
        <v>2588</v>
      </c>
      <c r="L32" s="70"/>
      <c r="M32" s="785" t="s">
        <v>2573</v>
      </c>
      <c r="N32" s="785"/>
      <c r="Q32" s="69" t="s">
        <v>1986</v>
      </c>
      <c r="R32" s="14">
        <v>77.239999999999995</v>
      </c>
      <c r="S32" s="785" t="s">
        <v>2573</v>
      </c>
      <c r="T32" s="785"/>
      <c r="Y32" s="777" t="s">
        <v>363</v>
      </c>
      <c r="Z32" s="777"/>
      <c r="AC32" s="571" t="s">
        <v>1395</v>
      </c>
      <c r="AD32" s="14">
        <v>350</v>
      </c>
      <c r="AE32" s="785" t="s">
        <v>2573</v>
      </c>
      <c r="AF32" s="785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6" t="s">
        <v>2477</v>
      </c>
      <c r="DB32" s="787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8" t="s">
        <v>2117</v>
      </c>
      <c r="IO32" s="768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2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0" t="s">
        <v>2577</v>
      </c>
      <c r="NU32" s="45">
        <v>6.56</v>
      </c>
      <c r="NV32" s="46" t="s">
        <v>2630</v>
      </c>
      <c r="NW32" s="45">
        <f>SUM(NY10:NY10)</f>
        <v>0</v>
      </c>
      <c r="NX32" s="598" t="s">
        <v>1877</v>
      </c>
      <c r="NY32" s="59"/>
      <c r="NZ32" s="45"/>
      <c r="OA32" s="103"/>
    </row>
    <row r="33" spans="1:393">
      <c r="A33" s="777" t="s">
        <v>363</v>
      </c>
      <c r="B33" s="777"/>
      <c r="E33" s="572" t="s">
        <v>455</v>
      </c>
      <c r="F33" s="55"/>
      <c r="G33" s="777" t="s">
        <v>363</v>
      </c>
      <c r="H33" s="777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5" t="s">
        <v>2573</v>
      </c>
      <c r="Z33" s="785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1" t="s">
        <v>2686</v>
      </c>
      <c r="NV33" s="149" t="s">
        <v>2678</v>
      </c>
      <c r="NW33" s="45">
        <f>SUM(NY11:NY19)</f>
        <v>631.14</v>
      </c>
      <c r="NX33" s="633" t="s">
        <v>3644</v>
      </c>
      <c r="NY33" s="45">
        <v>1600</v>
      </c>
      <c r="NZ33" s="727"/>
      <c r="OA33" s="727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3642</v>
      </c>
      <c r="NS34" s="45">
        <v>10</v>
      </c>
      <c r="NT34" s="705" t="s">
        <v>2836</v>
      </c>
      <c r="NV34" s="633" t="s">
        <v>3475</v>
      </c>
      <c r="NW34" s="45">
        <f>SUM(NY33:NY37)</f>
        <v>1600</v>
      </c>
      <c r="NX34" s="633" t="s">
        <v>3635</v>
      </c>
      <c r="NY34" s="45"/>
      <c r="NZ34" s="720" t="s">
        <v>2123</v>
      </c>
    </row>
    <row r="35" spans="1:393" ht="14.25" customHeight="1">
      <c r="A35" s="792"/>
      <c r="B35" s="792"/>
      <c r="E35" s="567" t="s">
        <v>493</v>
      </c>
      <c r="F35" s="55">
        <v>250</v>
      </c>
      <c r="G35" s="792"/>
      <c r="H35" s="792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3" t="s">
        <v>372</v>
      </c>
      <c r="NV35" s="323" t="s">
        <v>2428</v>
      </c>
      <c r="NW35" s="584">
        <f>SUM(NY20:NY32)</f>
        <v>334.78999999999996</v>
      </c>
      <c r="NX35" s="633" t="s">
        <v>3635</v>
      </c>
      <c r="NY35" s="45"/>
      <c r="NZ35" s="719" t="s">
        <v>3645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3" t="s">
        <v>2149</v>
      </c>
      <c r="DT36" s="794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3" t="s">
        <v>2877</v>
      </c>
      <c r="NV36" s="323" t="s">
        <v>2575</v>
      </c>
      <c r="NW36" s="312">
        <f>SUM(NY23:NY32)</f>
        <v>308.69</v>
      </c>
      <c r="NX36" s="633" t="s">
        <v>3635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09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3" t="s">
        <v>2874</v>
      </c>
      <c r="NX37" s="633" t="s">
        <v>3635</v>
      </c>
      <c r="NY37" s="45"/>
      <c r="NZ37" s="721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09" t="s">
        <v>3026</v>
      </c>
      <c r="NR38" s="174" t="s">
        <v>2477</v>
      </c>
      <c r="NS38" s="22">
        <f>NO27+NQ39-NU25</f>
        <v>15</v>
      </c>
      <c r="NV38" s="154" t="s">
        <v>3626</v>
      </c>
      <c r="NW38" s="167">
        <v>0</v>
      </c>
      <c r="NX38" s="635" t="s">
        <v>2382</v>
      </c>
      <c r="NY38" s="48">
        <f>283</f>
        <v>283</v>
      </c>
      <c r="OC38" s="728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4" t="s">
        <v>2548</v>
      </c>
      <c r="DJ39" s="784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3626</v>
      </c>
      <c r="NQ39" s="167">
        <v>505</v>
      </c>
      <c r="NR39" s="200">
        <v>20</v>
      </c>
      <c r="NS39" s="640" t="s">
        <v>2418</v>
      </c>
      <c r="NT39" s="693" t="s">
        <v>3001</v>
      </c>
      <c r="NV39" s="154" t="s">
        <v>3650</v>
      </c>
      <c r="NW39" s="57">
        <v>-500</v>
      </c>
      <c r="NX39" s="328">
        <v>54.43</v>
      </c>
      <c r="NY39" s="48"/>
      <c r="OC39" s="728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8" t="s">
        <v>2117</v>
      </c>
      <c r="II40" s="768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2" t="s">
        <v>3596</v>
      </c>
      <c r="NS40" s="59">
        <f>13.36+8.96</f>
        <v>22.32</v>
      </c>
      <c r="NT40" s="693" t="s">
        <v>3026</v>
      </c>
      <c r="NW40" s="58"/>
      <c r="NX40" s="174" t="s">
        <v>2477</v>
      </c>
      <c r="NY40" s="22">
        <f>NU25+SUM(NW38:NW39)-OA25</f>
        <v>0</v>
      </c>
      <c r="NZ40" s="720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2" t="s">
        <v>2954</v>
      </c>
      <c r="KO41" s="782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3" t="s">
        <v>3606</v>
      </c>
      <c r="NS41" s="690">
        <f>6.16+4.9</f>
        <v>11.06</v>
      </c>
      <c r="NW41" s="58"/>
      <c r="NX41" s="200">
        <v>0</v>
      </c>
      <c r="NY41" s="640" t="s">
        <v>2418</v>
      </c>
      <c r="NZ41" s="720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3" t="s">
        <v>3607</v>
      </c>
      <c r="NS42" s="690">
        <v>19.2</v>
      </c>
      <c r="NX42" s="200"/>
      <c r="NY42" s="240"/>
      <c r="NZ42" s="722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X43" s="200"/>
      <c r="NY43" s="240"/>
      <c r="NZ43" s="722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X44" s="200"/>
      <c r="NY44" s="124"/>
      <c r="NZ44" s="722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X45" s="721"/>
      <c r="NY45" s="59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Y46" s="719"/>
      <c r="NZ46" s="722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Y47" s="719"/>
      <c r="NZ47" s="722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0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0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0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0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6" customWidth="1"/>
    <col min="42" max="42" width="11.42578125" style="706" customWidth="1"/>
    <col min="43" max="43" width="4" style="706" bestFit="1" customWidth="1"/>
    <col min="44" max="44" width="7.5703125" style="706" customWidth="1"/>
    <col min="45" max="45" width="3.140625" customWidth="1"/>
    <col min="46" max="46" width="11.42578125" style="706" customWidth="1"/>
    <col min="47" max="47" width="4" style="706" bestFit="1" customWidth="1"/>
    <col min="48" max="48" width="7.5703125" style="706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8">
        <v>3.5999999999999997E-2</v>
      </c>
      <c r="AM2" s="656" t="s">
        <v>3527</v>
      </c>
      <c r="AO2" s="706"/>
      <c r="AP2" s="708">
        <v>3.5499999999999997E-2</v>
      </c>
      <c r="AQ2" s="706"/>
      <c r="AR2" s="706"/>
      <c r="AT2" s="708">
        <v>3.3000000000000002E-2</v>
      </c>
      <c r="AU2" s="706"/>
      <c r="AV2" s="706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6" t="s">
        <v>532</v>
      </c>
      <c r="AR3" s="706" t="s">
        <v>3347</v>
      </c>
      <c r="AT3" s="29" t="s">
        <v>1540</v>
      </c>
      <c r="AU3" s="706" t="s">
        <v>532</v>
      </c>
      <c r="AV3" s="706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6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6">
        <v>204</v>
      </c>
      <c r="AR5" s="31">
        <f>AQ5*1000*$AP$2/365</f>
        <v>19.841095890410955</v>
      </c>
      <c r="AT5" s="29">
        <v>45595</v>
      </c>
      <c r="AU5" s="706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6">
        <v>304</v>
      </c>
      <c r="AR6" s="31">
        <f t="shared" ref="AR6:AR34" si="11">AQ6*1000*$AP$2/365</f>
        <v>29.56712328767123</v>
      </c>
      <c r="AT6" s="29">
        <v>45594</v>
      </c>
      <c r="AU6" s="706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6">
        <v>304</v>
      </c>
      <c r="AR7" s="31">
        <f t="shared" si="11"/>
        <v>29.56712328767123</v>
      </c>
      <c r="AT7" s="29">
        <v>45593</v>
      </c>
      <c r="AU7" s="706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6">
        <v>204</v>
      </c>
      <c r="AR8" s="31">
        <f t="shared" si="11"/>
        <v>19.841095890410955</v>
      </c>
      <c r="AT8" s="29">
        <v>45592</v>
      </c>
      <c r="AU8" s="706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6">
        <v>287</v>
      </c>
      <c r="AR9" s="31">
        <f t="shared" si="11"/>
        <v>27.913698630136988</v>
      </c>
      <c r="AT9" s="29">
        <v>45591</v>
      </c>
      <c r="AU9" s="706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6">
        <v>184</v>
      </c>
      <c r="AR10" s="31">
        <f t="shared" si="11"/>
        <v>17.895890410958902</v>
      </c>
      <c r="AT10" s="29">
        <v>45590</v>
      </c>
      <c r="AU10" s="706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6">
        <v>184</v>
      </c>
      <c r="AR11" s="31">
        <f t="shared" si="11"/>
        <v>17.895890410958902</v>
      </c>
      <c r="AT11" s="29">
        <v>45589</v>
      </c>
      <c r="AU11" s="706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6">
        <v>184</v>
      </c>
      <c r="AR12" s="31">
        <f t="shared" si="11"/>
        <v>17.895890410958902</v>
      </c>
      <c r="AT12" s="29">
        <v>45588</v>
      </c>
      <c r="AU12" s="706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6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6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6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6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6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6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6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6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6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6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6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6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6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6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6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6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6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6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6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6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6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6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6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5">
        <f>SUMPRODUCT(D3:D33,E3:E33)/365</f>
        <v>32.909589041095877</v>
      </c>
      <c r="E35" s="795"/>
      <c r="F35" s="26"/>
    </row>
    <row r="36" spans="2:11">
      <c r="B36" s="16" t="s">
        <v>3364</v>
      </c>
      <c r="D36" s="795" t="s">
        <v>3365</v>
      </c>
      <c r="E36" s="79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2024-12-06T07:27:29Z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