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82F77C3-752B-4C7B-8215-56221C260D9B}" xr6:coauthVersionLast="47" xr6:coauthVersionMax="47" xr10:uidLastSave="{00000000-0000-0000-0000-000000000000}"/>
  <bookViews>
    <workbookView xWindow="390" yWindow="390" windowWidth="28800" windowHeight="15885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29" i="8" s="1"/>
  <c r="J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10" i="5" s="1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10" i="6"/>
  <c r="A5" i="6"/>
  <c r="D9" i="5"/>
  <c r="G31" i="4"/>
  <c r="D31" i="4" s="1"/>
  <c r="B6" i="4" l="1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K4" i="5" l="1"/>
  <c r="K3" i="5"/>
  <c r="K5" i="5"/>
  <c r="D6" i="5" s="1"/>
  <c r="A7" i="5" s="1"/>
  <c r="D12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10" i="4"/>
  <c r="C27" i="3"/>
  <c r="F1" i="3" s="1"/>
  <c r="B8" i="4" l="1"/>
  <c r="B31" i="4"/>
  <c r="B22" i="4"/>
  <c r="B9" i="4"/>
  <c r="E25" i="4"/>
  <c r="G24" i="4"/>
  <c r="D11" i="4"/>
  <c r="G25" i="4"/>
  <c r="E24" i="4"/>
  <c r="D5" i="4"/>
  <c r="K14" i="4" s="1"/>
  <c r="D10" i="4"/>
  <c r="B13" i="4" s="1"/>
  <c r="B19" i="4" l="1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<sst xmlns="http://schemas.openxmlformats.org/spreadsheetml/2006/main" count="113" uniqueCount="70">
  <si>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</si>
  <si>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</si>
  <si>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</si>
  <si>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</si>
  <si>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</si>
  <si>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</si>
  <si>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</si>
  <si>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</si>
  <si>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</si>
  <si>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</si>
  <si>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</si>
  <si>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</si>
  <si>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</si>
  <si>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</si>
  <si>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</si>
  <si>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</si>
  <si>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</si>
  <si>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</si>
  <si>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</si>
  <si>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</si>
  <si>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</si>
  <si>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</si>
  <si>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</si>
  <si>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</si>
  <si>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</si>
  <si>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</si>
  <si>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</si>
  <si>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</si>
  <si>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</si>
  <si>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</si>
  <si>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</si>
  <si>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</si>
  <si>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</si>
  <si>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</si>
  <si>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</si>
  <si>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</si>
  <si>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</si>
  <si>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</si>
  <si>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</si>
  <si>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</si>
  <si>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</si>
  <si>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</si>
  <si>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</si>
  <si>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</si>
  <si>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</si>
  <si>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</si>
  <si>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</si>
  <si>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</si>
  <si>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</si>
  <si>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</si>
  <si>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</si>
  <si>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</si>
  <si>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</si>
  <si>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</si>
  <si>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</si>
  <si>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</si>
  <si>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</si>
  <si>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</si>
  <si>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</si>
  <si>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</si>
  <si>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</si>
  <si>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</si>
  <si>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</si>
  <si>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</si>
  <si>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</si>
  <si>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</si>
  <si>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</si>
  <si>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</si>
  <si>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FLI2 DYOC</t>
  </si>
  <si>
    <t>FLI2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</si>
</sst>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ill="1"/>
    <xf numFmtId="17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2"/>
  <sheetViews>
    <sheetView tabSelected="1" workbookViewId="0">
      <selection activeCell="E37" sqref="E37"/>
    </sheetView>
  </sheetViews>
  <sheetFormatPr defaultRowHeight="15" x14ac:dyDescent="0.25"/>
  <cols>
    <col min="1" max="1" width="11" style="40" bestFit="1" customWidth="1"/>
    <col min="2" max="2" width="9.42578125" style="40" bestFit="1" customWidth="1"/>
    <col min="3" max="3" width="7.42578125" style="44" bestFit="1" customWidth="1"/>
    <col min="4" max="4" width="10.85546875" style="40" bestFit="1" customWidth="1"/>
    <col min="5" max="5" width="17.140625" style="40" customWidth="1"/>
    <col min="6" max="6" width="17.7109375" style="40" bestFit="1" customWidth="1"/>
    <col min="7" max="16384" width="9.140625" style="40"/>
  </cols>
  <sheetData>
    <row r="2" spans="1:11" x14ac:dyDescent="0.25">
      <c r="A2" s="40" t="s">
        <v>12</v>
      </c>
      <c r="B2" s="40" t="s">
        <v>6</v>
      </c>
      <c r="C2" s="41"/>
      <c r="D2" s="40" t="s">
        <v>2</v>
      </c>
    </row>
    <row r="3" spans="1:11" x14ac:dyDescent="0.25">
      <c r="A3" s="42"/>
      <c r="B3" s="43"/>
      <c r="C3" s="44">
        <v>45505</v>
      </c>
      <c r="D3" s="42">
        <f>-24%*G4</f>
        <v>-60000</v>
      </c>
      <c r="E3" s="40" t="s">
        <v>17</v>
      </c>
      <c r="H3" s="43"/>
      <c r="I3" s="40">
        <f>5/12</f>
        <v>0.41666666666666669</v>
      </c>
      <c r="J3" s="43">
        <v>2.5600000000000001E-2</v>
      </c>
      <c r="K3" s="45">
        <f>$G$6*I3*J3</f>
        <v>2026.666666666667</v>
      </c>
    </row>
    <row r="4" spans="1:11" x14ac:dyDescent="0.25">
      <c r="A4" s="42">
        <f>SUM($D$3:D4)</f>
        <v>-56575</v>
      </c>
      <c r="B4" s="43"/>
      <c r="C4" s="44">
        <v>45566</v>
      </c>
      <c r="D4" s="46">
        <f>G8*G4</f>
        <v>3425</v>
      </c>
      <c r="E4" s="40" t="s">
        <v>16</v>
      </c>
      <c r="F4" s="40" t="s">
        <v>13</v>
      </c>
      <c r="G4" s="47">
        <v>250000</v>
      </c>
      <c r="I4" s="40">
        <v>1</v>
      </c>
      <c r="J4" s="43">
        <v>2.3599999999999999E-2</v>
      </c>
      <c r="K4" s="45">
        <f t="shared" ref="K4:K5" si="0">$G$6*I4*J4</f>
        <v>4484</v>
      </c>
    </row>
    <row r="5" spans="1:11" x14ac:dyDescent="0.25">
      <c r="A5" s="42">
        <f>SUM($D$3:D5)</f>
        <v>-56575</v>
      </c>
      <c r="B5" s="43"/>
      <c r="F5" s="40" t="s">
        <v>20</v>
      </c>
      <c r="G5" s="43">
        <v>0.03</v>
      </c>
      <c r="I5" s="40">
        <v>1</v>
      </c>
      <c r="J5" s="43">
        <f>G5</f>
        <v>0.03</v>
      </c>
      <c r="K5" s="45">
        <f t="shared" si="0"/>
        <v>5700</v>
      </c>
    </row>
    <row r="6" spans="1:11" x14ac:dyDescent="0.25">
      <c r="A6" s="42">
        <f>SUM($D$3:D6)</f>
        <v>-68785.666666666672</v>
      </c>
      <c r="B6" s="43"/>
      <c r="C6" s="44">
        <v>45962</v>
      </c>
      <c r="D6" s="42">
        <f>-SUM(K3:K5)</f>
        <v>-12210.666666666668</v>
      </c>
      <c r="E6" s="40" t="s">
        <v>15</v>
      </c>
      <c r="F6" s="40" t="s">
        <v>21</v>
      </c>
      <c r="G6" s="47">
        <f>G4+D3</f>
        <v>190000</v>
      </c>
      <c r="J6" s="48"/>
      <c r="K6" s="45"/>
    </row>
    <row r="7" spans="1:11" x14ac:dyDescent="0.25">
      <c r="A7" s="42">
        <f>SUM($D$3:D7)</f>
        <v>-68785.666666666672</v>
      </c>
      <c r="B7" s="43"/>
      <c r="F7" s="40" t="s">
        <v>19</v>
      </c>
      <c r="G7" s="43">
        <v>0.02</v>
      </c>
    </row>
    <row r="8" spans="1:11" x14ac:dyDescent="0.25">
      <c r="A8" s="42">
        <f>SUM($D$3:D8)</f>
        <v>-68785.666666666672</v>
      </c>
      <c r="B8" s="43"/>
      <c r="F8" s="40" t="s">
        <v>22</v>
      </c>
      <c r="G8" s="43">
        <v>1.37E-2</v>
      </c>
    </row>
    <row r="9" spans="1:11" x14ac:dyDescent="0.25">
      <c r="A9" s="42">
        <f>SUM($D$3:D9)</f>
        <v>-60760.666666666672</v>
      </c>
      <c r="B9" s="43" t="s">
        <v>46</v>
      </c>
      <c r="C9" s="44">
        <v>46419</v>
      </c>
      <c r="D9" s="40">
        <f>3.21%*$G$4</f>
        <v>8024.9999999999991</v>
      </c>
      <c r="E9" s="40" t="s">
        <v>14</v>
      </c>
      <c r="F9" s="49"/>
      <c r="G9" s="49"/>
    </row>
    <row r="10" spans="1:11" x14ac:dyDescent="0.25">
      <c r="A10" s="42">
        <f>SUM($D$3:D10)</f>
        <v>-60760.666666666672</v>
      </c>
      <c r="B10" s="42">
        <f>A10-D3</f>
        <v>-760.66666666667152</v>
      </c>
      <c r="C10" s="44">
        <v>46419</v>
      </c>
      <c r="D10" s="42">
        <f>-$D$3*0</f>
        <v>0</v>
      </c>
      <c r="E10" s="49" t="s">
        <v>26</v>
      </c>
    </row>
    <row r="11" spans="1:11" x14ac:dyDescent="0.25">
      <c r="A11" s="42" t="s">
        <v>53</v>
      </c>
      <c r="B11" s="42"/>
      <c r="D11" s="42"/>
      <c r="E11" s="49"/>
    </row>
    <row r="12" spans="1:11" x14ac:dyDescent="0.25">
      <c r="A12" s="42">
        <f>SUM($D$3:D12)</f>
        <v>-56535.666666666672</v>
      </c>
      <c r="B12" s="43"/>
      <c r="C12" s="44">
        <v>46784</v>
      </c>
      <c r="D12" s="40">
        <f t="shared" ref="D12:D28" si="1">3.21%*$G$4-$G$7*$G$6</f>
        <v>4224.9999999999991</v>
      </c>
      <c r="E12" s="40" t="s">
        <v>45</v>
      </c>
      <c r="F12" s="50"/>
      <c r="G12" s="50"/>
      <c r="H12" s="50"/>
      <c r="I12" s="50"/>
    </row>
    <row r="13" spans="1:11" x14ac:dyDescent="0.25">
      <c r="A13" s="42">
        <f>SUM($D$3:D13)</f>
        <v>-52310.666666666672</v>
      </c>
      <c r="B13" s="43"/>
      <c r="C13" s="44">
        <v>47150</v>
      </c>
      <c r="D13" s="40">
        <f t="shared" si="1"/>
        <v>4224.9999999999991</v>
      </c>
      <c r="F13" s="50"/>
      <c r="G13" s="50"/>
      <c r="H13" s="50"/>
      <c r="I13" s="50"/>
    </row>
    <row r="14" spans="1:11" x14ac:dyDescent="0.25">
      <c r="A14" s="42">
        <f>SUM($D$3:D14)</f>
        <v>-48085.666666666672</v>
      </c>
      <c r="B14" s="43"/>
      <c r="C14" s="44">
        <v>47515</v>
      </c>
      <c r="D14" s="40">
        <f t="shared" si="1"/>
        <v>4224.9999999999991</v>
      </c>
      <c r="H14" s="50"/>
      <c r="I14" s="50"/>
    </row>
    <row r="15" spans="1:11" x14ac:dyDescent="0.25">
      <c r="A15" s="42">
        <f>SUM($D$3:D15)</f>
        <v>-43860.666666666672</v>
      </c>
      <c r="B15" s="50" t="s">
        <v>68</v>
      </c>
      <c r="C15" s="44">
        <v>47880</v>
      </c>
      <c r="D15" s="40">
        <f t="shared" si="1"/>
        <v>4224.9999999999991</v>
      </c>
    </row>
    <row r="16" spans="1:11" x14ac:dyDescent="0.25">
      <c r="A16" s="42">
        <f>SUM($D$3:D16)</f>
        <v>-39635.666666666672</v>
      </c>
      <c r="B16" s="51">
        <f>-D16/D3</f>
        <v>7.0416666666666655E-2</v>
      </c>
      <c r="C16" s="44">
        <v>48245</v>
      </c>
      <c r="D16" s="40">
        <f t="shared" si="1"/>
        <v>4224.9999999999991</v>
      </c>
    </row>
    <row r="17" spans="1:7" x14ac:dyDescent="0.25">
      <c r="A17" s="42">
        <f>SUM($D$3:D17)</f>
        <v>-35410.666666666672</v>
      </c>
      <c r="B17" s="43"/>
      <c r="C17" s="44">
        <v>48611</v>
      </c>
      <c r="D17" s="40">
        <f t="shared" si="1"/>
        <v>4224.9999999999991</v>
      </c>
    </row>
    <row r="18" spans="1:7" x14ac:dyDescent="0.25">
      <c r="A18" s="42">
        <f>SUM($D$3:D18)</f>
        <v>-31185.666666666672</v>
      </c>
      <c r="B18" s="43"/>
      <c r="C18" s="44">
        <v>48976</v>
      </c>
      <c r="D18" s="40">
        <f t="shared" si="1"/>
        <v>4224.9999999999991</v>
      </c>
    </row>
    <row r="19" spans="1:7" x14ac:dyDescent="0.25">
      <c r="A19" s="42">
        <f>SUM($D$3:D19)</f>
        <v>-26960.666666666672</v>
      </c>
      <c r="B19" s="43"/>
      <c r="C19" s="44">
        <v>49341</v>
      </c>
      <c r="D19" s="40">
        <f t="shared" si="1"/>
        <v>4224.9999999999991</v>
      </c>
    </row>
    <row r="20" spans="1:7" x14ac:dyDescent="0.25">
      <c r="A20" s="42">
        <f>SUM($D$3:D20)</f>
        <v>-22735.666666666672</v>
      </c>
      <c r="B20" s="43"/>
      <c r="C20" s="44">
        <v>49706</v>
      </c>
      <c r="D20" s="40">
        <f t="shared" si="1"/>
        <v>4224.9999999999991</v>
      </c>
    </row>
    <row r="21" spans="1:7" x14ac:dyDescent="0.25">
      <c r="A21" s="42">
        <f>SUM($D$3:D21)</f>
        <v>-18510.666666666672</v>
      </c>
      <c r="B21" s="43"/>
      <c r="C21" s="44">
        <v>50072</v>
      </c>
      <c r="D21" s="40">
        <f t="shared" si="1"/>
        <v>4224.9999999999991</v>
      </c>
    </row>
    <row r="22" spans="1:7" x14ac:dyDescent="0.25">
      <c r="A22" s="42">
        <f>SUM($D$3:D22)</f>
        <v>-14285.666666666672</v>
      </c>
      <c r="B22" s="43"/>
      <c r="C22" s="44">
        <v>50437</v>
      </c>
      <c r="D22" s="40">
        <f t="shared" si="1"/>
        <v>4224.9999999999991</v>
      </c>
    </row>
    <row r="23" spans="1:7" x14ac:dyDescent="0.25">
      <c r="A23" s="42">
        <f>SUM($D$3:D23)</f>
        <v>-10060.666666666672</v>
      </c>
      <c r="B23" s="43"/>
      <c r="C23" s="44">
        <v>50802</v>
      </c>
      <c r="D23" s="40">
        <f t="shared" si="1"/>
        <v>4224.9999999999991</v>
      </c>
    </row>
    <row r="24" spans="1:7" x14ac:dyDescent="0.25">
      <c r="A24" s="42">
        <f>SUM($D$3:D24)</f>
        <v>-5835.6666666666724</v>
      </c>
      <c r="B24" s="43"/>
      <c r="C24" s="44">
        <v>51167</v>
      </c>
      <c r="D24" s="40">
        <f t="shared" si="1"/>
        <v>4224.9999999999991</v>
      </c>
    </row>
    <row r="25" spans="1:7" x14ac:dyDescent="0.25">
      <c r="A25" s="42">
        <f>SUM($D$3:D25)</f>
        <v>-1610.6666666666733</v>
      </c>
      <c r="B25" s="43"/>
      <c r="C25" s="44">
        <v>51533</v>
      </c>
      <c r="D25" s="40">
        <f t="shared" si="1"/>
        <v>4224.9999999999991</v>
      </c>
    </row>
    <row r="26" spans="1:7" x14ac:dyDescent="0.25">
      <c r="A26" s="42">
        <f>SUM($D$3:D26)</f>
        <v>2614.3333333333258</v>
      </c>
      <c r="B26" s="43"/>
      <c r="C26" s="44">
        <v>51898</v>
      </c>
      <c r="D26" s="40">
        <f t="shared" si="1"/>
        <v>4224.9999999999991</v>
      </c>
    </row>
    <row r="27" spans="1:7" x14ac:dyDescent="0.25">
      <c r="A27" s="42">
        <f>SUM($D$3:D27)</f>
        <v>6839.3333333333248</v>
      </c>
      <c r="B27" s="43"/>
      <c r="C27" s="44">
        <v>52263</v>
      </c>
      <c r="D27" s="40">
        <f t="shared" si="1"/>
        <v>4224.9999999999991</v>
      </c>
    </row>
    <row r="28" spans="1:7" x14ac:dyDescent="0.25">
      <c r="A28" s="42">
        <f>SUM($D$3:D28)</f>
        <v>11064.333333333325</v>
      </c>
      <c r="B28" s="43" t="s">
        <v>69</v>
      </c>
      <c r="C28" s="44">
        <v>52628</v>
      </c>
      <c r="D28" s="40">
        <f t="shared" si="1"/>
        <v>4224.9999999999991</v>
      </c>
      <c r="F28" s="49"/>
      <c r="G28" s="49"/>
    </row>
    <row r="29" spans="1:7" x14ac:dyDescent="0.25">
      <c r="A29" s="42">
        <f>SUM($D$3:D29)</f>
        <v>71064.333333333328</v>
      </c>
      <c r="B29" s="43">
        <f>XIRR(D3:D29,C3:C29)</f>
        <v>5.5293753743171678E-2</v>
      </c>
      <c r="C29" s="44">
        <v>52628</v>
      </c>
      <c r="D29" s="42">
        <f>-$D$3</f>
        <v>60000</v>
      </c>
      <c r="E29" s="49" t="s">
        <v>26</v>
      </c>
    </row>
    <row r="30" spans="1:7" x14ac:dyDescent="0.25">
      <c r="A30" s="42"/>
      <c r="B30" s="43"/>
    </row>
    <row r="32" spans="1:7" x14ac:dyDescent="0.25">
      <c r="A32" s="42"/>
      <c r="B32" s="43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59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60</v>
      </c>
      <c r="F4" t="s">
        <v>64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65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63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46</v>
      </c>
      <c r="C9" s="3">
        <v>46661</v>
      </c>
      <c r="D9" s="20">
        <f>3.38%*$G$4</f>
        <v>8483.7999999999993</v>
      </c>
      <c r="E9" t="s">
        <v>61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62</v>
      </c>
    </row>
    <row r="11" spans="1:11" x14ac:dyDescent="0.25">
      <c r="A11" s="5" t="s">
        <v>53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45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66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67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62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38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39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52</v>
      </c>
      <c r="I13" s="8"/>
      <c r="J13" s="25" t="s">
        <v>58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40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42</v>
      </c>
      <c r="I15" s="8"/>
      <c r="J15" s="12" t="s">
        <v>41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43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37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44</v>
      </c>
      <c r="I23" s="8"/>
    </row>
    <row r="24" spans="2:11" ht="15.75" thickTop="1" x14ac:dyDescent="0.25">
      <c r="B24" s="31" t="s">
        <v>50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54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36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57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48</v>
      </c>
      <c r="H32" s="38"/>
      <c r="I32" s="8"/>
      <c r="J32" t="s">
        <v>49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38"/>
      <c r="I33" s="8"/>
      <c r="J33" t="s">
        <v>51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47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55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56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2024-09-05T04:39:11Z</dcterms:modified>
</cp:coreProperties>
</file>