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/>
  </bookViews>
  <sheets>
    <sheet name="NAV24" sheetId="2" r:id="rId1"/>
    <sheet name="scratchpad" sheetId="3" r:id="rId2"/>
  </sheets>
  <calcPr calcId="144525"/>
</workbook>
</file>

<file path=xl/comments1.xml><?xml version="1.0" encoding="utf-8"?>
<comments xmlns="http://schemas.openxmlformats.org/spreadsheetml/2006/main">
  <authors>
    <author>Tan, Victor</author>
    <author>Bin TAN</author>
  </authors>
  <commentList>
    <comment ref="U2" authorId="0">
      <text>
        <r>
          <rPr>
            <sz val="9"/>
            <rFont val="Tahoma"/>
            <charset val="134"/>
          </rPr>
          <t>first in-depth stock-taking</t>
        </r>
      </text>
    </comment>
    <comment ref="E20" authorId="0">
      <text>
        <r>
          <rPr>
            <sz val="9"/>
            <rFont val="Tahoma"/>
            <charset val="134"/>
          </rPr>
          <t>cummulative top-up: red portion</t>
        </r>
      </text>
    </comment>
    <comment ref="E33" authorId="1">
      <text>
        <r>
          <rPr>
            <sz val="9"/>
            <rFont val="Tahoma"/>
            <charset val="134"/>
          </rPr>
          <t>from recon</t>
        </r>
      </text>
    </comment>
    <comment ref="O37" authorId="0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<sst xmlns="http://schemas.openxmlformats.org/spreadsheetml/2006/main" count="194" uniqueCount="100">
  <si>
    <t>val</t>
  </si>
  <si>
    <t>exact≜to'000</t>
  </si>
  <si>
    <t>Feb25{bonus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</si>
  <si>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</si>
  <si>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</si>
  <si>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</si>
  <si>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</si>
  <si>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</si>
  <si>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</si>
  <si>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</si>
  <si>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</si>
  <si>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</si>
  <si>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</si>
  <si>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</si>
  <si>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</si>
  <si>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</si>
  <si>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</si>
  <si>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</si>
  <si>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</si>
  <si>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</si>
  <si>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</si>
  <si>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</si>
  <si>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</si>
  <si>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</si>
  <si>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</si>
  <si>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</si>
  <si>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</si>
  <si>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</si>
  <si>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</si>
  <si>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</si>
  <si>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</si>
  <si>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</si>
  <si>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</si>
  <si>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</si>
  <si>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</si>
  <si>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</si>
  <si>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</si>
  <si>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</si>
  <si>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</si>
  <si>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</si>
  <si>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</si>
  <si>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</si>
  <si>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</si>
  <si>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</si>
  <si>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</si>
  <si>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</si>
  <si>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</si>
  <si>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</si>
  <si>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</si>
  <si>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wifeOA/SA#24k red</t>
  </si>
  <si>
    <t>mom</t>
  </si>
  <si>
    <t>wifeMA</t>
  </si>
  <si>
    <t>CpfOA/SA/MA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</si>
  <si>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</si>
  <si>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</si>
  <si>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</si>
  <si>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</si>
  <si>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</si>
  <si>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</si>
  <si>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</si>
  <si>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</si>
  <si>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</si>
  <si>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</si>
  <si>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</si>
  <si>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</si>
  <si>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</si>
  <si>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</si>
  <si>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r>
      <t>存款</t>
    </r>
    <r>
      <rPr>
        <sz val="10"/>
        <rFont val="Arial"/>
        <charset val="134"/>
      </rPr>
      <t>: Citi+D+AUM</t>
    </r>
  </si>
  <si>
    <t>boy</t>
  </si>
  <si>
    <t>CDP&gt;</t>
  </si>
  <si>
    <t>存款:153+AUM</t>
  </si>
  <si>
    <t>ex-AUM   &gt;&gt;&gt;</t>
  </si>
  <si>
    <t>mLock</t>
  </si>
  <si>
    <t>存款 ex-Poems</t>
  </si>
  <si>
    <t>NA</t>
  </si>
  <si>
    <t>.. ccard debt</t>
  </si>
  <si>
    <t>GUI</t>
  </si>
  <si>
    <t>BOC CNY 70k</t>
  </si>
  <si>
    <t>24k剩余given&gt;&gt;kids</t>
  </si>
  <si>
    <t>PHP 965k</t>
  </si>
  <si>
    <t>JayHu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</si>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</sst>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[$USD]\ #,##0"/>
    <numFmt numFmtId="180" formatCode="[$SGD]\ #,##0"/>
    <numFmt numFmtId="181" formatCode="[$SGD]\ #,##0.00"/>
  </numFmts>
  <fonts count="3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sz val="10"/>
      <name val="Arial"/>
      <charset val="134"/>
    </font>
    <font>
      <sz val="10"/>
      <name val="SimSun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45881527146"/>
      <name val="Arial"/>
      <charset val="134"/>
    </font>
    <font>
      <sz val="7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17" applyNumberFormat="0" applyAlignment="0" applyProtection="0">
      <alignment vertical="center"/>
    </xf>
    <xf numFmtId="0" fontId="23" fillId="5" borderId="18" applyNumberFormat="0" applyAlignment="0" applyProtection="0">
      <alignment vertical="center"/>
    </xf>
    <xf numFmtId="0" fontId="24" fillId="5" borderId="17" applyNumberFormat="0" applyAlignment="0" applyProtection="0">
      <alignment vertical="center"/>
    </xf>
    <xf numFmtId="0" fontId="25" fillId="6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78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8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0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3" fontId="6" fillId="0" borderId="1" xfId="0" applyNumberFormat="1" applyFont="1" applyBorder="1"/>
    <xf numFmtId="0" fontId="0" fillId="0" borderId="3" xfId="0" applyFont="1" applyBorder="1" applyAlignment="1">
      <alignment horizontal="center" vertical="center" wrapText="1"/>
    </xf>
    <xf numFmtId="3" fontId="0" fillId="0" borderId="1" xfId="0" applyNumberFormat="1" applyFont="1" applyBorder="1"/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7" fillId="0" borderId="1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8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79" fontId="2" fillId="0" borderId="0" xfId="0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78" fontId="0" fillId="0" borderId="1" xfId="0" applyNumberFormat="1" applyBorder="1"/>
    <xf numFmtId="3" fontId="0" fillId="0" borderId="2" xfId="0" applyNumberFormat="1" applyBorder="1"/>
    <xf numFmtId="178" fontId="0" fillId="0" borderId="2" xfId="0" applyNumberFormat="1" applyBorder="1"/>
    <xf numFmtId="178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78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10" fillId="0" borderId="1" xfId="0" applyNumberFormat="1" applyFont="1" applyBorder="1"/>
    <xf numFmtId="178" fontId="11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78" fontId="0" fillId="0" borderId="6" xfId="0" applyNumberFormat="1" applyFont="1" applyBorder="1"/>
    <xf numFmtId="178" fontId="3" fillId="2" borderId="4" xfId="0" applyNumberFormat="1" applyFont="1" applyFill="1" applyBorder="1"/>
    <xf numFmtId="0" fontId="12" fillId="0" borderId="0" xfId="0" applyFont="1"/>
    <xf numFmtId="179" fontId="0" fillId="0" borderId="0" xfId="0" applyNumberFormat="1"/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78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11" fillId="0" borderId="2" xfId="0" applyNumberFormat="1" applyFont="1" applyFill="1" applyBorder="1"/>
    <xf numFmtId="0" fontId="0" fillId="0" borderId="7" xfId="0" applyFill="1" applyBorder="1"/>
    <xf numFmtId="178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78" fontId="2" fillId="0" borderId="0" xfId="0" applyNumberFormat="1" applyFont="1"/>
    <xf numFmtId="180" fontId="0" fillId="0" borderId="0" xfId="0" applyNumberFormat="1" applyFont="1" applyAlignment="1">
      <alignment horizontal="left"/>
    </xf>
    <xf numFmtId="181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9"/>
  <sheetViews>
    <sheetView tabSelected="1" topLeftCell="A11" workbookViewId="0">
      <selection activeCell="G41" sqref="G41"/>
    </sheetView>
  </sheetViews>
  <sheetFormatPr defaultColWidth="9" defaultRowHeight="13.2"/>
  <cols>
    <col min="1" max="1" width="0.851851851851852" customWidth="1"/>
    <col min="2" max="2" width="2.71296296296296" customWidth="1"/>
    <col min="3" max="3" width="5.28703703703704" customWidth="1"/>
    <col min="4" max="4" width="6.57407407407407" customWidth="1"/>
    <col min="5" max="5" width="16.8518518518519" customWidth="1"/>
    <col min="6" max="6" width="5.13888888888889" customWidth="1"/>
    <col min="7" max="7" width="9.13888888888889" customWidth="1"/>
    <col min="8" max="8" width="7.42592592592593" customWidth="1"/>
    <col min="9" max="9" width="0.425925925925926" customWidth="1"/>
    <col min="10" max="10" width="7" customWidth="1"/>
    <col min="11" max="11" width="9.13888888888889" style="5" customWidth="1"/>
    <col min="12" max="12" width="8.13888888888889" style="6" customWidth="1"/>
    <col min="13" max="13" width="0.425925925925926" style="6" customWidth="1"/>
    <col min="14" max="14" width="4.13888888888889" style="6" customWidth="1"/>
    <col min="15" max="15" width="9.13888888888889" style="5" customWidth="1"/>
    <col min="16" max="16" width="9.13888888888889" style="6" customWidth="1"/>
    <col min="17" max="17" width="0.425925925925926" style="6" customWidth="1"/>
    <col min="18" max="18" width="9.13888888888889" style="5" customWidth="1"/>
    <col min="19" max="19" width="7.57407407407407" style="6" customWidth="1"/>
    <col min="20" max="20" width="0.425925925925926" style="6" customWidth="1"/>
    <col min="21" max="21" width="9.13888888888889" style="5" customWidth="1"/>
    <col min="22" max="22" width="7.57407407407407" style="6" customWidth="1"/>
    <col min="23" max="23" width="0.425925925925926" style="6" customWidth="1"/>
    <col min="24" max="24" width="9.13888888888889" customWidth="1"/>
    <col min="25" max="25" width="7.57407407407407" customWidth="1"/>
    <col min="26" max="26" width="0.425925925925926" style="6" customWidth="1"/>
    <col min="27" max="28" width="7.57407407407407" customWidth="1"/>
  </cols>
  <sheetData>
    <row r="1" ht="6" customHeight="1"/>
    <row r="2" spans="2:28">
      <c r="B2" s="7" t="s">
        <v>0</v>
      </c>
      <c r="C2" s="8" t="s">
        <v>1</v>
      </c>
      <c r="D2" s="9"/>
      <c r="E2" s="7"/>
      <c r="F2" s="7"/>
      <c r="G2" s="10" t="s">
        <v>2</v>
      </c>
      <c r="H2" s="11"/>
      <c r="I2" s="7"/>
      <c r="J2" s="7"/>
      <c r="K2" s="10" t="s">
        <v>3</v>
      </c>
      <c r="L2" s="11"/>
      <c r="M2" s="11"/>
      <c r="N2" s="11"/>
      <c r="O2" s="10" t="s">
        <v>4</v>
      </c>
      <c r="P2" s="11"/>
      <c r="Q2" s="11"/>
      <c r="R2" s="10" t="s">
        <v>5</v>
      </c>
      <c r="S2" s="11"/>
      <c r="T2" s="11"/>
      <c r="U2" s="96" t="s">
        <v>6</v>
      </c>
      <c r="V2" s="97"/>
      <c r="W2" s="11"/>
      <c r="X2" s="10">
        <v>42401</v>
      </c>
      <c r="Y2" s="11"/>
      <c r="Z2" s="11"/>
      <c r="AA2" s="10" t="s">
        <v>7</v>
      </c>
      <c r="AB2" s="11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2" t="str">
        <f>$X$3</f>
        <v>in S$</v>
      </c>
      <c r="H3" s="13" t="s">
        <v>12</v>
      </c>
      <c r="I3" s="7"/>
      <c r="J3" s="7"/>
      <c r="K3" s="12" t="str">
        <f>$X$3</f>
        <v>in S$</v>
      </c>
      <c r="L3" s="13" t="s">
        <v>12</v>
      </c>
      <c r="M3" s="13"/>
      <c r="N3" s="13"/>
      <c r="O3" s="12" t="str">
        <f>$X$3</f>
        <v>in S$</v>
      </c>
      <c r="P3" s="13" t="s">
        <v>12</v>
      </c>
      <c r="Q3" s="13"/>
      <c r="R3" s="12" t="str">
        <f>$X$3</f>
        <v>in S$</v>
      </c>
      <c r="S3" s="13" t="s">
        <v>12</v>
      </c>
      <c r="T3" s="13"/>
      <c r="U3" s="12" t="str">
        <f>$X$3</f>
        <v>in S$</v>
      </c>
      <c r="V3" s="13" t="s">
        <v>12</v>
      </c>
      <c r="W3" s="13"/>
      <c r="X3" s="12" t="s">
        <v>13</v>
      </c>
      <c r="Y3" s="13" t="s">
        <v>12</v>
      </c>
      <c r="Z3" s="13"/>
      <c r="AA3" s="12" t="s">
        <v>13</v>
      </c>
      <c r="AB3" s="13" t="s">
        <v>12</v>
      </c>
    </row>
    <row r="4" spans="2:28"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/>
      <c r="H4" s="15">
        <v>2500</v>
      </c>
      <c r="I4" s="14"/>
      <c r="J4" s="14"/>
      <c r="K4" s="58"/>
      <c r="L4" s="15">
        <v>2500</v>
      </c>
      <c r="M4" s="21"/>
      <c r="N4" s="15"/>
      <c r="O4" s="58"/>
      <c r="P4" s="15">
        <v>2500</v>
      </c>
      <c r="Q4" s="15"/>
      <c r="R4" s="58"/>
      <c r="S4" s="15">
        <v>2500</v>
      </c>
      <c r="T4" s="15"/>
      <c r="U4" s="58"/>
      <c r="V4" s="15">
        <v>2500</v>
      </c>
      <c r="W4" s="15"/>
      <c r="X4" s="14"/>
      <c r="Y4" s="14"/>
      <c r="Z4" s="15"/>
      <c r="AA4" s="14"/>
      <c r="AB4" s="14"/>
    </row>
    <row r="5" spans="2:28">
      <c r="B5" s="14" t="s">
        <v>14</v>
      </c>
      <c r="C5" s="14" t="s">
        <v>15</v>
      </c>
      <c r="D5" s="14" t="s">
        <v>19</v>
      </c>
      <c r="E5" s="14" t="s">
        <v>20</v>
      </c>
      <c r="F5" s="14" t="s">
        <v>18</v>
      </c>
      <c r="G5" s="14"/>
      <c r="H5" s="15">
        <v>6000</v>
      </c>
      <c r="I5" s="26"/>
      <c r="J5" s="14"/>
      <c r="K5" s="58"/>
      <c r="L5" s="15">
        <v>9800</v>
      </c>
      <c r="M5" s="15"/>
      <c r="N5" s="15"/>
      <c r="O5" s="58"/>
      <c r="P5" s="15">
        <v>13400</v>
      </c>
      <c r="Q5" s="15"/>
      <c r="R5" s="58"/>
      <c r="S5" s="15">
        <v>1300</v>
      </c>
      <c r="T5" s="15"/>
      <c r="U5" s="58"/>
      <c r="V5" s="15">
        <v>900</v>
      </c>
      <c r="W5" s="15"/>
      <c r="X5" s="14"/>
      <c r="Y5" s="14"/>
      <c r="Z5" s="15"/>
      <c r="AA5" s="14"/>
      <c r="AB5" s="14"/>
    </row>
    <row r="6" spans="2:28">
      <c r="B6" s="14" t="s">
        <v>21</v>
      </c>
      <c r="C6" s="16" t="s">
        <v>22</v>
      </c>
      <c r="D6" s="17" t="s">
        <v>19</v>
      </c>
      <c r="E6" s="14" t="s">
        <v>23</v>
      </c>
      <c r="F6" s="14" t="s">
        <v>18</v>
      </c>
      <c r="G6" s="14"/>
      <c r="H6" s="15">
        <v>51800</v>
      </c>
      <c r="I6" s="26"/>
      <c r="J6" s="14"/>
      <c r="K6" s="58"/>
      <c r="L6" s="15">
        <f>1000*(4+2+5+3+7+10+3+5+2+3+1)</f>
        <v>45000</v>
      </c>
      <c r="M6" s="15"/>
      <c r="N6" s="15"/>
      <c r="O6" s="58"/>
      <c r="P6" s="15">
        <v>32000</v>
      </c>
      <c r="Q6" s="15"/>
      <c r="R6" s="58"/>
      <c r="S6" s="15">
        <v>0</v>
      </c>
      <c r="T6" s="15"/>
      <c r="U6" s="58"/>
      <c r="V6" s="15">
        <v>0</v>
      </c>
      <c r="W6" s="15"/>
      <c r="X6" s="14"/>
      <c r="Y6" s="14"/>
      <c r="Z6" s="15"/>
      <c r="AA6" s="14"/>
      <c r="AB6" s="14"/>
    </row>
    <row r="7" spans="2:28">
      <c r="B7" s="14" t="s">
        <v>21</v>
      </c>
      <c r="C7" s="18"/>
      <c r="D7" s="17" t="s">
        <v>19</v>
      </c>
      <c r="E7" s="14" t="s">
        <v>24</v>
      </c>
      <c r="F7" s="14" t="s">
        <v>18</v>
      </c>
      <c r="G7" s="14"/>
      <c r="H7" s="14">
        <v>271</v>
      </c>
      <c r="I7" s="26"/>
      <c r="K7" s="58"/>
      <c r="L7" s="15">
        <v>238</v>
      </c>
      <c r="M7" s="15"/>
      <c r="N7" s="15"/>
      <c r="O7" s="58"/>
      <c r="P7" s="23" t="s">
        <v>25</v>
      </c>
      <c r="Q7" s="15"/>
      <c r="R7" s="58"/>
      <c r="S7" s="15">
        <v>564</v>
      </c>
      <c r="T7" s="15"/>
      <c r="U7" s="58"/>
      <c r="V7" s="15">
        <v>6100</v>
      </c>
      <c r="W7" s="15"/>
      <c r="X7" s="14"/>
      <c r="Y7" s="14"/>
      <c r="Z7" s="15"/>
      <c r="AA7" s="14"/>
      <c r="AB7" s="14"/>
    </row>
    <row r="8" spans="2:28">
      <c r="B8" s="14" t="s">
        <v>21</v>
      </c>
      <c r="C8" s="18"/>
      <c r="D8" s="17" t="s">
        <v>19</v>
      </c>
      <c r="E8" s="14" t="s">
        <v>26</v>
      </c>
      <c r="F8" s="14" t="s">
        <v>18</v>
      </c>
      <c r="G8" s="14"/>
      <c r="H8" s="14">
        <v>4400</v>
      </c>
      <c r="I8" s="26"/>
      <c r="J8" s="14"/>
      <c r="K8" s="58"/>
      <c r="L8" s="15">
        <v>1500</v>
      </c>
      <c r="M8" s="15"/>
      <c r="N8" s="15"/>
      <c r="O8" s="58"/>
      <c r="P8" s="15">
        <v>1500</v>
      </c>
      <c r="Q8" s="15"/>
      <c r="R8" s="58"/>
      <c r="S8" s="15">
        <v>1642</v>
      </c>
      <c r="T8" s="15"/>
      <c r="U8" s="58"/>
      <c r="V8" s="15">
        <v>1300</v>
      </c>
      <c r="W8" s="15"/>
      <c r="X8" s="14"/>
      <c r="Y8" s="14"/>
      <c r="Z8" s="15"/>
      <c r="AA8" s="14"/>
      <c r="AB8" s="14"/>
    </row>
    <row r="9" spans="2:28">
      <c r="B9" s="14" t="s">
        <v>21</v>
      </c>
      <c r="C9" s="18"/>
      <c r="D9" s="17" t="s">
        <v>19</v>
      </c>
      <c r="E9" s="17" t="s">
        <v>27</v>
      </c>
      <c r="F9" s="14" t="s">
        <v>18</v>
      </c>
      <c r="G9" s="14"/>
      <c r="H9" s="14">
        <v>3788</v>
      </c>
      <c r="I9" s="26"/>
      <c r="J9" s="14"/>
      <c r="K9" s="58"/>
      <c r="L9" s="15">
        <v>1500</v>
      </c>
      <c r="M9" s="15"/>
      <c r="N9" s="59"/>
      <c r="O9" s="60"/>
      <c r="P9" s="59">
        <v>1500</v>
      </c>
      <c r="Q9" s="59"/>
      <c r="R9" s="60"/>
      <c r="S9" s="59">
        <v>2031</v>
      </c>
      <c r="T9" s="59"/>
      <c r="U9" s="58"/>
      <c r="V9" s="15">
        <v>107000</v>
      </c>
      <c r="W9" s="59"/>
      <c r="X9" s="14"/>
      <c r="Y9" s="15">
        <v>120000</v>
      </c>
      <c r="Z9" s="59"/>
      <c r="AA9" s="14"/>
      <c r="AB9" s="15">
        <v>270000</v>
      </c>
    </row>
    <row r="10" spans="2:28">
      <c r="B10" s="14" t="s">
        <v>21</v>
      </c>
      <c r="C10" s="18"/>
      <c r="D10" s="14" t="s">
        <v>19</v>
      </c>
      <c r="E10" s="14" t="s">
        <v>28</v>
      </c>
      <c r="F10" s="14" t="s">
        <v>18</v>
      </c>
      <c r="G10" s="14"/>
      <c r="H10" s="14">
        <f>3700*3</f>
        <v>11100</v>
      </c>
      <c r="I10" s="14"/>
      <c r="J10" s="14"/>
      <c r="K10" s="58"/>
      <c r="L10" s="15">
        <f>6800+3700*7</f>
        <v>32700</v>
      </c>
      <c r="M10" s="37"/>
      <c r="N10" s="38" t="s">
        <v>29</v>
      </c>
      <c r="O10" s="61"/>
      <c r="P10" s="62">
        <f>14300+2000</f>
        <v>16300</v>
      </c>
      <c r="Q10" s="62"/>
      <c r="R10" s="61"/>
      <c r="S10" s="82">
        <v>57781</v>
      </c>
      <c r="T10" s="62"/>
      <c r="U10" s="98"/>
      <c r="V10" s="73"/>
      <c r="W10" s="62"/>
      <c r="X10" s="70"/>
      <c r="Y10" s="70"/>
      <c r="Z10" s="62"/>
      <c r="AA10" s="70"/>
      <c r="AB10" s="70"/>
    </row>
    <row r="11" ht="11.25" customHeight="1" spans="2:28">
      <c r="B11" s="14" t="s">
        <v>21</v>
      </c>
      <c r="C11" s="18"/>
      <c r="D11" s="14" t="s">
        <v>19</v>
      </c>
      <c r="E11" s="14" t="s">
        <v>30</v>
      </c>
      <c r="F11" s="14" t="s">
        <v>18</v>
      </c>
      <c r="G11" s="14"/>
      <c r="H11" s="14">
        <v>370</v>
      </c>
      <c r="I11" s="26"/>
      <c r="J11" s="14"/>
      <c r="K11" s="58"/>
      <c r="L11" s="15">
        <v>45</v>
      </c>
      <c r="M11" s="37"/>
      <c r="N11" s="63" t="s">
        <v>31</v>
      </c>
      <c r="O11" s="64"/>
      <c r="P11" s="65" t="s">
        <v>32</v>
      </c>
      <c r="Q11" s="65"/>
      <c r="R11" s="64"/>
      <c r="S11" s="65">
        <v>-46000</v>
      </c>
      <c r="T11" s="65"/>
      <c r="U11" s="61"/>
      <c r="V11" s="82">
        <v>-36000</v>
      </c>
      <c r="W11" s="65"/>
      <c r="X11" s="70"/>
      <c r="Y11" s="70"/>
      <c r="Z11" s="65"/>
      <c r="AA11" s="70"/>
      <c r="AB11" s="70"/>
    </row>
    <row r="12" ht="14.25" customHeight="1" spans="2:28">
      <c r="B12" s="14" t="s">
        <v>21</v>
      </c>
      <c r="C12" s="19"/>
      <c r="D12" s="14" t="s">
        <v>19</v>
      </c>
      <c r="E12" s="17" t="s">
        <v>33</v>
      </c>
      <c r="F12" s="14" t="s">
        <v>18</v>
      </c>
      <c r="G12" s="14"/>
      <c r="H12" s="15">
        <v>180000</v>
      </c>
      <c r="I12" s="14" t="s">
        <v>34</v>
      </c>
      <c r="J12" s="14"/>
      <c r="K12" s="58"/>
      <c r="L12" s="15">
        <v>34004</v>
      </c>
      <c r="M12" s="37"/>
      <c r="N12" s="63" t="s">
        <v>35</v>
      </c>
      <c r="O12" s="64"/>
      <c r="P12" s="66">
        <v>5000</v>
      </c>
      <c r="Q12" s="65"/>
      <c r="R12" s="64"/>
      <c r="S12" s="66">
        <v>5000</v>
      </c>
      <c r="T12" s="65"/>
      <c r="U12" s="64"/>
      <c r="V12" s="66">
        <v>5000</v>
      </c>
      <c r="W12" s="65"/>
      <c r="X12" s="70"/>
      <c r="Y12" s="70"/>
      <c r="Z12" s="65"/>
      <c r="AA12" s="70"/>
      <c r="AB12" s="70"/>
    </row>
    <row r="13" spans="2:28">
      <c r="B13" s="14" t="s">
        <v>14</v>
      </c>
      <c r="C13" s="14" t="s">
        <v>36</v>
      </c>
      <c r="D13" s="20" t="s">
        <v>37</v>
      </c>
      <c r="E13" s="17" t="s">
        <v>38</v>
      </c>
      <c r="F13" s="14" t="s">
        <v>18</v>
      </c>
      <c r="G13" s="14"/>
      <c r="H13" s="21">
        <f t="shared" ref="H13" si="0">L13</f>
        <v>20000</v>
      </c>
      <c r="I13" s="14"/>
      <c r="J13" s="14"/>
      <c r="K13" s="58"/>
      <c r="L13" s="21">
        <f>P13</f>
        <v>20000</v>
      </c>
      <c r="M13" s="21"/>
      <c r="N13" s="15"/>
      <c r="O13" s="58"/>
      <c r="P13" s="67">
        <f>S13</f>
        <v>20000</v>
      </c>
      <c r="Q13" s="15"/>
      <c r="R13" s="58"/>
      <c r="S13" s="21">
        <f>Y13</f>
        <v>20000</v>
      </c>
      <c r="T13" s="15"/>
      <c r="U13" s="58"/>
      <c r="V13" s="21">
        <f>Y13</f>
        <v>20000</v>
      </c>
      <c r="W13" s="15"/>
      <c r="X13" s="14"/>
      <c r="Y13" s="21">
        <f>AB13</f>
        <v>20000</v>
      </c>
      <c r="Z13" s="15"/>
      <c r="AA13" s="14"/>
      <c r="AB13" s="15">
        <v>20000</v>
      </c>
    </row>
    <row r="14" spans="2:28">
      <c r="B14" s="14" t="s">
        <v>14</v>
      </c>
      <c r="C14" s="17" t="s">
        <v>39</v>
      </c>
      <c r="D14" s="22"/>
      <c r="E14" s="17" t="s">
        <v>40</v>
      </c>
      <c r="F14" s="14" t="s">
        <v>18</v>
      </c>
      <c r="G14" s="14"/>
      <c r="H14" s="14">
        <f>600*6</f>
        <v>3600</v>
      </c>
      <c r="I14" s="14"/>
      <c r="J14" s="14"/>
      <c r="K14" s="58"/>
      <c r="L14" s="21">
        <f>P14</f>
        <v>1800</v>
      </c>
      <c r="M14" s="21"/>
      <c r="N14" s="15"/>
      <c r="O14" s="58"/>
      <c r="P14" s="15">
        <f>300*6</f>
        <v>1800</v>
      </c>
      <c r="Q14" s="15"/>
      <c r="R14" s="58"/>
      <c r="S14" s="15">
        <f>200*6</f>
        <v>1200</v>
      </c>
      <c r="T14" s="15"/>
      <c r="U14" s="58"/>
      <c r="V14" s="15">
        <f>200*6</f>
        <v>1200</v>
      </c>
      <c r="W14" s="15"/>
      <c r="X14" s="14"/>
      <c r="Y14" s="21">
        <f>AB14</f>
        <v>1020</v>
      </c>
      <c r="Z14" s="15"/>
      <c r="AA14" s="14"/>
      <c r="AB14" s="15">
        <v>1020</v>
      </c>
    </row>
    <row r="15" ht="12.75" customHeight="1" spans="2:28">
      <c r="B15" s="14" t="s">
        <v>14</v>
      </c>
      <c r="C15" s="14" t="s">
        <v>15</v>
      </c>
      <c r="D15" s="22"/>
      <c r="E15" s="14" t="s">
        <v>41</v>
      </c>
      <c r="F15" s="14" t="s">
        <v>18</v>
      </c>
      <c r="G15" s="14"/>
      <c r="H15" s="15">
        <v>5000</v>
      </c>
      <c r="I15" s="14"/>
      <c r="J15" s="14"/>
      <c r="K15" s="58"/>
      <c r="L15" s="15">
        <v>5000</v>
      </c>
      <c r="M15" s="21"/>
      <c r="N15" s="15"/>
      <c r="O15" s="58"/>
      <c r="P15" s="15">
        <v>5000</v>
      </c>
      <c r="Q15" s="15"/>
      <c r="R15" s="58"/>
      <c r="S15" s="15">
        <v>5000</v>
      </c>
      <c r="T15" s="15"/>
      <c r="U15" s="58"/>
      <c r="V15" s="15">
        <v>5000</v>
      </c>
      <c r="W15" s="15"/>
      <c r="X15" s="14"/>
      <c r="Y15" s="14"/>
      <c r="Z15" s="15"/>
      <c r="AA15" s="14"/>
      <c r="AB15" s="14"/>
    </row>
    <row r="16" ht="13.15" customHeight="1" spans="2:28">
      <c r="B16" s="14" t="s">
        <v>21</v>
      </c>
      <c r="C16" s="14" t="s">
        <v>36</v>
      </c>
      <c r="D16" s="22"/>
      <c r="E16" s="14" t="s">
        <v>42</v>
      </c>
      <c r="F16" s="14" t="s">
        <v>18</v>
      </c>
      <c r="G16" s="14"/>
      <c r="H16" s="23" t="s">
        <v>43</v>
      </c>
      <c r="I16" s="17"/>
      <c r="J16" s="14"/>
      <c r="K16" s="58"/>
      <c r="L16" s="15">
        <v>90000</v>
      </c>
      <c r="M16" s="21"/>
      <c r="N16" s="15"/>
      <c r="O16" s="58"/>
      <c r="P16" s="15">
        <v>90000</v>
      </c>
      <c r="Q16" s="15"/>
      <c r="R16" s="58"/>
      <c r="S16" s="15">
        <v>90000</v>
      </c>
      <c r="T16" s="15"/>
      <c r="U16" s="58"/>
      <c r="V16" s="15">
        <v>90000</v>
      </c>
      <c r="W16" s="15"/>
      <c r="X16" s="14"/>
      <c r="Y16" s="15">
        <v>90000</v>
      </c>
      <c r="Z16" s="15"/>
      <c r="AA16" s="14"/>
      <c r="AB16" s="15">
        <v>90000</v>
      </c>
    </row>
    <row r="17" spans="2:28">
      <c r="B17" s="24" t="s">
        <v>44</v>
      </c>
      <c r="C17" s="14" t="s">
        <v>15</v>
      </c>
      <c r="D17" s="22"/>
      <c r="E17" s="14" t="s">
        <v>45</v>
      </c>
      <c r="F17" s="14" t="s">
        <v>18</v>
      </c>
      <c r="G17" s="14"/>
      <c r="H17" s="21">
        <f t="shared" ref="H17" si="1">L17</f>
        <v>439000</v>
      </c>
      <c r="I17" s="14"/>
      <c r="J17" s="14"/>
      <c r="K17" s="58"/>
      <c r="L17" s="21">
        <f>P17</f>
        <v>439000</v>
      </c>
      <c r="M17" s="21"/>
      <c r="N17" s="15"/>
      <c r="O17" s="58"/>
      <c r="P17" s="15">
        <f>V17+169000</f>
        <v>439000</v>
      </c>
      <c r="Q17" s="15"/>
      <c r="R17" s="58"/>
      <c r="S17" s="15">
        <f>V17+169000*40%</f>
        <v>337600</v>
      </c>
      <c r="T17" s="15"/>
      <c r="U17" s="58"/>
      <c r="V17" s="15">
        <v>270000</v>
      </c>
      <c r="W17" s="15"/>
      <c r="X17" s="14"/>
      <c r="Y17" s="14"/>
      <c r="Z17" s="15"/>
      <c r="AA17" s="14"/>
      <c r="AB17" s="14"/>
    </row>
    <row r="18" spans="2:28">
      <c r="B18" s="25"/>
      <c r="C18" s="14" t="s">
        <v>15</v>
      </c>
      <c r="D18" s="22"/>
      <c r="E18" s="14" t="s">
        <v>46</v>
      </c>
      <c r="F18" s="14" t="s">
        <v>18</v>
      </c>
      <c r="G18" s="15">
        <v>200000</v>
      </c>
      <c r="H18" s="14"/>
      <c r="I18" s="14"/>
      <c r="J18" s="14"/>
      <c r="K18" s="15">
        <v>200000</v>
      </c>
      <c r="L18" s="68"/>
      <c r="M18" s="68"/>
      <c r="N18" s="15"/>
      <c r="O18" s="15">
        <v>200000</v>
      </c>
      <c r="P18" s="15"/>
      <c r="Q18" s="15"/>
      <c r="R18" s="15">
        <v>200000</v>
      </c>
      <c r="S18" s="15"/>
      <c r="T18" s="15"/>
      <c r="U18" s="15">
        <v>200000</v>
      </c>
      <c r="V18" s="15"/>
      <c r="W18" s="15"/>
      <c r="X18" s="15">
        <v>105000</v>
      </c>
      <c r="Y18" s="15"/>
      <c r="Z18" s="15"/>
      <c r="AA18" s="15"/>
      <c r="AB18" s="14"/>
    </row>
    <row r="19" spans="2:28">
      <c r="B19" s="14" t="s">
        <v>21</v>
      </c>
      <c r="C19" s="14" t="s">
        <v>15</v>
      </c>
      <c r="D19" s="22"/>
      <c r="E19" s="14" t="s">
        <v>47</v>
      </c>
      <c r="F19" s="14" t="s">
        <v>48</v>
      </c>
      <c r="G19" s="15">
        <v>750000</v>
      </c>
      <c r="H19" s="14"/>
      <c r="I19" s="14"/>
      <c r="J19" s="14"/>
      <c r="K19" s="15">
        <v>750000</v>
      </c>
      <c r="L19" s="15"/>
      <c r="M19" s="15"/>
      <c r="N19" s="15"/>
      <c r="O19" s="15">
        <f>750000-415000</f>
        <v>335000</v>
      </c>
      <c r="P19" s="15"/>
      <c r="Q19" s="15"/>
      <c r="R19" s="15">
        <v>600000</v>
      </c>
      <c r="S19" s="15"/>
      <c r="T19" s="15"/>
      <c r="U19" s="15">
        <v>600000</v>
      </c>
      <c r="V19" s="15"/>
      <c r="W19" s="15"/>
      <c r="X19" s="15">
        <f>600000-154000</f>
        <v>446000</v>
      </c>
      <c r="Y19" s="15"/>
      <c r="Z19" s="15"/>
      <c r="AA19" s="15">
        <v>420000</v>
      </c>
      <c r="AB19" s="14"/>
    </row>
    <row r="20" spans="2:28">
      <c r="B20" s="14" t="s">
        <v>21</v>
      </c>
      <c r="C20" s="14" t="s">
        <v>22</v>
      </c>
      <c r="D20" s="22"/>
      <c r="E20" s="26" t="s">
        <v>49</v>
      </c>
      <c r="F20" s="14" t="s">
        <v>50</v>
      </c>
      <c r="G20" s="15">
        <f>2700+83000</f>
        <v>85700</v>
      </c>
      <c r="H20" s="14"/>
      <c r="I20" s="14"/>
      <c r="J20" s="14"/>
      <c r="K20" s="15">
        <f>0+27000</f>
        <v>27000</v>
      </c>
      <c r="L20" s="15"/>
      <c r="M20" s="15"/>
      <c r="N20" s="15"/>
      <c r="O20" s="15">
        <f>1000+18000</f>
        <v>19000</v>
      </c>
      <c r="P20" s="15"/>
      <c r="Q20" s="15"/>
      <c r="R20" s="15">
        <f>37303+14272</f>
        <v>51575</v>
      </c>
      <c r="S20" s="15"/>
      <c r="T20" s="15"/>
      <c r="U20" s="15">
        <f>(35+13)*1000</f>
        <v>48000</v>
      </c>
      <c r="V20" s="15"/>
      <c r="W20" s="15"/>
      <c r="X20" s="15">
        <v>5000</v>
      </c>
      <c r="Y20" s="15"/>
      <c r="Z20" s="15"/>
      <c r="AA20" s="15"/>
      <c r="AB20" s="14"/>
    </row>
    <row r="21" spans="2:28">
      <c r="B21" s="14"/>
      <c r="C21" s="14"/>
      <c r="D21" s="22"/>
      <c r="E21" s="14" t="s">
        <v>51</v>
      </c>
      <c r="F21" s="14" t="s">
        <v>50</v>
      </c>
      <c r="G21" s="15">
        <v>15800</v>
      </c>
      <c r="H21" s="14"/>
      <c r="I21" s="14"/>
      <c r="J21" s="14"/>
      <c r="K21" s="15">
        <v>15000</v>
      </c>
      <c r="L21" s="15"/>
      <c r="M21" s="15"/>
      <c r="N21" s="15"/>
      <c r="O21" s="15">
        <v>15000</v>
      </c>
      <c r="P21" s="15"/>
      <c r="Q21" s="15"/>
      <c r="R21" s="15">
        <v>15932</v>
      </c>
      <c r="S21" s="15"/>
      <c r="T21" s="15"/>
      <c r="U21" s="15">
        <v>14000</v>
      </c>
      <c r="V21" s="15"/>
      <c r="W21" s="15"/>
      <c r="X21" s="15"/>
      <c r="Y21" s="15"/>
      <c r="Z21" s="15"/>
      <c r="AA21" s="15"/>
      <c r="AB21" s="14"/>
    </row>
    <row r="22" spans="2:28">
      <c r="B22" s="14" t="s">
        <v>21</v>
      </c>
      <c r="C22" s="14" t="s">
        <v>22</v>
      </c>
      <c r="D22" s="22"/>
      <c r="E22" s="14" t="s">
        <v>52</v>
      </c>
      <c r="F22" s="14" t="s">
        <v>18</v>
      </c>
      <c r="G22" s="15">
        <f>47000+242000+74000</f>
        <v>363000</v>
      </c>
      <c r="H22" s="14"/>
      <c r="I22" s="14"/>
      <c r="J22" s="14"/>
      <c r="K22" s="15">
        <f>24600+221400+71000</f>
        <v>317000</v>
      </c>
      <c r="L22" s="15"/>
      <c r="M22" s="15"/>
      <c r="N22" s="15"/>
      <c r="O22" s="15">
        <f>141000+205000+68000</f>
        <v>414000</v>
      </c>
      <c r="P22" s="15"/>
      <c r="Q22" s="15"/>
      <c r="R22" s="15">
        <f>24201+57247+54415</f>
        <v>135863</v>
      </c>
      <c r="S22" s="15"/>
      <c r="T22" s="15"/>
      <c r="U22" s="15">
        <f>17000+51797+50452</f>
        <v>119249</v>
      </c>
      <c r="V22" s="15"/>
      <c r="W22" s="15"/>
      <c r="X22" s="15">
        <f>142000+37403+40410</f>
        <v>219813</v>
      </c>
      <c r="Y22" s="15"/>
      <c r="Z22" s="15"/>
      <c r="AA22" s="15">
        <f>17700+15000+15000</f>
        <v>47700</v>
      </c>
      <c r="AB22" s="14" t="s">
        <v>53</v>
      </c>
    </row>
    <row r="23" spans="2:28">
      <c r="B23" s="14" t="s">
        <v>14</v>
      </c>
      <c r="C23" s="14" t="s">
        <v>36</v>
      </c>
      <c r="D23" s="22"/>
      <c r="E23" s="17" t="s">
        <v>54</v>
      </c>
      <c r="F23" s="14" t="s">
        <v>50</v>
      </c>
      <c r="G23" s="15">
        <v>14000</v>
      </c>
      <c r="H23" s="14"/>
      <c r="I23" s="14"/>
      <c r="J23" s="14"/>
      <c r="K23" s="21">
        <f>O23</f>
        <v>5000</v>
      </c>
      <c r="L23" s="15"/>
      <c r="M23" s="15"/>
      <c r="N23" s="59"/>
      <c r="O23" s="69">
        <f>R23</f>
        <v>5000</v>
      </c>
      <c r="P23" s="59"/>
      <c r="Q23" s="59"/>
      <c r="R23" s="69">
        <f>U23</f>
        <v>5000</v>
      </c>
      <c r="S23" s="59"/>
      <c r="T23" s="59"/>
      <c r="U23" s="59">
        <v>5000</v>
      </c>
      <c r="V23" s="59"/>
      <c r="W23" s="59"/>
      <c r="X23" s="99"/>
      <c r="Y23" s="15"/>
      <c r="Z23" s="59"/>
      <c r="AA23" s="15"/>
      <c r="AB23" s="14"/>
    </row>
    <row r="24" spans="2:28">
      <c r="B24" s="14" t="s">
        <v>21</v>
      </c>
      <c r="C24" s="14" t="s">
        <v>15</v>
      </c>
      <c r="D24" s="22"/>
      <c r="E24" s="27" t="s">
        <v>55</v>
      </c>
      <c r="F24" s="14" t="s">
        <v>18</v>
      </c>
      <c r="G24" s="15">
        <f>(300000-228000)+(50065*2)+(250774-190000)</f>
        <v>232904</v>
      </c>
      <c r="H24" s="14"/>
      <c r="I24" s="14"/>
      <c r="J24" s="70"/>
      <c r="K24" s="71">
        <v>50065</v>
      </c>
      <c r="L24" s="71"/>
      <c r="M24" s="72"/>
      <c r="N24" s="38" t="s">
        <v>56</v>
      </c>
      <c r="O24" s="62" t="s">
        <v>57</v>
      </c>
      <c r="P24" s="62"/>
      <c r="Q24" s="62"/>
      <c r="R24" s="62">
        <v>20000</v>
      </c>
      <c r="S24" s="62"/>
      <c r="T24" s="62"/>
      <c r="U24" s="62">
        <v>20000</v>
      </c>
      <c r="V24" s="62"/>
      <c r="W24" s="62"/>
      <c r="X24" s="82">
        <v>30000</v>
      </c>
      <c r="Y24" s="82"/>
      <c r="Z24" s="62"/>
      <c r="AA24" s="71"/>
      <c r="AB24" s="70"/>
    </row>
    <row r="25" spans="2:28">
      <c r="B25" s="14" t="s">
        <v>14</v>
      </c>
      <c r="C25" s="14" t="s">
        <v>15</v>
      </c>
      <c r="D25" s="28"/>
      <c r="E25" s="14" t="s">
        <v>58</v>
      </c>
      <c r="F25" s="14" t="s">
        <v>48</v>
      </c>
      <c r="G25" s="15">
        <f>15000*5</f>
        <v>75000</v>
      </c>
      <c r="H25" s="14"/>
      <c r="I25" s="14"/>
      <c r="J25" s="70"/>
      <c r="K25" s="71">
        <f>15000*4</f>
        <v>60000</v>
      </c>
      <c r="L25" s="73"/>
      <c r="M25" s="73"/>
      <c r="N25" s="74"/>
      <c r="O25" s="74">
        <f>15000*3</f>
        <v>45000</v>
      </c>
      <c r="P25" s="74"/>
      <c r="Q25" s="74"/>
      <c r="R25" s="100"/>
      <c r="S25" s="74"/>
      <c r="T25" s="74"/>
      <c r="U25" s="74"/>
      <c r="V25" s="74"/>
      <c r="W25" s="74"/>
      <c r="X25" s="74"/>
      <c r="Y25" s="73"/>
      <c r="Z25" s="74"/>
      <c r="AA25" s="73"/>
      <c r="AB25" s="70"/>
    </row>
    <row r="26" spans="2:28">
      <c r="B26" s="14" t="s">
        <v>14</v>
      </c>
      <c r="C26" s="17" t="s">
        <v>39</v>
      </c>
      <c r="D26" s="14" t="s">
        <v>16</v>
      </c>
      <c r="E26" s="17" t="s">
        <v>59</v>
      </c>
      <c r="F26" s="14" t="s">
        <v>18</v>
      </c>
      <c r="G26" s="21">
        <f>K26</f>
        <v>1200</v>
      </c>
      <c r="H26" s="14"/>
      <c r="I26" s="14"/>
      <c r="J26" s="70"/>
      <c r="K26" s="72">
        <v>1200</v>
      </c>
      <c r="L26" s="38" t="s">
        <v>60</v>
      </c>
      <c r="M26" s="62"/>
      <c r="N26" s="75"/>
      <c r="O26" s="62">
        <v>1000</v>
      </c>
      <c r="P26" s="62"/>
      <c r="Q26" s="62"/>
      <c r="R26" s="62">
        <v>92574</v>
      </c>
      <c r="S26" s="62"/>
      <c r="T26" s="62"/>
      <c r="U26" s="62">
        <v>102000</v>
      </c>
      <c r="V26" s="62"/>
      <c r="W26" s="62"/>
      <c r="X26" s="62">
        <v>55000</v>
      </c>
      <c r="Y26" s="109" t="s">
        <v>61</v>
      </c>
      <c r="Z26" s="62"/>
      <c r="AA26" s="82">
        <v>5000</v>
      </c>
      <c r="AB26" s="110"/>
    </row>
    <row r="27" spans="2:28">
      <c r="B27" s="14" t="s">
        <v>14</v>
      </c>
      <c r="C27" s="17" t="s">
        <v>22</v>
      </c>
      <c r="D27" s="14" t="s">
        <v>16</v>
      </c>
      <c r="E27" s="14" t="s">
        <v>62</v>
      </c>
      <c r="F27" s="14" t="s">
        <v>18</v>
      </c>
      <c r="G27" s="15">
        <v>23000</v>
      </c>
      <c r="H27" s="14"/>
      <c r="I27" s="14"/>
      <c r="J27" s="70"/>
      <c r="K27" s="71">
        <v>36000</v>
      </c>
      <c r="L27" s="76"/>
      <c r="M27" s="76"/>
      <c r="N27" s="76"/>
      <c r="O27" s="76">
        <v>40000</v>
      </c>
      <c r="P27" s="76"/>
      <c r="Q27" s="76"/>
      <c r="R27" s="76">
        <v>27907</v>
      </c>
      <c r="S27" s="76"/>
      <c r="T27" s="76"/>
      <c r="U27" s="76">
        <v>6000</v>
      </c>
      <c r="V27" s="76"/>
      <c r="W27" s="76"/>
      <c r="X27" s="76">
        <v>155000</v>
      </c>
      <c r="Y27" s="76"/>
      <c r="Z27" s="76"/>
      <c r="AA27" s="76"/>
      <c r="AB27" s="70"/>
    </row>
    <row r="28" spans="2:28">
      <c r="B28" s="14" t="s">
        <v>21</v>
      </c>
      <c r="C28" s="14" t="s">
        <v>22</v>
      </c>
      <c r="D28" s="14" t="s">
        <v>19</v>
      </c>
      <c r="E28" s="14" t="s">
        <v>63</v>
      </c>
      <c r="F28" s="14" t="s">
        <v>18</v>
      </c>
      <c r="G28" s="15">
        <v>2000</v>
      </c>
      <c r="H28" s="14"/>
      <c r="I28" s="14"/>
      <c r="J28" s="70"/>
      <c r="K28" s="71">
        <v>1000</v>
      </c>
      <c r="L28" s="71"/>
      <c r="M28" s="71"/>
      <c r="N28" s="71"/>
      <c r="O28" s="71">
        <v>2000</v>
      </c>
      <c r="P28" s="71"/>
      <c r="Q28" s="71"/>
      <c r="R28" s="71">
        <v>28176</v>
      </c>
      <c r="S28" s="71"/>
      <c r="T28" s="71"/>
      <c r="U28" s="71">
        <v>20000</v>
      </c>
      <c r="V28" s="71"/>
      <c r="W28" s="71"/>
      <c r="X28" s="71"/>
      <c r="Y28" s="71"/>
      <c r="Z28" s="71"/>
      <c r="AA28" s="71"/>
      <c r="AB28" s="70"/>
    </row>
    <row r="29" ht="3" customHeight="1" spans="2:28">
      <c r="B29" s="14"/>
      <c r="C29" s="14"/>
      <c r="D29" s="14"/>
      <c r="E29" s="29"/>
      <c r="F29" s="30"/>
      <c r="G29" s="31"/>
      <c r="H29" s="30"/>
      <c r="I29" s="30"/>
      <c r="J29" s="77"/>
      <c r="K29" s="73"/>
      <c r="L29" s="73"/>
      <c r="M29" s="73"/>
      <c r="N29" s="73"/>
      <c r="O29" s="73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0"/>
    </row>
    <row r="30" spans="2:28">
      <c r="B30" s="14" t="s">
        <v>21</v>
      </c>
      <c r="C30" s="16" t="s">
        <v>22</v>
      </c>
      <c r="D30" s="32" t="s">
        <v>19</v>
      </c>
      <c r="E30" s="33" t="s">
        <v>64</v>
      </c>
      <c r="F30" s="34" t="s">
        <v>65</v>
      </c>
      <c r="G30" s="35">
        <v>2300</v>
      </c>
      <c r="H30" s="30"/>
      <c r="I30" s="78"/>
      <c r="J30" s="79" t="s">
        <v>66</v>
      </c>
      <c r="K30" s="80">
        <v>-201000</v>
      </c>
      <c r="L30" s="80"/>
      <c r="M30" s="80"/>
      <c r="N30" s="80"/>
      <c r="O30" s="81">
        <f>-140000</f>
        <v>-140000</v>
      </c>
      <c r="P30" s="82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0"/>
    </row>
    <row r="31" spans="2:28">
      <c r="B31" s="14" t="s">
        <v>21</v>
      </c>
      <c r="C31" s="18"/>
      <c r="D31" s="32" t="s">
        <v>19</v>
      </c>
      <c r="E31" s="36" t="s">
        <v>67</v>
      </c>
      <c r="F31" s="34" t="s">
        <v>68</v>
      </c>
      <c r="G31" s="35">
        <f>745+1055+4000</f>
        <v>5800</v>
      </c>
      <c r="H31" s="30"/>
      <c r="I31" s="83"/>
      <c r="J31" s="84" t="s">
        <v>69</v>
      </c>
      <c r="K31" s="80">
        <v>285000</v>
      </c>
      <c r="L31" s="80"/>
      <c r="M31" s="80"/>
      <c r="N31" s="80"/>
      <c r="O31" s="81">
        <f>176000</f>
        <v>176000</v>
      </c>
      <c r="P31" s="81"/>
      <c r="Q31" s="73"/>
      <c r="R31" s="101"/>
      <c r="S31" s="71"/>
      <c r="T31" s="73"/>
      <c r="U31" s="71"/>
      <c r="V31" s="71"/>
      <c r="W31" s="73"/>
      <c r="X31" s="71"/>
      <c r="Y31" s="71"/>
      <c r="Z31" s="73"/>
      <c r="AA31" s="71"/>
      <c r="AB31" s="70"/>
    </row>
    <row r="32" spans="2:28">
      <c r="B32" s="14" t="s">
        <v>21</v>
      </c>
      <c r="C32" s="18"/>
      <c r="D32" s="32" t="s">
        <v>19</v>
      </c>
      <c r="E32" s="33" t="s">
        <v>70</v>
      </c>
      <c r="F32" s="17" t="s">
        <v>50</v>
      </c>
      <c r="G32" s="37">
        <f>6000+100000</f>
        <v>106000</v>
      </c>
      <c r="H32" s="38" t="s">
        <v>71</v>
      </c>
      <c r="I32" s="85"/>
      <c r="J32" s="86"/>
      <c r="K32" s="62">
        <v>10000</v>
      </c>
      <c r="L32" s="62"/>
      <c r="M32" s="62"/>
      <c r="N32" s="62"/>
      <c r="O32" s="62">
        <v>9000</v>
      </c>
      <c r="P32" s="62"/>
      <c r="Q32" s="62"/>
      <c r="R32" s="82">
        <v>20000</v>
      </c>
      <c r="S32" s="82"/>
      <c r="T32" s="62"/>
      <c r="U32" s="71"/>
      <c r="V32" s="71"/>
      <c r="W32" s="62"/>
      <c r="X32" s="71"/>
      <c r="Y32" s="71"/>
      <c r="Z32" s="62"/>
      <c r="AA32" s="71"/>
      <c r="AB32" s="70"/>
    </row>
    <row r="33" ht="12.75" customHeight="1" spans="2:28">
      <c r="B33" s="14" t="s">
        <v>21</v>
      </c>
      <c r="C33" s="19"/>
      <c r="D33" s="39" t="s">
        <v>72</v>
      </c>
      <c r="E33" s="40" t="s">
        <v>73</v>
      </c>
      <c r="F33" s="30" t="s">
        <v>18</v>
      </c>
      <c r="G33" s="31">
        <v>324000</v>
      </c>
      <c r="H33" s="41"/>
      <c r="I33" s="41"/>
      <c r="J33" s="87"/>
      <c r="K33" s="76">
        <v>385000</v>
      </c>
      <c r="L33" s="76"/>
      <c r="M33" s="76"/>
      <c r="N33" s="76"/>
      <c r="O33" s="76">
        <v>598000</v>
      </c>
      <c r="P33" s="76"/>
      <c r="Q33" s="76"/>
      <c r="R33" s="76">
        <f>27564</f>
        <v>27564</v>
      </c>
      <c r="S33" s="71"/>
      <c r="T33" s="76"/>
      <c r="U33" s="71">
        <v>20000</v>
      </c>
      <c r="V33" s="71"/>
      <c r="W33" s="76"/>
      <c r="X33" s="71">
        <v>20000</v>
      </c>
      <c r="Y33" s="71"/>
      <c r="Z33" s="76"/>
      <c r="AA33" s="71">
        <v>5000</v>
      </c>
      <c r="AB33" s="70"/>
    </row>
    <row r="34" spans="2:28">
      <c r="B34" s="14" t="s">
        <v>21</v>
      </c>
      <c r="C34" s="14" t="s">
        <v>36</v>
      </c>
      <c r="D34" s="14" t="s">
        <v>74</v>
      </c>
      <c r="E34" s="29" t="s">
        <v>75</v>
      </c>
      <c r="F34" s="30" t="s">
        <v>18</v>
      </c>
      <c r="G34" s="31">
        <v>-4000</v>
      </c>
      <c r="H34" s="30"/>
      <c r="I34" s="30"/>
      <c r="J34" s="88"/>
      <c r="K34" s="71">
        <v>-600</v>
      </c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0"/>
    </row>
    <row r="35" ht="3" customHeight="1" spans="2:28">
      <c r="B35" s="14"/>
      <c r="C35" s="14"/>
      <c r="D35" s="14"/>
      <c r="E35" s="29"/>
      <c r="F35" s="30"/>
      <c r="G35" s="31"/>
      <c r="H35" s="30"/>
      <c r="I35" s="30"/>
      <c r="J35" s="88"/>
      <c r="K35" s="71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1"/>
      <c r="Z35" s="73"/>
      <c r="AA35" s="71"/>
      <c r="AB35" s="70"/>
    </row>
    <row r="36" spans="2:28">
      <c r="B36" s="14" t="s">
        <v>21</v>
      </c>
      <c r="C36" s="17" t="s">
        <v>76</v>
      </c>
      <c r="D36" s="14" t="s">
        <v>16</v>
      </c>
      <c r="E36" s="17" t="s">
        <v>77</v>
      </c>
      <c r="F36" s="14" t="s">
        <v>48</v>
      </c>
      <c r="G36" s="15">
        <v>13000</v>
      </c>
      <c r="H36" s="14"/>
      <c r="I36" s="14"/>
      <c r="J36" s="70"/>
      <c r="K36" s="72">
        <v>1600</v>
      </c>
      <c r="L36" s="38" t="s">
        <v>31</v>
      </c>
      <c r="M36" s="62"/>
      <c r="N36" s="75"/>
      <c r="O36" s="89" t="s">
        <v>78</v>
      </c>
      <c r="P36" s="80"/>
      <c r="Q36" s="80"/>
      <c r="R36" s="80">
        <v>-30000</v>
      </c>
      <c r="S36" s="80"/>
      <c r="T36" s="80"/>
      <c r="U36" s="80">
        <v>-40000</v>
      </c>
      <c r="V36" s="80"/>
      <c r="W36" s="80"/>
      <c r="X36" s="82">
        <v>-30000</v>
      </c>
      <c r="Y36" s="82"/>
      <c r="Z36" s="80"/>
      <c r="AA36" s="71"/>
      <c r="AB36" s="70"/>
    </row>
    <row r="37" spans="2:28">
      <c r="B37" s="14" t="s">
        <v>14</v>
      </c>
      <c r="C37" s="14" t="s">
        <v>36</v>
      </c>
      <c r="D37" s="14" t="s">
        <v>16</v>
      </c>
      <c r="E37" s="33" t="s">
        <v>79</v>
      </c>
      <c r="F37" s="14" t="s">
        <v>18</v>
      </c>
      <c r="G37" s="15">
        <v>23000</v>
      </c>
      <c r="H37" s="14"/>
      <c r="I37" s="14"/>
      <c r="J37" s="70"/>
      <c r="K37" s="71">
        <v>20000</v>
      </c>
      <c r="L37" s="76"/>
      <c r="M37" s="76"/>
      <c r="N37" s="90"/>
      <c r="O37" s="91">
        <v>16000</v>
      </c>
      <c r="P37" s="92" t="s">
        <v>80</v>
      </c>
      <c r="Q37" s="102"/>
      <c r="R37" s="103"/>
      <c r="S37" s="82">
        <v>20000</v>
      </c>
      <c r="T37" s="102"/>
      <c r="U37" s="61"/>
      <c r="V37" s="82">
        <v>20000</v>
      </c>
      <c r="W37" s="102"/>
      <c r="X37" s="104"/>
      <c r="Y37" s="70"/>
      <c r="Z37" s="102"/>
      <c r="AA37" s="70"/>
      <c r="AB37" s="70"/>
    </row>
    <row r="38" spans="2:28">
      <c r="B38" s="42" t="s">
        <v>81</v>
      </c>
      <c r="C38" s="43"/>
      <c r="D38" s="43"/>
      <c r="E38" s="44"/>
      <c r="F38" s="43"/>
      <c r="G38" s="12" t="str">
        <f>G3</f>
        <v>in S$</v>
      </c>
      <c r="H38" s="12" t="str">
        <f>H3</f>
        <v>in USD</v>
      </c>
      <c r="I38" s="12">
        <f>I3</f>
        <v>0</v>
      </c>
      <c r="J38" s="12"/>
      <c r="K38" s="12" t="str">
        <f>K3</f>
        <v>in S$</v>
      </c>
      <c r="L38" s="12" t="str">
        <f>L3</f>
        <v>in USD</v>
      </c>
      <c r="M38" s="12">
        <f>M3</f>
        <v>0</v>
      </c>
      <c r="N38" s="12"/>
      <c r="O38" s="12" t="str">
        <f t="shared" ref="O38:AB38" si="2">O3</f>
        <v>in S$</v>
      </c>
      <c r="P38" s="93" t="str">
        <f t="shared" si="2"/>
        <v>in USD</v>
      </c>
      <c r="Q38" s="93">
        <f t="shared" si="2"/>
        <v>0</v>
      </c>
      <c r="R38" s="93" t="str">
        <f t="shared" si="2"/>
        <v>in S$</v>
      </c>
      <c r="S38" s="93" t="str">
        <f t="shared" si="2"/>
        <v>in USD</v>
      </c>
      <c r="T38" s="93">
        <f t="shared" ref="T38" si="3">T3</f>
        <v>0</v>
      </c>
      <c r="U38" s="93" t="str">
        <f t="shared" si="2"/>
        <v>in S$</v>
      </c>
      <c r="V38" s="93" t="str">
        <f t="shared" si="2"/>
        <v>in USD</v>
      </c>
      <c r="W38" s="93">
        <f t="shared" si="2"/>
        <v>0</v>
      </c>
      <c r="X38" s="12" t="str">
        <f t="shared" si="2"/>
        <v>in S$</v>
      </c>
      <c r="Y38" s="12" t="str">
        <f t="shared" si="2"/>
        <v>in USD</v>
      </c>
      <c r="Z38" s="93">
        <f t="shared" ref="Z38" si="4">Z3</f>
        <v>0</v>
      </c>
      <c r="AA38" s="12" t="str">
        <f t="shared" si="2"/>
        <v>in S$</v>
      </c>
      <c r="AB38" s="12" t="str">
        <f t="shared" si="2"/>
        <v>in USD</v>
      </c>
    </row>
    <row r="39" spans="3:28">
      <c r="C39" s="45">
        <f>ABS(G39-G40)+ABS(H39-H40)+ABS(K39-K40)+ABS(L39-L40)+ABS(K43-K44)+ABS(O39-O40)+ABS(P39-P40)+ABS(O43-O44)+ABS(R39-R40)+ABS(S39-S40)+ABS(R43-R44)+ABS(U39-U40)+ABS(V39-V40)+ABS(U43-U44)</f>
        <v>0</v>
      </c>
      <c r="D39" s="45"/>
      <c r="E39" s="46" t="s">
        <v>82</v>
      </c>
      <c r="G39" s="6">
        <f>SUM(G4:G37)</f>
        <v>2232704</v>
      </c>
      <c r="H39" s="6">
        <f>SUM(H4:H37)</f>
        <v>727829</v>
      </c>
      <c r="I39" s="94"/>
      <c r="K39" s="6">
        <f>SUM(K4:K37)</f>
        <v>1962265</v>
      </c>
      <c r="L39" s="6">
        <f>SUM(L4:L37)</f>
        <v>683087</v>
      </c>
      <c r="M39" s="95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4:28">
      <c r="D40" s="46"/>
      <c r="E40" s="47" t="s">
        <v>83</v>
      </c>
      <c r="G40" s="6">
        <v>2232704</v>
      </c>
      <c r="H40" s="6">
        <v>727829</v>
      </c>
      <c r="K40" s="6">
        <v>1962265</v>
      </c>
      <c r="L40" s="6">
        <v>683087</v>
      </c>
      <c r="M40" s="95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5:22">
      <c r="E41" s="48" t="s">
        <v>84</v>
      </c>
      <c r="F41" s="49">
        <v>1.34</v>
      </c>
      <c r="H41" s="49"/>
      <c r="I41" s="49"/>
      <c r="J41" s="49"/>
      <c r="L41" s="5" t="s">
        <v>85</v>
      </c>
      <c r="M41" s="5"/>
      <c r="P41" s="5" t="s">
        <v>86</v>
      </c>
      <c r="S41" s="95"/>
      <c r="U41" s="6"/>
      <c r="V41"/>
    </row>
    <row r="42" s="4" customFormat="1" spans="4:26">
      <c r="D42" s="50"/>
      <c r="E42" s="51" t="s">
        <v>87</v>
      </c>
      <c r="G42" s="52">
        <f>G43/$F$41</f>
        <v>2394026.01492537</v>
      </c>
      <c r="H42" s="52"/>
      <c r="J42" s="6"/>
      <c r="K42" s="52"/>
      <c r="L42" s="52"/>
      <c r="M42" s="52"/>
      <c r="N42" s="6"/>
      <c r="O42" s="52"/>
      <c r="P42" s="52"/>
      <c r="Q42" s="105"/>
      <c r="R42" s="106"/>
      <c r="S42" s="105"/>
      <c r="T42" s="105"/>
      <c r="U42" s="106"/>
      <c r="V42" s="105"/>
      <c r="W42" s="105"/>
      <c r="Z42" s="105"/>
    </row>
    <row r="43" spans="4:28">
      <c r="D43" s="46"/>
      <c r="E43" s="46" t="s">
        <v>88</v>
      </c>
      <c r="G43" s="53">
        <f>H39*$F$41+G39</f>
        <v>3207994.86</v>
      </c>
      <c r="H43" s="53"/>
      <c r="K43" s="53">
        <f>ROUND(L39*1.3439+K39,0)</f>
        <v>2880266</v>
      </c>
      <c r="L43" s="53"/>
      <c r="M43" s="53"/>
      <c r="O43" s="53">
        <f>ROUND(P39*1.3465+O39,0)</f>
        <v>2580602</v>
      </c>
      <c r="P43" s="53"/>
      <c r="R43" s="53">
        <f>ROUND(S39*1.37+R39,0)</f>
        <v>1877698</v>
      </c>
      <c r="S43" s="53"/>
      <c r="U43" s="53">
        <f>V39*1.37+U39</f>
        <v>1789659</v>
      </c>
      <c r="V43" s="53"/>
      <c r="X43" s="53">
        <f>Y39*1.36+X39</f>
        <v>1320000.2</v>
      </c>
      <c r="Y43" s="53"/>
      <c r="AA43" s="53">
        <f>AB39*1.4+AA39</f>
        <v>1011128</v>
      </c>
      <c r="AB43" s="53"/>
    </row>
    <row r="44" spans="4:28">
      <c r="D44" s="46"/>
      <c r="E44" s="47" t="s">
        <v>89</v>
      </c>
      <c r="G44" s="53"/>
      <c r="H44" s="53"/>
      <c r="K44" s="53">
        <v>2880266</v>
      </c>
      <c r="L44" s="53"/>
      <c r="M44" s="53"/>
      <c r="O44" s="53">
        <v>2580602</v>
      </c>
      <c r="P44" s="53"/>
      <c r="R44" s="53">
        <v>1877698</v>
      </c>
      <c r="S44" s="53"/>
      <c r="U44" s="53">
        <v>1789659</v>
      </c>
      <c r="V44" s="53"/>
      <c r="X44" s="53">
        <v>1320000</v>
      </c>
      <c r="Y44" s="53"/>
      <c r="AA44" s="53">
        <v>1011128</v>
      </c>
      <c r="AB44" s="53"/>
    </row>
    <row r="45" spans="4:28">
      <c r="D45" s="46"/>
      <c r="E45" s="47"/>
      <c r="G45" s="53"/>
      <c r="H45" s="53"/>
      <c r="K45" s="53"/>
      <c r="L45" s="53"/>
      <c r="M45" s="53"/>
      <c r="O45" s="53"/>
      <c r="P45" s="53"/>
      <c r="R45" s="53"/>
      <c r="S45" s="53"/>
      <c r="U45" s="53"/>
      <c r="V45" s="53"/>
      <c r="X45" s="53"/>
      <c r="Y45" s="53"/>
      <c r="AA45" s="53"/>
      <c r="AB45" s="53"/>
    </row>
    <row r="46" spans="2:28">
      <c r="B46" s="54" t="s">
        <v>90</v>
      </c>
      <c r="C46" s="55"/>
      <c r="D46" s="55"/>
      <c r="E46" s="55"/>
      <c r="F46" s="55"/>
      <c r="G46" s="55"/>
      <c r="H46" s="55"/>
      <c r="I46" s="55"/>
      <c r="J46" s="55"/>
      <c r="M46" s="53"/>
      <c r="O46" s="3"/>
      <c r="P46" s="6">
        <f>G43-K43</f>
        <v>327728.86</v>
      </c>
      <c r="R46" s="107" t="s">
        <v>91</v>
      </c>
      <c r="S46" s="53"/>
      <c r="U46" s="53"/>
      <c r="V46" s="53"/>
      <c r="X46" s="53"/>
      <c r="Y46" s="53"/>
      <c r="AA46" s="53"/>
      <c r="AB46" s="53"/>
    </row>
    <row r="47" spans="2:26">
      <c r="B47" s="111" t="s">
        <v>92</v>
      </c>
      <c r="K47" s="56"/>
      <c r="L47" s="56"/>
      <c r="M47" s="56"/>
      <c r="N47" s="56"/>
      <c r="O47" s="56"/>
      <c r="Q47" s="56"/>
      <c r="R47" s="56"/>
      <c r="S47" s="56"/>
      <c r="T47" s="56"/>
      <c r="U47" s="56"/>
      <c r="V47" s="56"/>
      <c r="W47" s="56"/>
      <c r="Z47" s="56"/>
    </row>
    <row r="48" spans="2:26">
      <c r="B48" s="54" t="s">
        <v>93</v>
      </c>
      <c r="C48" s="55"/>
      <c r="D48" s="55"/>
      <c r="E48" s="55"/>
      <c r="F48" s="55"/>
      <c r="G48" s="55"/>
      <c r="H48" s="55"/>
      <c r="I48" s="55"/>
      <c r="J48" s="55"/>
      <c r="K48" s="56"/>
      <c r="L48" s="56"/>
      <c r="M48" s="56"/>
      <c r="N48" s="56"/>
      <c r="O48" s="56"/>
      <c r="Q48" s="56"/>
      <c r="R48" s="56"/>
      <c r="S48" s="56"/>
      <c r="T48" s="56"/>
      <c r="U48" s="56"/>
      <c r="V48" s="56"/>
      <c r="W48" s="56"/>
      <c r="Z48" s="56"/>
    </row>
    <row r="49" spans="2:26">
      <c r="B49" s="54" t="s">
        <v>94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s="56"/>
      <c r="R49" s="56"/>
      <c r="S49" s="56"/>
      <c r="T49" s="56"/>
      <c r="U49" s="56"/>
      <c r="V49" s="56"/>
      <c r="W49" s="56"/>
      <c r="Z49" s="56"/>
    </row>
    <row r="50" spans="2:26">
      <c r="B50" s="54" t="s">
        <v>95</v>
      </c>
      <c r="C50" s="56"/>
      <c r="D50" s="56"/>
      <c r="E50" s="56"/>
      <c r="F50" s="56"/>
      <c r="G50" s="56"/>
      <c r="H50" s="56"/>
      <c r="I50" s="56"/>
      <c r="J50" s="56"/>
      <c r="K50" s="55"/>
      <c r="L50" s="55"/>
      <c r="M50" s="55"/>
      <c r="N50" s="55"/>
      <c r="O50" s="55"/>
      <c r="P50" s="56"/>
      <c r="Q50" s="55"/>
      <c r="R50" s="55"/>
      <c r="S50" s="55"/>
      <c r="T50" s="55"/>
      <c r="U50" s="55"/>
      <c r="V50" s="55"/>
      <c r="W50" s="55"/>
      <c r="Z50" s="55"/>
    </row>
    <row r="51" spans="2:28">
      <c r="B51" s="111" t="s">
        <v>96</v>
      </c>
      <c r="D51" s="46"/>
      <c r="M51" s="53"/>
      <c r="O51" s="53"/>
      <c r="P51" s="53"/>
      <c r="U51" s="53"/>
      <c r="V51" s="53"/>
      <c r="X51" s="53"/>
      <c r="Y51" s="53"/>
      <c r="AA51" s="53"/>
      <c r="AB51" s="53"/>
    </row>
    <row r="52" spans="2:26">
      <c r="B52" t="s">
        <v>97</v>
      </c>
      <c r="D52" s="46"/>
      <c r="E52" s="46"/>
      <c r="N52" s="5"/>
      <c r="Q52" s="5"/>
      <c r="T52" s="5"/>
      <c r="V52" s="5"/>
      <c r="W52" s="5"/>
      <c r="Z52" s="5"/>
    </row>
    <row r="53" spans="2:26">
      <c r="B53" s="1" t="s">
        <v>98</v>
      </c>
      <c r="N53" s="5"/>
      <c r="Q53" s="5"/>
      <c r="T53" s="5"/>
      <c r="V53" s="5"/>
      <c r="W53" s="5"/>
      <c r="Z53" s="5"/>
    </row>
    <row r="54" ht="12.75" customHeight="1" spans="2:26">
      <c r="B54" s="54"/>
      <c r="C54" s="56"/>
      <c r="D54" s="56"/>
      <c r="E54" s="56"/>
      <c r="F54" s="56"/>
      <c r="G54" s="56"/>
      <c r="H54" s="56"/>
      <c r="I54" s="56"/>
      <c r="J54" s="56"/>
      <c r="K54" s="55"/>
      <c r="L54" s="55"/>
      <c r="M54" s="55"/>
      <c r="N54" s="55"/>
      <c r="O54" s="55"/>
      <c r="P54" s="55"/>
      <c r="Q54" s="55"/>
      <c r="R54" s="108"/>
      <c r="S54" s="55"/>
      <c r="T54" s="55"/>
      <c r="U54" s="55"/>
      <c r="V54" s="55"/>
      <c r="W54" s="55"/>
      <c r="Z54" s="55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</sheetData>
  <mergeCells count="29">
    <mergeCell ref="G2:H2"/>
    <mergeCell ref="K2:L2"/>
    <mergeCell ref="O2:P2"/>
    <mergeCell ref="R2:S2"/>
    <mergeCell ref="U2:V2"/>
    <mergeCell ref="X2:Y2"/>
    <mergeCell ref="AA2:AB2"/>
    <mergeCell ref="C39:D39"/>
    <mergeCell ref="G42:H42"/>
    <mergeCell ref="K42:L42"/>
    <mergeCell ref="O42:P42"/>
    <mergeCell ref="G43:H43"/>
    <mergeCell ref="K43:L43"/>
    <mergeCell ref="O43:P43"/>
    <mergeCell ref="R43:S43"/>
    <mergeCell ref="U43:V43"/>
    <mergeCell ref="X43:Y43"/>
    <mergeCell ref="AA43:AB43"/>
    <mergeCell ref="G44:H44"/>
    <mergeCell ref="K44:L44"/>
    <mergeCell ref="O44:P44"/>
    <mergeCell ref="R44:S44"/>
    <mergeCell ref="U44:V44"/>
    <mergeCell ref="X44:Y44"/>
    <mergeCell ref="AA44:AB44"/>
    <mergeCell ref="B17:B18"/>
    <mergeCell ref="C6:C12"/>
    <mergeCell ref="C30:C33"/>
    <mergeCell ref="D13:D25"/>
  </mergeCells>
  <pageMargins left="0.25" right="0.25" top="0.75" bottom="0.7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5"/>
  <sheetViews>
    <sheetView workbookViewId="0">
      <selection activeCell="G36" sqref="G36"/>
    </sheetView>
  </sheetViews>
  <sheetFormatPr defaultColWidth="9" defaultRowHeight="13.2" outlineLevelCol="4"/>
  <cols>
    <col min="5" max="5" width="10.1388888888889" customWidth="1"/>
  </cols>
  <sheetData>
    <row r="2" spans="3:5">
      <c r="C2" t="s">
        <v>99</v>
      </c>
      <c r="E2" s="1"/>
    </row>
    <row r="3" spans="3:5">
      <c r="C3">
        <v>4</v>
      </c>
      <c r="E3" s="2"/>
    </row>
    <row r="4" spans="3:5">
      <c r="C4">
        <v>2</v>
      </c>
      <c r="E4" s="3"/>
    </row>
    <row r="5" spans="3:3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3">
      <c r="C9">
        <v>10.5</v>
      </c>
    </row>
    <row r="10" spans="3:3">
      <c r="C10">
        <v>2</v>
      </c>
    </row>
    <row r="11" spans="3:3">
      <c r="C11">
        <v>5</v>
      </c>
    </row>
    <row r="12" spans="3:3">
      <c r="C12">
        <v>8</v>
      </c>
    </row>
    <row r="13" spans="3:3">
      <c r="C13">
        <v>1</v>
      </c>
    </row>
    <row r="14" spans="3:3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root1</cp:lastModifiedBy>
  <dcterms:created xsi:type="dcterms:W3CDTF">2024-06-01T15:58:00Z</dcterms:created>
  <cp:lastPrinted>2025-01-30T07:48:00Z</cp:lastPrinted>
  <dcterms:modified xsi:type="dcterms:W3CDTF">2025-02-27T16:01:50Z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