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425AB71-F96D-4EEF-B861-E97FB9301614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5" i="32" l="1"/>
  <c r="LQ37" i="32"/>
  <c r="LQ40" i="32" l="1"/>
  <c r="LQ26" i="32" l="1"/>
  <c r="LO22" i="32" l="1"/>
  <c r="LO21" i="32"/>
  <c r="LO2" i="32" s="1"/>
  <c r="LQ22" i="32"/>
  <c r="LS2" i="32"/>
  <c r="LQ31" i="32"/>
  <c r="LO36" i="32" s="1"/>
  <c r="LS3" i="32" l="1"/>
  <c r="LQ25" i="32"/>
  <c r="LO31" i="32"/>
  <c r="LQ13" i="32"/>
  <c r="LQ18" i="32" l="1"/>
  <c r="LO30" i="32" s="1"/>
  <c r="LQ23" i="32" l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<sst xmlns="http://schemas.openxmlformats.org/spreadsheetml/2006/main" count="8010" uniqueCount="3300">
  <si>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</si>
  <si>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</si>
  <si>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</si>
  <si>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</si>
  <si>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</si>
  <si>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</si>
  <si>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</si>
  <si>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</si>
  <si>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</si>
  <si>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</si>
  <si>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</si>
  <si>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</si>
  <si>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</si>
  <si>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</si>
  <si>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</si>
  <si>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</si>
  <si>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</si>
  <si>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</si>
  <si>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</si>
  <si>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</si>
  <si>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</si>
  <si>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</si>
  <si>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</si>
  <si>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</si>
  <si>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</si>
  <si>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</si>
  <si>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</si>
  <si>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</si>
  <si>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</si>
  <si>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</si>
  <si>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</si>
  <si>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</si>
  <si>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</si>
  <si>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</si>
  <si>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</si>
  <si>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</si>
  <si>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</si>
  <si>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</si>
  <si>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</si>
  <si>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</si>
  <si>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</si>
  <si>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</si>
  <si>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</si>
  <si>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</si>
  <si>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</si>
  <si>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</si>
  <si>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</si>
  <si>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</si>
  <si>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</si>
  <si>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</si>
  <si>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</si>
  <si>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</si>
  <si>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</si>
  <si>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</si>
  <si>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</si>
  <si>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</si>
  <si>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</si>
  <si>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</si>
  <si>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</si>
  <si>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</si>
  <si>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</si>
  <si>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</si>
  <si>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</si>
  <si>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</si>
  <si>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</si>
  <si>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</si>
  <si>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</si>
  <si>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</si>
  <si>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</si>
  <si>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</si>
  <si>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</si>
  <si>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</si>
  <si>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</si>
  <si>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</si>
  <si>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</si>
  <si>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</si>
  <si>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</si>
  <si>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</si>
  <si>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</si>
  <si>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</si>
  <si>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</si>
  <si>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</si>
  <si>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</si>
  <si>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</si>
  <si>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</si>
  <si>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</si>
  <si>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</si>
  <si>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</si>
  <si>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</si>
  <si>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</si>
  <si>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</si>
  <si>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</si>
  <si>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</si>
  <si>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</si>
  <si>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</si>
  <si>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</si>
  <si>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</si>
  <si>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</si>
  <si>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</si>
  <si>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</si>
  <si>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</si>
  <si>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</si>
  <si>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</si>
  <si>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</si>
  <si>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</si>
  <si>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</si>
  <si>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</si>
  <si>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</si>
  <si>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</si>
  <si>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</si>
  <si>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</si>
  <si>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</si>
  <si>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</si>
  <si>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</si>
  <si>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</si>
  <si>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</si>
  <si>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</si>
  <si>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</si>
  <si>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</si>
  <si>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</si>
  <si>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</si>
  <si>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</si>
  <si>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</si>
  <si>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</si>
  <si>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</si>
  <si>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</si>
  <si>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</si>
  <si>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</si>
  <si>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</si>
  <si>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</si>
  <si>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</si>
  <si>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</si>
  <si>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</si>
  <si>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</si>
  <si>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</si>
  <si>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</si>
  <si>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</si>
  <si>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</si>
  <si>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</si>
  <si>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</si>
  <si>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</si>
  <si>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</si>
  <si>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</si>
  <si>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</si>
  <si>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</si>
  <si>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</si>
  <si>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</si>
  <si>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</si>
  <si>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</si>
  <si>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</si>
  <si>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</si>
  <si>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</si>
  <si>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</si>
  <si>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</si>
  <si>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</si>
  <si>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</si>
  <si>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</si>
  <si>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</si>
  <si>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</si>
  <si>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</si>
  <si>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</si>
  <si>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</si>
  <si>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</si>
  <si>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</si>
  <si>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</si>
  <si>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</si>
  <si>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</si>
  <si>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</si>
  <si>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</si>
  <si>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</si>
  <si>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</si>
  <si>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</si>
  <si>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</si>
  <si>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</si>
  <si>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</si>
  <si>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</si>
  <si>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</si>
  <si>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</si>
  <si>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</si>
  <si>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</si>
  <si>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</si>
  <si>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</si>
  <si>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</si>
  <si>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</si>
  <si>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</si>
  <si>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</si>
  <si>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</si>
  <si>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</si>
  <si>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</si>
  <si>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</si>
  <si>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</si>
  <si>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</si>
  <si>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</si>
  <si>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</si>
  <si>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</si>
  <si>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</si>
  <si>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</si>
  <si>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</si>
  <si>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</si>
  <si>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</si>
  <si>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</si>
  <si>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</si>
  <si>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</si>
  <si>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</si>
  <si>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</si>
  <si>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</si>
  <si>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</si>
  <si>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</si>
  <si>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</si>
  <si>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</si>
  <si>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</si>
  <si>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</si>
  <si>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</si>
  <si>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</si>
  <si>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</si>
  <si>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</si>
  <si>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</si>
  <si>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</si>
  <si>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</si>
  <si>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</si>
  <si>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</si>
  <si>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</si>
  <si>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</si>
  <si>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</si>
  <si>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</si>
  <si>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</si>
  <si>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</si>
  <si>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</si>
  <si>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</si>
  <si>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</si>
  <si>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</si>
  <si>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</si>
  <si>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</si>
  <si>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</si>
  <si>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</si>
  <si>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</si>
  <si>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</si>
  <si>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</si>
  <si>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</si>
  <si>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</si>
  <si>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</si>
  <si>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</si>
  <si>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</si>
  <si>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</si>
  <si>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</si>
  <si>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</si>
  <si>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</si>
  <si>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</si>
  <si>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</si>
  <si>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</si>
  <si>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</si>
  <si>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</si>
  <si>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</si>
  <si>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</si>
  <si>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</si>
  <si>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</si>
  <si>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</si>
  <si>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</si>
  <si>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</si>
  <si>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</si>
  <si>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</si>
  <si>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</si>
  <si>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</si>
  <si>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</si>
  <si>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</si>
  <si>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</si>
  <si>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</si>
  <si>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</si>
  <si>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</si>
  <si>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</si>
  <si>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</si>
  <si>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</si>
  <si>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</si>
  <si>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</si>
  <si>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</si>
  <si>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</si>
  <si>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</si>
  <si>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</si>
  <si>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</si>
  <si>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</si>
  <si>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</si>
  <si>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</si>
  <si>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</si>
  <si>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</si>
  <si>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</si>
  <si>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</si>
  <si>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</si>
  <si>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</si>
  <si>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</si>
  <si>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</si>
  <si>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</si>
  <si>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</si>
  <si>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</si>
  <si>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</si>
  <si>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</si>
  <si>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</si>
  <si>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</si>
  <si>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</si>
  <si>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</si>
  <si>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</si>
  <si>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</si>
  <si>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</si>
  <si>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</si>
  <si>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</si>
  <si>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</si>
  <si>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</si>
  <si>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</si>
  <si>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</si>
  <si>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</si>
  <si>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</si>
  <si>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</si>
  <si>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</si>
  <si>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</si>
  <si>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</si>
  <si>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</si>
  <si>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</si>
  <si>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</si>
  <si>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</si>
  <si>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</si>
  <si>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</si>
  <si>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</si>
  <si>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</si>
  <si>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</si>
  <si>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</si>
  <si>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</si>
  <si>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</si>
  <si>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</si>
  <si>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</si>
  <si>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</si>
  <si>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</si>
  <si>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</si>
  <si>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</si>
  <si>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</si>
  <si>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</si>
  <si>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</si>
  <si>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</si>
  <si>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</si>
  <si>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</si>
  <si>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</si>
  <si>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</si>
  <si>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</si>
  <si>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</si>
  <si>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</si>
  <si>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</si>
  <si>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</si>
  <si>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</si>
  <si>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</si>
  <si>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</si>
  <si>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</si>
  <si>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</si>
  <si>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</si>
  <si>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</si>
  <si>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</si>
  <si>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</si>
  <si>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</si>
  <si>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</si>
  <si>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</si>
  <si>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</si>
  <si>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</si>
  <si>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</si>
  <si>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</si>
  <si>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</si>
  <si>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</si>
  <si>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</si>
  <si>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</si>
  <si>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</si>
  <si>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</si>
  <si>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</si>
  <si>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</si>
  <si>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</si>
  <si>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</si>
  <si>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</si>
  <si>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</si>
  <si>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</si>
  <si>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</si>
  <si>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</si>
  <si>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</si>
  <si>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</si>
  <si>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</si>
  <si>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</si>
  <si>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</si>
  <si>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</si>
  <si>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</si>
  <si>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</si>
  <si>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</si>
  <si>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</si>
  <si>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</si>
  <si>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</si>
  <si>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</si>
  <si>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</si>
  <si>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</si>
  <si>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</si>
  <si>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</si>
  <si>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</si>
  <si>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</si>
  <si>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</si>
  <si>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</si>
  <si>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</si>
  <si>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</si>
  <si>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</si>
  <si>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</si>
  <si>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</si>
  <si>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</si>
  <si>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</si>
  <si>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</si>
  <si>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</si>
  <si>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</si>
  <si>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</si>
  <si>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</si>
  <si>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</si>
  <si>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</si>
  <si>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</si>
  <si>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</si>
  <si>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</si>
  <si>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</si>
  <si>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</si>
  <si>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</si>
  <si>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</si>
  <si>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</si>
  <si>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</si>
  <si>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</si>
  <si>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</si>
  <si>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</si>
  <si>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</si>
  <si>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</si>
  <si>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</si>
  <si>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</si>
  <si>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</si>
  <si>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</si>
  <si>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</si>
  <si>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</si>
  <si>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</si>
  <si>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</si>
  <si>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</si>
  <si>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</si>
  <si>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</si>
  <si>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</si>
  <si>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</si>
  <si>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</si>
  <si>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</si>
  <si>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</si>
  <si>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</si>
  <si>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</si>
  <si>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</si>
  <si>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</si>
  <si>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</si>
  <si>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</si>
  <si>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</si>
  <si>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</si>
  <si>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</si>
  <si>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</si>
  <si>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</si>
  <si>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</si>
  <si>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</si>
  <si>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</si>
  <si>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</si>
  <si>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</si>
  <si>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</si>
  <si>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</si>
  <si>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</si>
  <si>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</si>
  <si>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</si>
  <si>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</si>
  <si>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</si>
  <si>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</si>
  <si>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</si>
  <si>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</si>
  <si>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</si>
  <si>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</si>
  <si>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</si>
  <si>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</si>
  <si>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</si>
  <si>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</si>
  <si>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</si>
  <si>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</si>
  <si>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</si>
  <si>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</si>
  <si>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</si>
  <si>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</si>
  <si>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</si>
  <si>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</si>
  <si>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</si>
  <si>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</si>
  <si>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</si>
  <si>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</si>
  <si>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</si>
  <si>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</si>
  <si>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</si>
  <si>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</si>
  <si>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</si>
  <si>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</si>
  <si>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</si>
  <si>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</si>
  <si>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</si>
  <si>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</si>
  <si>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</si>
  <si>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</si>
  <si>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</si>
  <si>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</si>
  <si>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</si>
  <si>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</si>
  <si>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</si>
  <si>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</si>
  <si>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</si>
  <si>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</si>
  <si>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</si>
  <si>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</si>
  <si>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</si>
  <si>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</si>
  <si>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</si>
  <si>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</si>
  <si>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</si>
  <si>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</si>
  <si>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</si>
  <si>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</si>
  <si>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</si>
  <si>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</si>
  <si>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</si>
  <si>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</si>
  <si>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</si>
  <si>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</si>
  <si>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</si>
  <si>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</si>
  <si>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</si>
  <si>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</si>
  <si>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</si>
  <si>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</si>
  <si>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</si>
  <si>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</si>
  <si>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</si>
  <si>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</si>
  <si>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</si>
  <si>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</si>
  <si>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</si>
  <si>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</si>
  <si>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</si>
  <si>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</si>
  <si>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</si>
  <si>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</si>
  <si>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</si>
  <si>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</si>
  <si>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</si>
  <si>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</si>
  <si>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</si>
  <si>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</si>
  <si>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</si>
  <si>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</si>
  <si>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</si>
  <si>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</si>
  <si>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</si>
  <si>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</si>
  <si>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</si>
  <si>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</si>
  <si>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</si>
  <si>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</si>
  <si>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</si>
  <si>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</si>
  <si>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</si>
  <si>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</si>
  <si>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</si>
  <si>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</si>
  <si>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</si>
  <si>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</si>
  <si>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</si>
  <si>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</si>
  <si>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</si>
  <si>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</si>
  <si>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</si>
  <si>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</si>
  <si>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</si>
  <si>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</si>
  <si>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</si>
  <si>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</si>
  <si>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</si>
  <si>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</si>
  <si>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</si>
  <si>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</si>
  <si>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</si>
  <si>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</si>
  <si>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</si>
  <si>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</si>
  <si>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</si>
  <si>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</si>
  <si>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</si>
  <si>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</si>
  <si>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</si>
  <si>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</si>
  <si>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</si>
  <si>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</si>
  <si>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</si>
  <si>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</si>
  <si>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</si>
  <si>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</si>
  <si>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</si>
  <si>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</si>
  <si>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</si>
  <si>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</si>
  <si>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</si>
  <si>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</si>
  <si>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</si>
  <si>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</si>
  <si>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</si>
  <si>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</si>
  <si>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</si>
  <si>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</si>
  <si>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</si>
  <si>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</si>
  <si>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</si>
  <si>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</si>
  <si>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</si>
  <si>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</si>
  <si>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</si>
  <si>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</si>
  <si>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</si>
  <si>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</si>
  <si>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</si>
  <si>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</si>
  <si>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</si>
  <si>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</si>
  <si>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</si>
  <si>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</si>
  <si>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</si>
  <si>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</si>
  <si>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</si>
  <si>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</si>
  <si>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</si>
  <si>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</si>
  <si>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</si>
  <si>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</si>
  <si>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</si>
  <si>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</si>
  <si>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</si>
  <si>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</si>
  <si>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</si>
  <si>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</si>
  <si>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</si>
  <si>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</si>
  <si>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</si>
  <si>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</si>
  <si>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</si>
  <si>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</si>
  <si>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</si>
  <si>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</si>
  <si>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</si>
  <si>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</si>
  <si>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</si>
  <si>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</si>
  <si>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</si>
  <si>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</si>
  <si>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</si>
  <si>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</si>
  <si>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</si>
  <si>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</si>
  <si>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</si>
  <si>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</si>
  <si>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</si>
  <si>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</si>
  <si>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</si>
  <si>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</si>
  <si>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</si>
  <si>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</si>
  <si>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</si>
  <si>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</si>
  <si>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</si>
  <si>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</si>
  <si>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</si>
  <si>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</si>
  <si>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</si>
  <si>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</si>
  <si>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</si>
  <si>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</si>
  <si>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</si>
  <si>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</si>
  <si>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</si>
  <si>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</si>
  <si>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</si>
  <si>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</si>
  <si>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</si>
  <si>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</si>
  <si>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</si>
  <si>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</si>
  <si>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</si>
  <si>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</si>
  <si>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</si>
  <si>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</si>
  <si>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</si>
  <si>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</si>
  <si>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</si>
  <si>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</si>
  <si>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</si>
  <si>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</si>
  <si>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</si>
  <si>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</si>
  <si>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</si>
  <si>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</si>
  <si>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</si>
  <si>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</si>
  <si>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</si>
  <si>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</si>
  <si>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</si>
  <si>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</si>
  <si>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</si>
  <si>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</si>
  <si>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</si>
  <si>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</si>
  <si>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</si>
  <si>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</si>
  <si>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</si>
  <si>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</si>
  <si>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</si>
  <si>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</si>
  <si>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</si>
  <si>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</si>
  <si>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</si>
  <si>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</si>
  <si>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</si>
  <si>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</si>
  <si>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</si>
  <si>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</si>
  <si>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</si>
  <si>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</si>
  <si>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</si>
  <si>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</si>
  <si>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</si>
  <si>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</si>
  <si>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</si>
  <si>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</si>
  <si>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</si>
  <si>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</si>
  <si>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</si>
  <si>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</si>
  <si>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</si>
  <si>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</si>
  <si>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</si>
  <si>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</si>
  <si>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</si>
  <si>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</si>
  <si>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</si>
  <si>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</si>
  <si>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</si>
  <si>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</si>
  <si>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</si>
  <si>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</si>
  <si>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</si>
  <si>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</si>
  <si>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</si>
  <si>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</si>
  <si>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</si>
  <si>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</si>
  <si>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</si>
  <si>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</si>
  <si>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</si>
  <si>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</si>
  <si>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</si>
  <si>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</si>
  <si>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</si>
  <si>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</si>
  <si>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</si>
  <si>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</si>
  <si>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</si>
  <si>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</si>
  <si>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</si>
  <si>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</si>
  <si>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</si>
  <si>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</si>
  <si>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</si>
  <si>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</si>
  <si>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</si>
  <si>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</si>
  <si>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</si>
  <si>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</si>
  <si>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</si>
  <si>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</si>
  <si>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</si>
  <si>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</si>
  <si>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</si>
  <si>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</si>
  <si>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</si>
  <si>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</si>
  <si>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</si>
  <si>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</si>
  <si>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</si>
  <si>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</si>
  <si>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</si>
  <si>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</si>
  <si>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</si>
  <si>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</si>
  <si>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</si>
  <si>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</si>
  <si>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</si>
  <si>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</si>
  <si>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</si>
  <si>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</si>
  <si>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</si>
  <si>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</si>
  <si>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</si>
  <si>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</si>
  <si>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</si>
  <si>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</si>
  <si>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</si>
  <si>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</si>
  <si>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</si>
  <si>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</si>
  <si>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</si>
  <si>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</si>
  <si>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</si>
  <si>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</si>
  <si>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</si>
  <si>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</si>
  <si>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</si>
  <si>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</si>
  <si>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</si>
  <si>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</si>
  <si>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</si>
  <si>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</si>
  <si>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</si>
  <si>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</si>
  <si>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</si>
  <si>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</si>
  <si>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</si>
  <si>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</si>
  <si>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</si>
  <si>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</si>
  <si>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</si>
  <si>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</si>
  <si>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</si>
  <si>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</si>
  <si>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</si>
  <si>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</si>
  <si>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</si>
  <si>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</si>
  <si>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</si>
  <si>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</si>
  <si>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</si>
  <si>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</si>
  <si>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</si>
  <si>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</si>
  <si>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</si>
  <si>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</si>
  <si>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</si>
  <si>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</si>
  <si>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</si>
  <si>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</si>
  <si>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</si>
  <si>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</si>
  <si>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</si>
  <si>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</si>
  <si>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</si>
  <si>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</si>
  <si>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</si>
  <si>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</si>
  <si>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</si>
  <si>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</si>
  <si>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</si>
  <si>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</si>
  <si>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</si>
  <si>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</si>
  <si>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</si>
  <si>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</si>
  <si>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</si>
  <si>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</si>
  <si>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</si>
  <si>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</si>
  <si>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</si>
  <si>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</si>
  <si>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</si>
  <si>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</si>
  <si>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</si>
  <si>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</si>
  <si>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</si>
  <si>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</si>
  <si>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</si>
  <si>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</si>
  <si>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</si>
  <si>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</si>
  <si>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</si>
  <si>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</si>
  <si>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</si>
  <si>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</si>
  <si>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</si>
  <si>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</si>
  <si>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</si>
  <si>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</si>
  <si>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</si>
  <si>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</si>
  <si>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</si>
  <si>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</si>
  <si>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</si>
  <si>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</si>
  <si>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</si>
  <si>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</si>
  <si>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</si>
  <si>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</si>
  <si>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</si>
  <si>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</si>
  <si>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</si>
  <si>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</si>
  <si>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</si>
  <si>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</si>
  <si>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</si>
  <si>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</si>
  <si>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</si>
  <si>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</si>
  <si>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</si>
  <si>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</si>
  <si>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</si>
  <si>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</si>
  <si>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</si>
  <si>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</si>
  <si>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</si>
  <si>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</si>
  <si>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</si>
  <si>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</si>
  <si>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</si>
  <si>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</si>
  <si>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</si>
  <si>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</si>
  <si>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</si>
  <si>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</si>
  <si>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</si>
  <si>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</si>
  <si>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</si>
  <si>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</si>
  <si>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</si>
  <si>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</si>
  <si>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</si>
  <si>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</si>
  <si>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</si>
  <si>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</si>
  <si>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</si>
  <si>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</si>
  <si>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</si>
  <si>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</si>
  <si>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</si>
  <si>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</si>
  <si>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</si>
  <si>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</si>
  <si>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</si>
  <si>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</si>
  <si>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</si>
  <si>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</si>
  <si>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</si>
  <si>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</si>
  <si>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</si>
  <si>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</si>
  <si>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</si>
  <si>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</si>
  <si>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</si>
  <si>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</si>
  <si>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</si>
  <si>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</si>
  <si>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</si>
  <si>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</si>
  <si>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</si>
  <si>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</si>
  <si>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</si>
  <si>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</si>
  <si>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</si>
  <si>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</si>
  <si>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</si>
  <si>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</si>
  <si>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</si>
  <si>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</si>
  <si>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</si>
  <si>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</si>
  <si>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</si>
  <si>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</si>
  <si>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</si>
  <si>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</si>
  <si>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</si>
  <si>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</si>
  <si>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</si>
  <si>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</si>
  <si>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</si>
  <si>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</si>
  <si>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</si>
  <si>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</si>
  <si>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</si>
  <si>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</si>
  <si>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</si>
  <si>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</si>
  <si>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</si>
  <si>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</si>
  <si>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</si>
  <si>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</si>
  <si>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</si>
  <si>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</si>
  <si>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</si>
  <si>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</si>
  <si>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</si>
  <si>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</si>
  <si>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</si>
  <si>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</si>
  <si>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</si>
  <si>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</si>
  <si>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</si>
  <si>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</si>
  <si>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</si>
  <si>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</si>
  <si>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</si>
  <si>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</si>
  <si>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</si>
  <si>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</si>
  <si>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</si>
  <si>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</si>
  <si>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</si>
  <si>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</si>
  <si>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</si>
  <si>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</si>
  <si>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</si>
  <si>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</si>
  <si>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</si>
  <si>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</si>
  <si>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</si>
  <si>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</si>
  <si>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</si>
  <si>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</si>
  <si>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</si>
  <si>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</si>
  <si>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</si>
  <si>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</si>
  <si>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</si>
  <si>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</si>
  <si>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</si>
  <si>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</si>
  <si>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</si>
  <si>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</si>
  <si>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</si>
  <si>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</si>
  <si>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</si>
  <si>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</si>
  <si>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</si>
  <si>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</si>
  <si>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</si>
  <si>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</si>
  <si>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</si>
  <si>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</si>
  <si>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</si>
  <si>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</si>
  <si>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</si>
  <si>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</si>
  <si>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</si>
  <si>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</si>
  <si>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</si>
  <si>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</si>
  <si>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</si>
  <si>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</si>
  <si>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</si>
  <si>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</si>
  <si>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</si>
  <si>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</si>
  <si>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</si>
  <si>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</si>
  <si>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</si>
  <si>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</si>
  <si>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</si>
  <si>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</si>
  <si>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</si>
  <si>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</si>
  <si>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</si>
  <si>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</si>
  <si>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</si>
  <si>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</si>
  <si>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</si>
  <si>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</si>
  <si>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</si>
  <si>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</si>
  <si>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</si>
  <si>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</si>
  <si>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</si>
  <si>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</si>
  <si>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</si>
  <si>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</si>
  <si>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</si>
  <si>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</si>
  <si>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</si>
  <si>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</si>
  <si>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</si>
  <si>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</si>
  <si>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</si>
  <si>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</si>
  <si>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</si>
  <si>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</si>
  <si>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</si>
  <si>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</si>
  <si>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</si>
  <si>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</si>
  <si>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</si>
  <si>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</si>
  <si>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</si>
  <si>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</si>
  <si>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</si>
  <si>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</si>
  <si>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</si>
  <si>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</si>
  <si>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</si>
  <si>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</si>
  <si>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</si>
  <si>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</si>
  <si>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</si>
  <si>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</si>
  <si>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</si>
  <si>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</si>
  <si>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</si>
  <si>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</si>
  <si>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</si>
  <si>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</si>
  <si>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</si>
  <si>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</si>
  <si>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</si>
  <si>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</si>
  <si>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</si>
  <si>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</si>
  <si>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</si>
  <si>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</si>
  <si>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</si>
  <si>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</si>
  <si>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</si>
  <si>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</si>
  <si>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</si>
  <si>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</si>
  <si>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</si>
  <si>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</si>
  <si>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</si>
  <si>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</si>
  <si>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</si>
  <si>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</si>
  <si>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</si>
  <si>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</si>
  <si>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</si>
  <si>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</si>
  <si>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</si>
  <si>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</si>
  <si>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</si>
  <si>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</si>
  <si>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</si>
  <si>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</si>
  <si>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</si>
  <si>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</si>
  <si>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</si>
  <si>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</si>
  <si>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</si>
  <si>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</si>
  <si>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</si>
  <si>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</si>
  <si>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</si>
  <si>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</si>
  <si>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</si>
  <si>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</si>
  <si>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</si>
  <si>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</si>
  <si>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</si>
  <si>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</si>
  <si>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</si>
  <si>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</si>
  <si>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</si>
  <si>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</si>
  <si>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</si>
  <si>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</si>
  <si>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</si>
  <si>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</si>
  <si>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</si>
  <si>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</si>
  <si>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</si>
  <si>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</si>
  <si>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</si>
  <si>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</si>
  <si>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</si>
  <si>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</si>
  <si>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</si>
  <si>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</si>
  <si>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</si>
  <si>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</si>
  <si>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</si>
  <si>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</si>
  <si>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</si>
  <si>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</si>
  <si>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</si>
  <si>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</si>
  <si>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</si>
  <si>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</si>
  <si>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</si>
  <si>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</si>
  <si>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</si>
  <si>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</si>
  <si>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</si>
  <si>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</si>
  <si>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</si>
  <si>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</si>
  <si>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</si>
  <si>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</si>
  <si>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</si>
  <si>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</si>
  <si>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</si>
  <si>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</si>
  <si>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</si>
  <si>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</si>
  <si>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</si>
  <si>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</si>
  <si>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</si>
  <si>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</si>
  <si>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</si>
  <si>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</si>
  <si>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</si>
  <si>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</si>
  <si>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</si>
  <si>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</si>
  <si>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</si>
  <si>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</si>
  <si>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</si>
  <si>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</si>
  <si>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</si>
  <si>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</si>
  <si>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</si>
  <si>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</si>
  <si>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</si>
  <si>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</si>
  <si>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</si>
  <si>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</si>
  <si>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</si>
  <si>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</si>
  <si>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</si>
  <si>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</si>
  <si>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</si>
  <si>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</si>
  <si>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</si>
  <si>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</si>
  <si>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</si>
  <si>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</si>
  <si>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</si>
  <si>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</si>
  <si>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</si>
  <si>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</si>
  <si>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</si>
  <si>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</si>
  <si>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</si>
  <si>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</si>
  <si>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</si>
  <si>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</si>
  <si>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</si>
  <si>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</si>
  <si>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</si>
  <si>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</si>
  <si>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</si>
  <si>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</si>
  <si>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</si>
  <si>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</si>
  <si>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</si>
  <si>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</si>
  <si>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</si>
  <si>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</si>
  <si>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</si>
  <si>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</si>
  <si>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</si>
  <si>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</si>
  <si>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</si>
  <si>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</si>
  <si>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</si>
  <si>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</si>
  <si>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</si>
  <si>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</si>
  <si>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</si>
  <si>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</si>
  <si>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</si>
  <si>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</si>
  <si>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</si>
  <si>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</si>
  <si>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</si>
  <si>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</si>
  <si>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</si>
  <si>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</si>
  <si>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</si>
  <si>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</si>
  <si>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</si>
  <si>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</si>
  <si>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</si>
  <si>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</si>
  <si>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</si>
  <si>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</si>
  <si>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</si>
  <si>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</si>
  <si>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</si>
  <si>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</si>
  <si>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</si>
  <si>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</si>
  <si>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</si>
  <si>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</si>
  <si>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</si>
  <si>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</si>
  <si>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</si>
  <si>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</si>
  <si>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</si>
  <si>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</si>
  <si>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</si>
  <si>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</si>
  <si>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</si>
  <si>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</si>
  <si>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</si>
  <si>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</si>
  <si>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</si>
  <si>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</si>
  <si>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</si>
  <si>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</si>
  <si>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</si>
  <si>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</si>
  <si>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</si>
  <si>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</si>
  <si>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</si>
  <si>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</si>
  <si>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</si>
  <si>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</si>
  <si>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</si>
  <si>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</si>
  <si>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</si>
  <si>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</si>
  <si>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</si>
  <si>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</si>
  <si>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</si>
  <si>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</si>
  <si>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</si>
  <si>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</si>
  <si>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</si>
  <si>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</si>
  <si>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</si>
  <si>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</si>
  <si>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</si>
  <si>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</si>
  <si>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</si>
  <si>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</si>
  <si>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</si>
  <si>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</si>
  <si>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</si>
  <si>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</si>
  <si>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</si>
  <si>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</si>
  <si>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</si>
  <si>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</si>
  <si>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</si>
  <si>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</si>
  <si>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</si>
  <si>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</si>
  <si>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</si>
  <si>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</si>
  <si>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</si>
  <si>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</si>
  <si>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</si>
  <si>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</si>
  <si>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</si>
  <si>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</si>
  <si>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</si>
  <si>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</si>
  <si>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</si>
  <si>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</si>
  <si>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</si>
  <si>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</si>
  <si>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</si>
  <si>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</si>
  <si>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</si>
  <si>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</si>
  <si>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</si>
  <si>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</si>
  <si>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</si>
  <si>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</si>
  <si>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</si>
  <si>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</si>
  <si>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</si>
  <si>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</si>
  <si>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</si>
  <si>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</si>
  <si>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</si>
  <si>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</si>
  <si>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</si>
  <si>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</si>
  <si>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</si>
  <si>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</si>
  <si>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</si>
  <si>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</si>
  <si>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</si>
  <si>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</si>
  <si>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</si>
  <si>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</si>
  <si>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</si>
  <si>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</si>
  <si>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</si>
  <si>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</si>
  <si>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</si>
  <si>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</si>
  <si>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</si>
  <si>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</si>
  <si>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</si>
  <si>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</si>
  <si>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</si>
  <si>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</si>
  <si>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</si>
  <si>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</si>
  <si>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</si>
  <si>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</si>
  <si>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</si>
  <si>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</si>
  <si>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</si>
  <si>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</si>
  <si>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</si>
  <si>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</si>
  <si>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</si>
  <si>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</si>
  <si>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</si>
  <si>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</si>
  <si>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</si>
  <si>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</si>
  <si>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</si>
  <si>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</si>
  <si>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</si>
  <si>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</si>
  <si>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</si>
  <si>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</si>
  <si>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</si>
  <si>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</si>
  <si>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</si>
  <si>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</si>
  <si>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</si>
  <si>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</si>
  <si>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</si>
  <si>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</si>
  <si>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</si>
  <si>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</si>
  <si>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</si>
  <si>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</si>
  <si>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</si>
  <si>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</si>
  <si>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</si>
  <si>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</si>
  <si>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</si>
  <si>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</si>
  <si>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</si>
  <si>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</si>
  <si>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</si>
  <si>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</si>
  <si>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</si>
  <si>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</si>
  <si>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</si>
  <si>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</si>
  <si>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</si>
  <si>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</si>
  <si>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</si>
  <si>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</si>
  <si>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</si>
  <si>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</si>
  <si>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</si>
  <si>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</si>
  <si>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</si>
  <si>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</si>
  <si>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</si>
  <si>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</si>
  <si>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</si>
  <si>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</si>
  <si>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</si>
  <si>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</si>
  <si>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</si>
  <si>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</si>
  <si>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</si>
  <si>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</si>
  <si>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</si>
  <si>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</si>
  <si>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</si>
  <si>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</si>
  <si>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</si>
  <si>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</si>
  <si>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</si>
  <si>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</si>
  <si>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</si>
  <si>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</si>
  <si>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</si>
  <si>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</si>
  <si>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</si>
  <si>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</si>
  <si>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</si>
  <si>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</si>
  <si>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</si>
  <si>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</si>
  <si>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</si>
  <si>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</si>
  <si>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</si>
  <si>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</si>
  <si>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</si>
  <si>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</si>
  <si>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</si>
  <si>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</si>
  <si>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</si>
  <si>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</si>
  <si>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</si>
  <si>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</si>
  <si>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</si>
  <si>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</si>
  <si>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</si>
  <si>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</si>
  <si>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</si>
  <si>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</si>
  <si>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</si>
  <si>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</si>
  <si>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</si>
  <si>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</si>
  <si>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</si>
  <si>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</si>
  <si>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</si>
  <si>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</si>
  <si>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</si>
  <si>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</si>
  <si>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</si>
  <si>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</si>
  <si>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</si>
  <si>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</si>
  <si>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</si>
  <si>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</si>
  <si>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</si>
  <si>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</si>
  <si>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</si>
  <si>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</si>
  <si>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</si>
  <si>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</si>
  <si>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</si>
  <si>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</si>
  <si>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</si>
  <si>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</si>
  <si>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</si>
  <si>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</si>
  <si>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</si>
  <si>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</si>
  <si>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</si>
  <si>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</si>
  <si>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</si>
  <si>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</si>
  <si>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</si>
  <si>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</si>
  <si>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</si>
  <si>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</si>
  <si>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</si>
  <si>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</si>
  <si>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</si>
  <si>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</si>
  <si>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</si>
  <si>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</si>
  <si>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</si>
  <si>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</si>
  <si>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</si>
  <si>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</si>
  <si>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</si>
  <si>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</si>
  <si>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</si>
  <si>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</si>
  <si>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</si>
  <si>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</si>
  <si>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</si>
  <si>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</si>
  <si>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</si>
  <si>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</si>
  <si>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</si>
  <si>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</si>
  <si>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</si>
  <si>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</si>
  <si>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</si>
  <si>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</si>
  <si>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</si>
  <si>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</si>
  <si>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</si>
  <si>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</si>
  <si>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</si>
  <si>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</si>
  <si>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</si>
  <si>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</si>
  <si>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</si>
  <si>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</si>
  <si>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</si>
  <si>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</si>
  <si>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</si>
  <si>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</si>
  <si>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</si>
  <si>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</si>
  <si>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</si>
  <si>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</si>
  <si>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</si>
  <si>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</si>
  <si>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</si>
  <si>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</si>
  <si>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</si>
  <si>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</si>
  <si>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</si>
  <si>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</si>
  <si>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</si>
  <si>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</si>
  <si>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</si>
  <si>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</si>
  <si>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</si>
  <si>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</si>
  <si>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</si>
  <si>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</si>
  <si>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</si>
  <si>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</si>
  <si>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</si>
  <si>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</si>
  <si>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</si>
  <si>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</si>
  <si>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</si>
  <si>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</si>
  <si>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</si>
  <si>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</si>
  <si>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</si>
  <si>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</si>
  <si>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</si>
  <si>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</si>
  <si>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</si>
  <si>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</si>
  <si>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</si>
  <si>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</si>
  <si>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</si>
  <si>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</si>
  <si>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</si>
  <si>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</si>
  <si>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</si>
  <si>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</si>
  <si>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</si>
  <si>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</si>
  <si>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</si>
  <si>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</si>
  <si>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</si>
  <si>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</si>
  <si>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</si>
  <si>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</si>
  <si>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</si>
  <si>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</si>
  <si>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</si>
  <si>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</si>
  <si>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</si>
  <si>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</si>
  <si>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</si>
  <si>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</si>
  <si>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</si>
  <si>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</si>
  <si>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</si>
  <si>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</si>
  <si>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</si>
  <si>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</si>
  <si>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</si>
  <si>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</si>
  <si>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</si>
  <si>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</si>
  <si>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</si>
  <si>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</si>
  <si>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</si>
  <si>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</si>
  <si>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</si>
  <si>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</si>
  <si>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</si>
  <si>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</si>
  <si>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</si>
  <si>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</si>
  <si>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</si>
  <si>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</si>
  <si>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</si>
  <si>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</si>
  <si>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</si>
  <si>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</si>
  <si>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</si>
  <si>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</si>
  <si>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</si>
  <si>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</si>
  <si>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</si>
  <si>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</si>
  <si>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</si>
  <si>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</si>
  <si>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</si>
  <si>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</si>
  <si>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</si>
  <si>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</si>
  <si>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</si>
  <si>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</si>
  <si>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</si>
  <si>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</si>
  <si>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</si>
  <si>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</si>
  <si>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</si>
  <si>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</si>
  <si>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</si>
  <si>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</si>
  <si>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</si>
  <si>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</si>
  <si>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</si>
  <si>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</si>
  <si>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</si>
  <si>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</si>
  <si>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</si>
  <si>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</si>
  <si>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</si>
  <si>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</si>
  <si>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</si>
  <si>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</si>
  <si>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</si>
  <si>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</si>
  <si>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</si>
  <si>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</si>
  <si>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</si>
  <si>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</si>
  <si>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</si>
  <si>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</si>
  <si>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</si>
  <si>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</si>
  <si>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</si>
  <si>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</si>
  <si>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</si>
  <si>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</si>
  <si>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</si>
  <si>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</si>
  <si>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</si>
  <si>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</si>
  <si>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</si>
  <si>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</si>
  <si>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</si>
  <si>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</si>
  <si>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</si>
  <si>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</si>
  <si>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</si>
  <si>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</si>
  <si>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</si>
  <si>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</si>
  <si>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</si>
  <si>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</si>
  <si>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</si>
  <si>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</si>
  <si>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</si>
  <si>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</si>
  <si>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</si>
  <si>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</si>
  <si>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</si>
  <si>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</si>
  <si>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</si>
  <si>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</si>
  <si>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</si>
  <si>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</si>
  <si>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</si>
  <si>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</si>
  <si>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</si>
  <si>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</si>
  <si>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</si>
  <si>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</si>
  <si>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</si>
  <si>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</si>
  <si>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</si>
  <si>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</si>
  <si>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</si>
  <si>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</si>
  <si>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</si>
  <si>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</si>
  <si>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</si>
  <si>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</si>
  <si>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</si>
  <si>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</si>
  <si>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</si>
  <si>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</si>
  <si>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</si>
  <si>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</si>
  <si>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</si>
  <si>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</si>
  <si>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</si>
  <si>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</si>
  <si>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</si>
  <si>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</si>
  <si>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</si>
  <si>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</si>
  <si>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</si>
  <si>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</si>
  <si>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</si>
  <si>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</si>
  <si>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</si>
  <si>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</si>
  <si>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</si>
  <si>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</si>
  <si>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</si>
  <si>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</si>
  <si>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</si>
  <si>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</si>
  <si>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</si>
  <si>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</si>
  <si>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</si>
  <si>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</si>
  <si>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</si>
  <si>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</si>
  <si>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</si>
  <si>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</si>
  <si>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</si>
  <si>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</si>
  <si>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</si>
  <si>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</si>
  <si>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</si>
  <si>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</si>
  <si>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</si>
  <si>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</si>
  <si>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</si>
  <si>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</si>
  <si>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</si>
  <si>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</si>
  <si>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</si>
  <si>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</si>
  <si>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</si>
  <si>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</si>
  <si>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</si>
  <si>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</si>
  <si>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</si>
  <si>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</si>
  <si>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</si>
  <si>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</si>
  <si>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</si>
  <si>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</si>
  <si>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</si>
  <si>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</si>
  <si>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</si>
  <si>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</si>
  <si>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</si>
  <si>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</si>
  <si>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</si>
  <si>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</si>
  <si>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</si>
  <si>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</si>
  <si>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</si>
  <si>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</si>
  <si>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</si>
  <si>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</si>
  <si>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</si>
  <si>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</si>
  <si>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</si>
  <si>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</si>
  <si>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</si>
  <si>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</si>
  <si>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</si>
  <si>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</si>
  <si>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</si>
  <si>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</si>
  <si>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</si>
  <si>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</si>
  <si>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</si>
  <si>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</si>
  <si>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</si>
  <si>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</si>
  <si>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</si>
  <si>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</si>
  <si>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</si>
  <si>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</si>
  <si>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</si>
  <si>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</si>
  <si>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</si>
  <si>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</si>
  <si>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</si>
  <si>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</si>
  <si>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</si>
  <si>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</si>
  <si>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</si>
  <si>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</si>
  <si>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</si>
  <si>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</si>
  <si>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</si>
  <si>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</si>
  <si>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</si>
  <si>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</si>
  <si>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</si>
  <si>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</si>
  <si>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</si>
  <si>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</si>
  <si>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</si>
  <si>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</si>
  <si>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</si>
  <si>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</si>
  <si>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</si>
  <si>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</si>
  <si>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</si>
  <si>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</si>
  <si>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</si>
  <si>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</si>
  <si>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</si>
  <si>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</si>
  <si>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</si>
  <si>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</si>
  <si>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</si>
  <si>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</si>
  <si>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</si>
  <si>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</si>
  <si>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</si>
  <si>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</si>
  <si>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</si>
  <si>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</si>
  <si>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</si>
  <si>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</si>
  <si>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</si>
  <si>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</si>
  <si>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</si>
  <si>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</si>
  <si>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</si>
  <si>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</si>
  <si>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</si>
  <si>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</si>
  <si>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</si>
  <si>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</si>
  <si>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</si>
  <si>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</si>
  <si>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</si>
  <si>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</si>
  <si>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</si>
  <si>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</si>
  <si>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</si>
  <si>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</si>
  <si>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</si>
  <si>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</si>
  <si>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</si>
  <si>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</si>
  <si>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</si>
  <si>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</si>
  <si>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</si>
  <si>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</si>
  <si>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</si>
  <si>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</si>
  <si>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</si>
  <si>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</si>
  <si>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</si>
  <si>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</si>
  <si>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</si>
  <si>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</si>
  <si>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</si>
  <si>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</si>
  <si>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</si>
  <si>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</si>
  <si>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</si>
  <si>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</si>
  <si>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</si>
  <si>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</si>
  <si>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</si>
  <si>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</si>
  <si>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</si>
  <si>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</si>
  <si>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</si>
  <si>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</si>
  <si>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</si>
  <si>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</si>
  <si>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</si>
  <si>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</si>
  <si>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</si>
  <si>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</si>
  <si>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</si>
  <si>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</si>
  <si>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</si>
  <si>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</si>
  <si>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</si>
  <si>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</si>
  <si>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</si>
  <si>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</si>
  <si>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</si>
  <si>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</si>
  <si>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</si>
  <si>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</si>
  <si>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</si>
  <si>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</si>
  <si>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</si>
  <si>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</si>
  <si>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</si>
  <si>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</si>
  <si>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</si>
  <si>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</si>
  <si>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</si>
  <si>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</si>
  <si>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</si>
  <si>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</si>
  <si>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</si>
  <si>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</si>
  <si>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</si>
  <si>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</si>
  <si>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</si>
  <si>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</si>
  <si>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</si>
  <si>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</si>
  <si>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</si>
  <si>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</si>
  <si>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</si>
  <si>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</si>
  <si>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</si>
  <si>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</si>
  <si>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</si>
  <si>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</si>
  <si>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</si>
  <si>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</si>
  <si>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</si>
  <si>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</si>
  <si>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</si>
  <si>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</si>
  <si>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</si>
  <si>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</si>
  <si>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</si>
  <si>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</si>
  <si>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</si>
  <si>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</si>
  <si>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</si>
  <si>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</si>
  <si>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</si>
  <si>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</si>
  <si>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</si>
  <si>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</si>
  <si>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</si>
  <si>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</si>
  <si>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</si>
  <si>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</si>
  <si>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</si>
  <si>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</si>
  <si>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</si>
  <si>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</si>
  <si>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</si>
  <si>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</si>
  <si>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</si>
  <si>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</si>
  <si>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</si>
  <si>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</si>
  <si>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</si>
  <si>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</si>
  <si>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</si>
  <si>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</si>
  <si>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</si>
  <si>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</si>
  <si>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</si>
  <si>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</si>
  <si>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</si>
  <si>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</si>
  <si>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</si>
  <si>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</si>
  <si>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</si>
  <si>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</si>
  <si>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</si>
  <si>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</si>
  <si>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</si>
  <si>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</si>
  <si>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</si>
  <si>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</si>
  <si>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</si>
  <si>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</si>
  <si>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</si>
  <si>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</si>
  <si>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</si>
  <si>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</si>
  <si>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</si>
  <si>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</si>
  <si>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</si>
  <si>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</si>
  <si>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</si>
  <si>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</si>
  <si>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</si>
  <si>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</si>
  <si>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</si>
  <si>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</si>
  <si>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</si>
  <si>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</si>
  <si>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</si>
  <si>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</si>
  <si>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</si>
  <si>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</si>
  <si>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</si>
  <si>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</si>
  <si>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</si>
  <si>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</si>
  <si>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</si>
  <si>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</si>
  <si>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</si>
  <si>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</si>
  <si>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</si>
  <si>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</si>
  <si>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</si>
  <si>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</si>
  <si>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</si>
  <si>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</si>
  <si>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</si>
  <si>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</si>
  <si>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</si>
  <si>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</si>
  <si>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</si>
  <si>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</si>
  <si>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</si>
  <si>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</si>
  <si>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</si>
  <si>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</si>
  <si>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</si>
  <si>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</si>
  <si>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</si>
  <si>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</si>
  <si>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</si>
  <si>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</si>
  <si>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</si>
  <si>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</si>
  <si>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</si>
  <si>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</si>
  <si>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</si>
  <si>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</si>
  <si>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</si>
  <si>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</si>
  <si>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</si>
  <si>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</si>
  <si>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</si>
  <si>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</si>
  <si>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</si>
  <si>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</si>
  <si>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</si>
  <si>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</si>
  <si>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</si>
  <si>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</si>
  <si>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</si>
  <si>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</si>
  <si>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</si>
  <si>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</si>
  <si>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</si>
  <si>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</si>
  <si>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</si>
  <si>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</si>
  <si>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</si>
  <si>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</si>
  <si>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</si>
  <si>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</si>
  <si>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</si>
  <si>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</si>
  <si>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</si>
  <si>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</si>
  <si>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</si>
  <si>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</si>
  <si>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</si>
  <si>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</si>
  <si>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</si>
  <si>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</si>
  <si>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</si>
  <si>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</si>
  <si>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</si>
  <si>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</si>
  <si>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</si>
  <si>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</si>
  <si>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</si>
  <si>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</si>
  <si>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</si>
  <si>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</si>
  <si>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</si>
  <si>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</si>
  <si>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</si>
  <si>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</si>
  <si>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</si>
  <si>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</si>
  <si>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</si>
  <si>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</si>
  <si>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</si>
  <si>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</si>
  <si>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</si>
  <si>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</si>
  <si>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</si>
  <si>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</si>
  <si>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</si>
  <si>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</si>
  <si>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</si>
  <si>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</si>
  <si>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</si>
  <si>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</si>
  <si>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</si>
  <si>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</si>
  <si>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</si>
  <si>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</si>
  <si>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</si>
  <si>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</si>
  <si>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</si>
  <si>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</si>
  <si>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</si>
  <si>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</si>
  <si>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</si>
  <si>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</si>
  <si>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</si>
  <si>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</si>
  <si>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</si>
  <si>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</si>
  <si>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</si>
  <si>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</si>
  <si>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</si>
  <si>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</si>
  <si>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</si>
  <si>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</si>
  <si>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</si>
  <si>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</si>
  <si>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</si>
  <si>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</si>
  <si>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</si>
  <si>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</si>
  <si>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</si>
  <si>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</si>
  <si>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</si>
  <si>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</si>
  <si>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</si>
  <si>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</si>
  <si>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</si>
  <si>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</si>
  <si>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</si>
  <si>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</si>
  <si>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</si>
  <si>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</si>
  <si>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</si>
  <si>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</si>
  <si>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</si>
  <si>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</si>
  <si>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</si>
  <si>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</si>
  <si>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</si>
  <si>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</si>
  <si>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</si>
  <si>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</si>
  <si>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</si>
  <si>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</si>
  <si>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</si>
  <si>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</si>
  <si>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</si>
  <si>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</si>
  <si>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</si>
  <si>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</si>
  <si>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</si>
  <si>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</si>
  <si>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</si>
  <si>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</si>
  <si>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</si>
  <si>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</si>
  <si>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</si>
  <si>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</si>
  <si>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</si>
  <si>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</si>
  <si>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</si>
  <si>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</si>
  <si>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</si>
  <si>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</si>
  <si>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</si>
  <si>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</si>
  <si>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</si>
  <si>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</si>
  <si>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</si>
  <si>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</si>
  <si>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</si>
  <si>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</si>
  <si>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</si>
  <si>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</si>
  <si>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</si>
  <si>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</si>
  <si>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</si>
  <si>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</si>
  <si>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</si>
  <si>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</si>
  <si>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</si>
  <si>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</si>
  <si>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</si>
  <si>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</si>
  <si>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</si>
  <si>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</si>
  <si>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</si>
  <si>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</si>
  <si>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</si>
  <si>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</si>
  <si>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</si>
  <si>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</si>
  <si>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</si>
  <si>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</si>
  <si>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</si>
  <si>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</si>
  <si>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</si>
  <si>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</si>
  <si>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</si>
  <si>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</si>
  <si>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</si>
  <si>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</si>
  <si>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</si>
  <si>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</si>
  <si>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</si>
  <si>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</si>
  <si>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</si>
  <si>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</si>
  <si>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</si>
  <si>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</si>
  <si>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</si>
  <si>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</si>
  <si>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</si>
  <si>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</si>
  <si>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</si>
  <si>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</si>
  <si>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</si>
  <si>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</si>
  <si>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</si>
  <si>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</si>
  <si>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</si>
  <si>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</si>
  <si>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</si>
  <si>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</si>
  <si>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</si>
  <si>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</si>
  <si>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</si>
  <si>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</si>
  <si>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</si>
  <si>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</si>
  <si>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</si>
  <si>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</si>
  <si>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</si>
  <si>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</si>
  <si>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</si>
  <si>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</si>
  <si>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</si>
  <si>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</si>
  <si>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</si>
  <si>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</si>
  <si>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</si>
  <si>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</si>
  <si>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</si>
  <si>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</si>
  <si>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</si>
  <si>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</si>
  <si>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</si>
  <si>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</si>
  <si>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</si>
  <si>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</si>
  <si>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</si>
  <si>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</si>
  <si>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</si>
  <si>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</si>
  <si>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</si>
  <si>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</si>
  <si>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</si>
  <si>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</si>
  <si>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</si>
  <si>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</si>
  <si>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</si>
  <si>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</si>
  <si>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</si>
  <si>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</si>
  <si>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</si>
  <si>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</si>
  <si>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</si>
  <si>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</si>
  <si>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</si>
  <si>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</si>
  <si>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</si>
  <si>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</si>
  <si>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</si>
  <si>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</si>
  <si>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</si>
  <si>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</si>
  <si>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</si>
  <si>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</si>
  <si>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</si>
  <si>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</si>
  <si>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</si>
  <si>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</si>
  <si>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</si>
  <si>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</si>
  <si>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</si>
  <si>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</si>
  <si>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</si>
  <si>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</si>
  <si>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</si>
  <si>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</si>
  <si>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</si>
  <si>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</si>
  <si>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</si>
  <si>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</si>
  <si>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</si>
  <si>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</si>
  <si>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</si>
  <si>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</si>
  <si>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</si>
  <si>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</si>
  <si>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</si>
  <si>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</si>
  <si>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</si>
  <si>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</si>
  <si>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</si>
  <si>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</si>
  <si>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</si>
  <si>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</si>
  <si>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</si>
  <si>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</si>
  <si>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</si>
  <si>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</si>
  <si>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</si>
  <si>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</si>
  <si>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</si>
  <si>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</si>
  <si>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</si>
  <si>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</si>
  <si>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</si>
  <si>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</si>
  <si>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</si>
  <si>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</si>
  <si>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</si>
  <si>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</si>
  <si>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</si>
  <si>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</si>
  <si>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</si>
  <si>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</si>
  <si>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</si>
  <si>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</si>
  <si>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</si>
  <si>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</si>
  <si>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</si>
  <si>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</si>
  <si>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</si>
  <si>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</si>
  <si>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</si>
  <si>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</si>
  <si>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</si>
  <si>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</si>
  <si>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</si>
  <si>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</si>
  <si>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</si>
  <si>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</si>
  <si>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</si>
  <si>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</si>
  <si>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</si>
  <si>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</si>
  <si>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</si>
  <si>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</si>
  <si>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</si>
  <si>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</si>
  <si>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</si>
  <si>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</si>
  <si>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</si>
  <si>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</si>
  <si>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</si>
  <si>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</si>
  <si>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</si>
  <si>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</si>
  <si>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</si>
  <si>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</si>
  <si>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</si>
  <si>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</si>
  <si>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</si>
  <si>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</si>
  <si>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</si>
  <si>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</si>
  <si>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</si>
  <si>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</si>
  <si>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</si>
  <si>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</si>
  <si>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</si>
  <si>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</si>
  <si>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</si>
  <si>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</si>
  <si>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</si>
  <si>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</si>
  <si>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</si>
  <si>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</si>
  <si>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</si>
  <si>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</si>
  <si>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</si>
  <si>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</si>
  <si>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</si>
  <si>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</si>
  <si>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</si>
  <si>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</si>
  <si>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</si>
  <si>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</si>
  <si>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</si>
  <si>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</si>
  <si>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</si>
  <si>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</si>
  <si>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</si>
  <si>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</si>
  <si>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</si>
  <si>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</si>
  <si>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</si>
  <si>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</si>
  <si>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</si>
  <si>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</si>
  <si>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</si>
  <si>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</si>
  <si>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</si>
  <si>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</si>
  <si>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</si>
  <si>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</si>
  <si>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</si>
  <si>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</si>
  <si>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</si>
  <si>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</si>
  <si>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</si>
  <si>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</si>
  <si>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</si>
  <si>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</si>
  <si>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</si>
  <si>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</si>
  <si>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</si>
  <si>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</si>
  <si>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</si>
  <si>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</si>
  <si>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</si>
  <si>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</si>
  <si>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</si>
  <si>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</si>
  <si>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</si>
  <si>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</si>
  <si>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</si>
  <si>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</si>
  <si>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</si>
  <si>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</si>
  <si>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</si>
  <si>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</si>
  <si>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</si>
  <si>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</si>
  <si>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</si>
  <si>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</si>
  <si>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</si>
  <si>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</si>
  <si>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</si>
  <si>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</si>
  <si>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</si>
  <si>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</si>
  <si>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</si>
  <si>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</si>
  <si>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</si>
  <si>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</si>
  <si>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</si>
  <si>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</si>
  <si>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</si>
  <si>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</si>
  <si>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</si>
  <si>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</si>
  <si>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</si>
  <si>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</si>
  <si>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</si>
  <si>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</si>
  <si>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</si>
  <si>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</si>
  <si>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</si>
  <si>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</si>
  <si>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</si>
  <si>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</si>
  <si>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</si>
  <si>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</si>
  <si>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</si>
  <si>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</si>
  <si>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</si>
  <si>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</si>
  <si>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</si>
  <si>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</si>
  <si>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</si>
  <si>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</si>
  <si>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</si>
  <si>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</si>
  <si>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</si>
  <si>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</si>
  <si>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</si>
  <si>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</si>
  <si>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</si>
  <si>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</si>
  <si>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</si>
  <si>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</si>
  <si>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</si>
  <si>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</si>
  <si>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</si>
  <si>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</si>
  <si>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</si>
  <si>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</si>
  <si>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</si>
  <si>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</si>
  <si>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</si>
  <si>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</si>
  <si>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</si>
  <si>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</si>
  <si>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</si>
  <si>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</si>
  <si>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</si>
  <si>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</si>
  <si>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</si>
  <si>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</si>
  <si>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</si>
  <si>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</si>
  <si>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</si>
  <si>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</si>
  <si>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</si>
  <si>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</si>
  <si>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</si>
  <si>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</si>
  <si>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</si>
  <si>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</si>
  <si>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</si>
  <si>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</si>
  <si>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</si>
  <si>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</si>
  <si>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</si>
  <si>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</si>
  <si>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</si>
  <si>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</si>
  <si>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</si>
  <si>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</si>
  <si>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</si>
  <si>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</si>
  <si>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</si>
  <si>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</si>
  <si>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</si>
  <si>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</si>
  <si>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</si>
  <si>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</si>
  <si>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</si>
  <si>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</si>
  <si>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</si>
  <si>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</si>
  <si>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</si>
  <si>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</si>
  <si>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</si>
  <si>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</si>
  <si>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</si>
  <si>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</si>
  <si>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</si>
  <si>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</si>
  <si>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</si>
  <si>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</si>
  <si>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</si>
  <si>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</si>
  <si>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</si>
  <si>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</si>
  <si>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</si>
  <si>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</si>
  <si>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</si>
  <si>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</si>
  <si>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</si>
  <si>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</si>
  <si>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</si>
  <si>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</si>
  <si>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</si>
  <si>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</si>
  <si>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</si>
  <si>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</si>
  <si>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</si>
  <si>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</si>
  <si>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</si>
  <si>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</si>
  <si>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</si>
  <si>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</si>
  <si>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</si>
  <si>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</si>
  <si>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</si>
  <si>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</si>
  <si>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</si>
  <si>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</si>
  <si>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</si>
  <si>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</si>
  <si>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</si>
  <si>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</si>
  <si>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</si>
  <si>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</si>
  <si>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</si>
  <si>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</si>
  <si>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</si>
  <si>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</si>
  <si>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</si>
  <si>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</si>
  <si>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</si>
  <si>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</si>
  <si>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</si>
  <si>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</si>
  <si>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</si>
  <si>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</si>
  <si>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</si>
  <si>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</si>
  <si>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</si>
  <si>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</si>
  <si>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</si>
  <si>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</si>
  <si>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</si>
  <si>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</si>
  <si>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</si>
  <si>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</si>
  <si>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</si>
  <si>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</si>
  <si>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</si>
  <si>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</si>
  <si>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</si>
  <si>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</si>
  <si>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</si>
  <si>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</si>
  <si>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</si>
  <si>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</si>
  <si>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</si>
  <si>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</si>
  <si>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</si>
  <si>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</si>
  <si>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</si>
  <si>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</si>
  <si>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</si>
  <si>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</si>
  <si>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</si>
  <si>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</si>
  <si>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</si>
  <si>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</si>
  <si>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</si>
  <si>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</si>
  <si>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</si>
  <si>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</si>
  <si>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</si>
  <si>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</si>
  <si>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</si>
  <si>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</si>
  <si>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</si>
  <si>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</si>
  <si>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</si>
  <si>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</si>
  <si>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</si>
  <si>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</si>
  <si>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</si>
  <si>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</si>
  <si>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</si>
  <si>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</si>
  <si>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</si>
  <si>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</si>
  <si>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</si>
  <si>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</si>
  <si>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</si>
  <si>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</si>
  <si>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</si>
  <si>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</si>
  <si>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</si>
  <si>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</si>
  <si>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</si>
  <si>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</si>
  <si>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</si>
  <si>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</si>
  <si>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</si>
  <si>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</si>
  <si>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</si>
  <si>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</si>
  <si>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</si>
  <si>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</si>
  <si>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</si>
  <si>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</si>
  <si>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</si>
  <si>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</si>
  <si>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</si>
  <si>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</si>
  <si>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</si>
  <si>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</si>
  <si>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</si>
  <si>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</si>
  <si>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</si>
  <si>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</si>
  <si>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</si>
  <si>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</si>
  <si>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</si>
  <si>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</si>
  <si>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</si>
  <si>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</si>
  <si>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</si>
  <si>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</si>
  <si>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</si>
  <si>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</si>
  <si>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</si>
  <si>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</si>
  <si>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</si>
  <si>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</si>
  <si>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</si>
  <si>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</si>
  <si>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</si>
  <si>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</si>
  <si>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</si>
  <si>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</si>
  <si>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</si>
  <si>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</si>
  <si>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</si>
  <si>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</si>
  <si>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</si>
  <si>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</si>
  <si>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</si>
  <si>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</si>
  <si>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</si>
  <si>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</si>
  <si>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</si>
  <si>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</si>
  <si>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</si>
  <si>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</si>
  <si>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</si>
  <si>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</si>
  <si>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</si>
  <si>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</si>
  <si>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</si>
  <si>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</si>
  <si>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</si>
  <si>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</si>
  <si>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</si>
  <si>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</si>
  <si>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</si>
  <si>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</si>
  <si>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</si>
  <si>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</si>
  <si>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</si>
  <si>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</si>
  <si>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</si>
  <si>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</si>
  <si>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</si>
  <si>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</si>
  <si>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</si>
  <si>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</si>
  <si>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</si>
  <si>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</si>
  <si>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</si>
  <si>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</si>
  <si>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</si>
  <si>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</si>
  <si>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</si>
  <si>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</si>
  <si>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</si>
  <si>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</si>
  <si>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</si>
  <si>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</si>
  <si>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</si>
  <si>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</si>
  <si>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</si>
  <si>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</si>
  <si>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</si>
  <si>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</si>
  <si>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</si>
  <si>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</si>
  <si>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</si>
  <si>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</si>
  <si>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</si>
  <si>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</si>
  <si>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</si>
  <si>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</si>
  <si>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</si>
  <si>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</si>
  <si>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</si>
  <si>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</si>
  <si>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</si>
  <si>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</si>
  <si>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</si>
  <si>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</si>
  <si>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</si>
  <si>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</si>
  <si>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</si>
  <si>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</si>
  <si>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</si>
  <si>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</si>
  <si>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</si>
  <si>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</si>
  <si>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</si>
  <si>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</si>
  <si>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</si>
  <si>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</si>
  <si>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</si>
  <si>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</si>
  <si>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</si>
  <si>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</si>
  <si>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</si>
  <si>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</si>
  <si>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</si>
  <si>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</si>
  <si>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</si>
  <si>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</si>
  <si>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</si>
  <si>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</si>
  <si>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</si>
  <si>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</si>
  <si>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</si>
  <si>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</si>
  <si>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</si>
  <si>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</si>
  <si>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</si>
  <si>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</si>
  <si>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</si>
  <si>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</si>
  <si>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</si>
  <si>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</si>
  <si>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</si>
  <si>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</si>
  <si>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</si>
  <si>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</si>
  <si>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</si>
  <si>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</si>
  <si>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</si>
  <si>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</si>
  <si>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</si>
  <si>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</si>
  <si>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</si>
  <si>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</si>
  <si>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</si>
  <si>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</si>
  <si>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</si>
  <si>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</si>
  <si>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</si>
  <si>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</si>
  <si>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</si>
  <si>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</si>
  <si>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</si>
  <si>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</si>
  <si>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</si>
  <si>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</si>
  <si>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</si>
  <si>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</si>
  <si>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</si>
  <si>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</si>
  <si>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</si>
  <si>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</si>
  <si>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</si>
  <si>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</si>
  <si>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</si>
  <si>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</si>
  <si>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</si>
  <si>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</si>
  <si>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</si>
  <si>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</si>
  <si>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</si>
  <si>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</si>
  <si>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</si>
  <si>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</si>
  <si>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</si>
  <si>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</si>
  <si>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</si>
  <si>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</si>
  <si>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</si>
  <si>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</si>
  <si>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</si>
  <si>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</si>
  <si>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</si>
  <si>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</si>
  <si>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</si>
  <si>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</si>
  <si>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</si>
  <si>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</si>
  <si>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</si>
  <si>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</si>
  <si>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</si>
  <si>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</si>
  <si>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</si>
  <si>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</si>
  <si>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</si>
  <si>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</si>
  <si>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</si>
  <si>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</si>
  <si>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</si>
  <si>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</si>
  <si>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</si>
  <si>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</si>
  <si>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</si>
  <si>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</si>
  <si>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</si>
  <si>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</si>
  <si>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</si>
  <si>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</si>
  <si>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</si>
  <si>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</si>
  <si>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</si>
  <si>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</si>
  <si>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</si>
  <si>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</si>
  <si>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</si>
  <si>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</si>
  <si>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</si>
  <si>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</si>
  <si>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</si>
  <si>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</si>
  <si>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</si>
  <si>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</si>
  <si>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</si>
  <si>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</si>
  <si>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</si>
  <si>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</si>
  <si>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</si>
  <si>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</si>
  <si>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</si>
  <si>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</si>
  <si>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</si>
  <si>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</si>
  <si>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</si>
  <si>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</si>
  <si>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</si>
  <si>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</si>
  <si>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</si>
  <si>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</si>
  <si>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</si>
  <si>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</si>
  <si>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</si>
  <si>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</si>
  <si>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</si>
  <si>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</si>
  <si>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</si>
  <si>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</si>
  <si>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</si>
  <si>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</si>
  <si>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</si>
  <si>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</si>
  <si>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</si>
  <si>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</si>
  <si>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</si>
  <si>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</si>
  <si>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</si>
  <si>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</si>
  <si>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</si>
  <si>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</si>
  <si>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</si>
  <si>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</si>
  <si>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</si>
  <si>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</si>
  <si>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</si>
  <si>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</si>
  <si>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</si>
  <si>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</si>
  <si>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</si>
  <si>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</si>
  <si>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</si>
  <si>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</si>
  <si>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</si>
  <si>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</si>
  <si>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</si>
  <si>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</si>
  <si>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</si>
  <si>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</si>
  <si>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</si>
  <si>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</si>
  <si>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</si>
  <si>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</si>
  <si>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</si>
  <si>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</si>
  <si>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</si>
  <si>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</si>
  <si>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</si>
  <si>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</si>
  <si>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</si>
  <si>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</si>
  <si>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</si>
  <si>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</si>
  <si>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</si>
  <si>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</si>
  <si>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</si>
  <si>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</si>
  <si>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</si>
  <si>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</si>
  <si>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</si>
  <si>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</si>
  <si>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</si>
  <si>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</si>
  <si>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</si>
  <si>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</si>
  <si>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</si>
  <si>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</si>
  <si>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</si>
  <si>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</si>
  <si>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</si>
  <si>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</si>
  <si>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</si>
  <si>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</si>
  <si>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</si>
  <si>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</si>
  <si>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</si>
  <si>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</si>
  <si>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</si>
  <si>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</si>
  <si>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</si>
  <si>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</si>
  <si>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</si>
  <si>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</si>
  <si>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</si>
  <si>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</si>
  <si>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</si>
  <si>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</si>
  <si>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</si>
  <si>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</si>
  <si>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</si>
  <si>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</si>
  <si>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</si>
  <si>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</si>
  <si>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</si>
  <si>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</si>
  <si>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</si>
  <si>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</si>
  <si>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</si>
  <si>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</si>
  <si>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</si>
  <si>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</si>
  <si>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</si>
  <si>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</si>
  <si>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</si>
  <si>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</si>
  <si>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</si>
  <si>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</si>
  <si>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</si>
  <si>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</si>
  <si>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</si>
  <si>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</si>
  <si>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</si>
  <si>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</si>
  <si>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</si>
  <si>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</si>
  <si>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</si>
  <si>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</si>
  <si>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</si>
  <si>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</si>
  <si>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</si>
  <si>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</si>
  <si>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</si>
  <si>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</si>
  <si>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</si>
  <si>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</si>
  <si>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</si>
  <si>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</si>
  <si>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</si>
  <si>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</si>
  <si>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</si>
  <si>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</si>
  <si>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</si>
  <si>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</si>
  <si>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</si>
  <si>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</si>
  <si>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</si>
  <si>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</si>
  <si>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</si>
  <si>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</si>
  <si>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</si>
  <si>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</si>
  <si>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</si>
  <si>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</si>
  <si>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</si>
  <si>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</si>
  <si>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</si>
  <si>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</si>
  <si>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</si>
  <si>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</si>
  <si>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</si>
  <si>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</si>
  <si>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</si>
  <si>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</si>
  <si>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</si>
  <si>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</si>
  <si>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</si>
  <si>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</si>
  <si>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</si>
  <si>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</si>
  <si>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</si>
  <si>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</si>
  <si>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</si>
  <si>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</si>
  <si>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</si>
  <si>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</si>
  <si>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</si>
  <si>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</si>
  <si>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</si>
  <si>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</si>
  <si>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</si>
  <si>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</si>
  <si>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</si>
  <si>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</si>
  <si>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</si>
  <si>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</si>
  <si>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</si>
  <si>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</si>
  <si>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</si>
  <si>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</si>
  <si>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</si>
  <si>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</si>
  <si>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</si>
  <si>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</si>
  <si>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</si>
  <si>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</si>
  <si>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</si>
  <si>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</si>
  <si>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</si>
  <si>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</si>
  <si>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</si>
  <si>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</si>
  <si>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</si>
  <si>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</si>
  <si>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</si>
  <si>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</si>
  <si>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</si>
  <si>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</si>
  <si>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</si>
  <si>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</si>
  <si>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</si>
  <si>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</si>
  <si>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</si>
  <si>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</si>
  <si>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</si>
  <si>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</si>
  <si>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</si>
  <si>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</si>
  <si>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</si>
  <si>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</si>
  <si>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</si>
  <si>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</si>
  <si>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</si>
  <si>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</si>
  <si>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</si>
  <si>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</si>
  <si>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</si>
  <si>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</si>
  <si>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</si>
  <si>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</si>
  <si>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</si>
  <si>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</si>
  <si>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</si>
  <si>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</si>
  <si>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</si>
  <si>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</si>
  <si>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</si>
  <si>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</si>
  <si>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</si>
  <si>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</si>
  <si>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</si>
  <si>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</si>
  <si>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</si>
  <si>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</si>
  <si>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</si>
  <si>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</si>
  <si>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</si>
  <si>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</si>
  <si>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</si>
  <si>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</si>
  <si>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</si>
  <si>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</si>
  <si>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</si>
  <si>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</si>
  <si>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</si>
  <si>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</si>
  <si>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</si>
  <si>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</si>
  <si>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</si>
  <si>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</si>
  <si>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</si>
  <si>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</si>
  <si>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</si>
  <si>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</si>
  <si>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</si>
  <si>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</si>
  <si>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</si>
  <si>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</si>
  <si>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</si>
  <si>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</si>
  <si>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</si>
  <si>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</si>
  <si>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</si>
  <si>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</si>
  <si>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</si>
  <si>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</si>
  <si>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</si>
  <si>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</si>
  <si>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</si>
  <si>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</si>
  <si>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</si>
  <si>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</si>
  <si>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</si>
  <si>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</si>
  <si>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</si>
  <si>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</si>
  <si>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</si>
  <si>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</si>
  <si>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</si>
  <si>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</si>
  <si>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</si>
  <si>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</si>
  <si>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</si>
  <si>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</si>
  <si>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</si>
  <si>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</si>
  <si>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</si>
  <si>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</si>
  <si>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</si>
  <si>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</si>
  <si>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</si>
  <si>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</si>
  <si>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</si>
  <si>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</si>
  <si>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</si>
  <si>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</si>
  <si>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</si>
  <si>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</si>
  <si>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</si>
  <si>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FruitParadise #scsc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</si>
  <si>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</si>
  <si>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</si>
  <si>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</si>
  <si>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</si>
  <si>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</si>
  <si>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</si>
  <si>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</si>
  <si>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</si>
  <si>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</si>
  <si>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</si>
  <si>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</si>
  <si>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</si>
  <si>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</si>
  <si>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</si>
  <si>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</si>
  <si>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</si>
  <si>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</si>
  <si>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</si>
  <si>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</si>
  <si>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</si>
  <si>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</si>
  <si>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</si>
  <si>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</si>
  <si>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</si>
  <si>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</si>
  <si>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</si>
  <si>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</si>
  <si>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</si>
  <si>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</si>
  <si>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</si>
  <si>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singpost</t>
  </si>
  <si>
    <t>21.1!show</t>
  </si>
  <si>
    <t>Grab 15/2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</si>
</sst>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72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72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13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13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8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8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13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13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13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62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13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6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9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9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-0.29999999999995453</v>
      </c>
      <c r="V37" s="438"/>
      <c r="W37" s="629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3" t="s">
        <v>3144</v>
      </c>
      <c r="J32" s="633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83">
        <f>SUMPRODUCT(D3:D33,E3:E33)/365</f>
        <v>34.006575342465737</v>
      </c>
      <c r="E35" s="783"/>
      <c r="F35" s="400"/>
    </row>
    <row r="36" spans="2:11">
      <c r="B36" s="396" t="s">
        <v>2680</v>
      </c>
      <c r="D36" s="783" t="s">
        <v>2670</v>
      </c>
      <c r="E36" s="78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3252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9" t="s">
        <v>124</v>
      </c>
      <c r="C1" s="729"/>
      <c r="D1" s="733" t="s">
        <v>292</v>
      </c>
      <c r="E1" s="733"/>
      <c r="F1" s="733" t="s">
        <v>341</v>
      </c>
      <c r="G1" s="733"/>
      <c r="H1" s="730" t="s">
        <v>127</v>
      </c>
      <c r="I1" s="730"/>
      <c r="J1" s="731" t="s">
        <v>292</v>
      </c>
      <c r="K1" s="731"/>
      <c r="L1" s="732" t="s">
        <v>520</v>
      </c>
      <c r="M1" s="732"/>
      <c r="N1" s="730" t="s">
        <v>146</v>
      </c>
      <c r="O1" s="730"/>
      <c r="P1" s="731" t="s">
        <v>293</v>
      </c>
      <c r="Q1" s="731"/>
      <c r="R1" s="732" t="s">
        <v>522</v>
      </c>
      <c r="S1" s="732"/>
      <c r="T1" s="718" t="s">
        <v>193</v>
      </c>
      <c r="U1" s="718"/>
      <c r="V1" s="731" t="s">
        <v>292</v>
      </c>
      <c r="W1" s="731"/>
      <c r="X1" s="720" t="s">
        <v>524</v>
      </c>
      <c r="Y1" s="720"/>
      <c r="Z1" s="718" t="s">
        <v>241</v>
      </c>
      <c r="AA1" s="718"/>
      <c r="AB1" s="719" t="s">
        <v>292</v>
      </c>
      <c r="AC1" s="719"/>
      <c r="AD1" s="728" t="s">
        <v>524</v>
      </c>
      <c r="AE1" s="728"/>
      <c r="AF1" s="718" t="s">
        <v>367</v>
      </c>
      <c r="AG1" s="718"/>
      <c r="AH1" s="719" t="s">
        <v>292</v>
      </c>
      <c r="AI1" s="719"/>
      <c r="AJ1" s="720" t="s">
        <v>530</v>
      </c>
      <c r="AK1" s="720"/>
      <c r="AL1" s="718" t="s">
        <v>389</v>
      </c>
      <c r="AM1" s="718"/>
      <c r="AN1" s="726" t="s">
        <v>292</v>
      </c>
      <c r="AO1" s="726"/>
      <c r="AP1" s="724" t="s">
        <v>531</v>
      </c>
      <c r="AQ1" s="724"/>
      <c r="AR1" s="718" t="s">
        <v>416</v>
      </c>
      <c r="AS1" s="718"/>
      <c r="AV1" s="724" t="s">
        <v>285</v>
      </c>
      <c r="AW1" s="724"/>
      <c r="AX1" s="727" t="s">
        <v>998</v>
      </c>
      <c r="AY1" s="727"/>
      <c r="AZ1" s="727"/>
      <c r="BA1" s="207"/>
      <c r="BB1" s="722">
        <v>42942</v>
      </c>
      <c r="BC1" s="723"/>
      <c r="BD1" s="72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1" t="s">
        <v>261</v>
      </c>
      <c r="U4" s="721"/>
      <c r="X4" s="119" t="s">
        <v>233</v>
      </c>
      <c r="Y4" s="123">
        <f>Y3-Y6</f>
        <v>4.9669099999591708</v>
      </c>
      <c r="Z4" s="721" t="s">
        <v>262</v>
      </c>
      <c r="AA4" s="721"/>
      <c r="AD4" s="154" t="s">
        <v>233</v>
      </c>
      <c r="AE4" s="154">
        <f>AE3-AE5</f>
        <v>-52.526899999851594</v>
      </c>
      <c r="AF4" s="721" t="s">
        <v>262</v>
      </c>
      <c r="AG4" s="721"/>
      <c r="AH4" s="143"/>
      <c r="AI4" s="143"/>
      <c r="AJ4" s="154" t="s">
        <v>233</v>
      </c>
      <c r="AK4" s="154">
        <f>AK3-AK5</f>
        <v>94.988909999992757</v>
      </c>
      <c r="AL4" s="721" t="s">
        <v>262</v>
      </c>
      <c r="AM4" s="721"/>
      <c r="AP4" s="170" t="s">
        <v>233</v>
      </c>
      <c r="AQ4" s="174">
        <f>AQ3-AQ5</f>
        <v>33.841989999942598</v>
      </c>
      <c r="AR4" s="721" t="s">
        <v>262</v>
      </c>
      <c r="AS4" s="721"/>
      <c r="AX4" s="721" t="s">
        <v>564</v>
      </c>
      <c r="AY4" s="721"/>
      <c r="BB4" s="721" t="s">
        <v>567</v>
      </c>
      <c r="BC4" s="7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1"/>
      <c r="U5" s="721"/>
      <c r="V5" s="3" t="s">
        <v>258</v>
      </c>
      <c r="W5">
        <v>2050</v>
      </c>
      <c r="X5" s="82"/>
      <c r="Z5" s="721"/>
      <c r="AA5" s="7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1"/>
      <c r="AG5" s="721"/>
      <c r="AH5" s="143"/>
      <c r="AI5" s="143"/>
      <c r="AJ5" s="154" t="s">
        <v>352</v>
      </c>
      <c r="AK5" s="162">
        <f>SUM(AK11:AK59)</f>
        <v>30858.011000000002</v>
      </c>
      <c r="AL5" s="721"/>
      <c r="AM5" s="7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1"/>
      <c r="AS5" s="721"/>
      <c r="AX5" s="721"/>
      <c r="AY5" s="721"/>
      <c r="BB5" s="721"/>
      <c r="BC5" s="721"/>
      <c r="BD5" s="725" t="s">
        <v>999</v>
      </c>
      <c r="BE5" s="725"/>
      <c r="BF5" s="725"/>
      <c r="BG5" s="725"/>
      <c r="BH5" s="725"/>
      <c r="BI5" s="725"/>
      <c r="BJ5" s="725"/>
      <c r="BK5" s="72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4" t="s">
        <v>264</v>
      </c>
      <c r="W23" s="73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6"/>
      <c r="W24" s="73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8" t="s">
        <v>2564</v>
      </c>
      <c r="H3" s="739"/>
      <c r="I3" s="345"/>
      <c r="J3" s="738" t="s">
        <v>2565</v>
      </c>
      <c r="K3" s="739"/>
      <c r="L3" s="273"/>
      <c r="M3" s="738">
        <v>43739</v>
      </c>
      <c r="N3" s="739"/>
      <c r="O3" s="738">
        <v>42401</v>
      </c>
      <c r="P3" s="739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4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5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5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5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5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6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7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8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3">
        <f>G40/F42+H40</f>
        <v>1932511.2781954887</v>
      </c>
      <c r="H43" s="74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2">
        <f>H40*F42+G40</f>
        <v>2570240</v>
      </c>
      <c r="H44" s="742"/>
      <c r="I44" s="2"/>
      <c r="J44" s="742">
        <f>K40*1.37+J40</f>
        <v>1877697.6600000001</v>
      </c>
      <c r="K44" s="742"/>
      <c r="L44" s="2"/>
      <c r="M44" s="742">
        <f>N40*1.37+M40</f>
        <v>1789659</v>
      </c>
      <c r="N44" s="742"/>
      <c r="O44" s="742">
        <f>P40*1.36+O40</f>
        <v>1320187.2</v>
      </c>
      <c r="P44" s="74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41" t="s">
        <v>1186</v>
      </c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</row>
    <row r="48" spans="2:16">
      <c r="B48" s="741" t="s">
        <v>2468</v>
      </c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</row>
    <row r="49" spans="2:14">
      <c r="B49" s="741" t="s">
        <v>2467</v>
      </c>
      <c r="C49" s="741"/>
      <c r="D49" s="741"/>
      <c r="E49" s="741"/>
      <c r="F49" s="741"/>
      <c r="G49" s="741"/>
      <c r="H49" s="741"/>
      <c r="I49" s="741"/>
      <c r="J49" s="741"/>
      <c r="K49" s="741"/>
      <c r="L49" s="741"/>
      <c r="M49" s="741"/>
      <c r="N49" s="741"/>
    </row>
    <row r="50" spans="2:14">
      <c r="B50" s="740" t="s">
        <v>2466</v>
      </c>
      <c r="C50" s="740"/>
      <c r="D50" s="740"/>
      <c r="E50" s="740"/>
      <c r="F50" s="740"/>
      <c r="G50" s="740"/>
      <c r="H50" s="740"/>
      <c r="I50" s="740"/>
      <c r="J50" s="740"/>
      <c r="K50" s="740"/>
      <c r="L50" s="740"/>
      <c r="M50" s="740"/>
      <c r="N50" s="740"/>
    </row>
    <row r="51" spans="2:14">
      <c r="B51" s="740"/>
      <c r="C51" s="740"/>
      <c r="D51" s="740"/>
      <c r="E51" s="740"/>
      <c r="F51" s="740"/>
      <c r="G51" s="740"/>
      <c r="H51" s="740"/>
      <c r="I51" s="740"/>
      <c r="J51" s="740"/>
      <c r="K51" s="740"/>
      <c r="L51" s="740"/>
      <c r="M51" s="740"/>
      <c r="N51" s="740"/>
    </row>
    <row r="52" spans="2:14">
      <c r="B52" s="740"/>
      <c r="C52" s="740"/>
      <c r="D52" s="740"/>
      <c r="E52" s="740"/>
      <c r="F52" s="740"/>
      <c r="G52" s="740"/>
      <c r="H52" s="740"/>
      <c r="I52" s="740"/>
      <c r="J52" s="740"/>
      <c r="K52" s="740"/>
      <c r="L52" s="740"/>
      <c r="M52" s="740"/>
      <c r="N52" s="74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0" t="s">
        <v>2553</v>
      </c>
      <c r="F38" s="751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9" t="s">
        <v>989</v>
      </c>
      <c r="C41" s="749"/>
      <c r="D41" s="749"/>
      <c r="E41" s="749"/>
      <c r="F41" s="749"/>
      <c r="G41" s="749"/>
      <c r="H41" s="74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9" t="s">
        <v>909</v>
      </c>
      <c r="C1" s="729"/>
      <c r="D1" s="728" t="s">
        <v>515</v>
      </c>
      <c r="E1" s="728"/>
      <c r="F1" s="729" t="s">
        <v>513</v>
      </c>
      <c r="G1" s="729"/>
      <c r="H1" s="752" t="s">
        <v>549</v>
      </c>
      <c r="I1" s="752"/>
      <c r="J1" s="728" t="s">
        <v>515</v>
      </c>
      <c r="K1" s="728"/>
      <c r="L1" s="729" t="s">
        <v>908</v>
      </c>
      <c r="M1" s="729"/>
      <c r="N1" s="752" t="s">
        <v>549</v>
      </c>
      <c r="O1" s="752"/>
      <c r="P1" s="728" t="s">
        <v>515</v>
      </c>
      <c r="Q1" s="728"/>
      <c r="R1" s="729" t="s">
        <v>552</v>
      </c>
      <c r="S1" s="729"/>
      <c r="T1" s="752" t="s">
        <v>549</v>
      </c>
      <c r="U1" s="752"/>
      <c r="V1" s="728" t="s">
        <v>515</v>
      </c>
      <c r="W1" s="728"/>
      <c r="X1" s="729" t="s">
        <v>907</v>
      </c>
      <c r="Y1" s="729"/>
      <c r="Z1" s="752" t="s">
        <v>549</v>
      </c>
      <c r="AA1" s="752"/>
      <c r="AB1" s="728" t="s">
        <v>515</v>
      </c>
      <c r="AC1" s="728"/>
      <c r="AD1" s="729" t="s">
        <v>591</v>
      </c>
      <c r="AE1" s="729"/>
      <c r="AF1" s="752" t="s">
        <v>549</v>
      </c>
      <c r="AG1" s="752"/>
      <c r="AH1" s="728" t="s">
        <v>515</v>
      </c>
      <c r="AI1" s="728"/>
      <c r="AJ1" s="729" t="s">
        <v>906</v>
      </c>
      <c r="AK1" s="729"/>
      <c r="AL1" s="752" t="s">
        <v>626</v>
      </c>
      <c r="AM1" s="752"/>
      <c r="AN1" s="728" t="s">
        <v>627</v>
      </c>
      <c r="AO1" s="728"/>
      <c r="AP1" s="729" t="s">
        <v>621</v>
      </c>
      <c r="AQ1" s="729"/>
      <c r="AR1" s="752" t="s">
        <v>549</v>
      </c>
      <c r="AS1" s="752"/>
      <c r="AT1" s="728" t="s">
        <v>515</v>
      </c>
      <c r="AU1" s="728"/>
      <c r="AV1" s="729" t="s">
        <v>905</v>
      </c>
      <c r="AW1" s="729"/>
      <c r="AX1" s="752" t="s">
        <v>549</v>
      </c>
      <c r="AY1" s="752"/>
      <c r="AZ1" s="728" t="s">
        <v>515</v>
      </c>
      <c r="BA1" s="728"/>
      <c r="BB1" s="729" t="s">
        <v>653</v>
      </c>
      <c r="BC1" s="729"/>
      <c r="BD1" s="752" t="s">
        <v>549</v>
      </c>
      <c r="BE1" s="752"/>
      <c r="BF1" s="728" t="s">
        <v>515</v>
      </c>
      <c r="BG1" s="728"/>
      <c r="BH1" s="729" t="s">
        <v>904</v>
      </c>
      <c r="BI1" s="729"/>
      <c r="BJ1" s="752" t="s">
        <v>549</v>
      </c>
      <c r="BK1" s="752"/>
      <c r="BL1" s="728" t="s">
        <v>515</v>
      </c>
      <c r="BM1" s="728"/>
      <c r="BN1" s="729" t="s">
        <v>921</v>
      </c>
      <c r="BO1" s="729"/>
      <c r="BP1" s="752" t="s">
        <v>549</v>
      </c>
      <c r="BQ1" s="752"/>
      <c r="BR1" s="728" t="s">
        <v>515</v>
      </c>
      <c r="BS1" s="728"/>
      <c r="BT1" s="729" t="s">
        <v>903</v>
      </c>
      <c r="BU1" s="729"/>
      <c r="BV1" s="752" t="s">
        <v>704</v>
      </c>
      <c r="BW1" s="752"/>
      <c r="BX1" s="728" t="s">
        <v>705</v>
      </c>
      <c r="BY1" s="728"/>
      <c r="BZ1" s="729" t="s">
        <v>703</v>
      </c>
      <c r="CA1" s="729"/>
      <c r="CB1" s="752" t="s">
        <v>730</v>
      </c>
      <c r="CC1" s="752"/>
      <c r="CD1" s="728" t="s">
        <v>731</v>
      </c>
      <c r="CE1" s="728"/>
      <c r="CF1" s="729" t="s">
        <v>902</v>
      </c>
      <c r="CG1" s="729"/>
      <c r="CH1" s="752" t="s">
        <v>730</v>
      </c>
      <c r="CI1" s="752"/>
      <c r="CJ1" s="728" t="s">
        <v>731</v>
      </c>
      <c r="CK1" s="728"/>
      <c r="CL1" s="729" t="s">
        <v>748</v>
      </c>
      <c r="CM1" s="729"/>
      <c r="CN1" s="752" t="s">
        <v>730</v>
      </c>
      <c r="CO1" s="752"/>
      <c r="CP1" s="728" t="s">
        <v>731</v>
      </c>
      <c r="CQ1" s="728"/>
      <c r="CR1" s="729" t="s">
        <v>901</v>
      </c>
      <c r="CS1" s="729"/>
      <c r="CT1" s="752" t="s">
        <v>730</v>
      </c>
      <c r="CU1" s="752"/>
      <c r="CV1" s="756" t="s">
        <v>731</v>
      </c>
      <c r="CW1" s="756"/>
      <c r="CX1" s="729" t="s">
        <v>769</v>
      </c>
      <c r="CY1" s="729"/>
      <c r="CZ1" s="752" t="s">
        <v>730</v>
      </c>
      <c r="DA1" s="752"/>
      <c r="DB1" s="756" t="s">
        <v>731</v>
      </c>
      <c r="DC1" s="756"/>
      <c r="DD1" s="729" t="s">
        <v>900</v>
      </c>
      <c r="DE1" s="729"/>
      <c r="DF1" s="752" t="s">
        <v>816</v>
      </c>
      <c r="DG1" s="752"/>
      <c r="DH1" s="756" t="s">
        <v>817</v>
      </c>
      <c r="DI1" s="756"/>
      <c r="DJ1" s="729" t="s">
        <v>809</v>
      </c>
      <c r="DK1" s="729"/>
      <c r="DL1" s="752" t="s">
        <v>816</v>
      </c>
      <c r="DM1" s="752"/>
      <c r="DN1" s="756" t="s">
        <v>731</v>
      </c>
      <c r="DO1" s="756"/>
      <c r="DP1" s="729" t="s">
        <v>899</v>
      </c>
      <c r="DQ1" s="729"/>
      <c r="DR1" s="752" t="s">
        <v>816</v>
      </c>
      <c r="DS1" s="752"/>
      <c r="DT1" s="756" t="s">
        <v>731</v>
      </c>
      <c r="DU1" s="756"/>
      <c r="DV1" s="729" t="s">
        <v>898</v>
      </c>
      <c r="DW1" s="729"/>
      <c r="DX1" s="752" t="s">
        <v>816</v>
      </c>
      <c r="DY1" s="752"/>
      <c r="DZ1" s="756" t="s">
        <v>731</v>
      </c>
      <c r="EA1" s="756"/>
      <c r="EB1" s="729" t="s">
        <v>897</v>
      </c>
      <c r="EC1" s="729"/>
      <c r="ED1" s="752" t="s">
        <v>816</v>
      </c>
      <c r="EE1" s="752"/>
      <c r="EF1" s="756" t="s">
        <v>731</v>
      </c>
      <c r="EG1" s="756"/>
      <c r="EH1" s="729" t="s">
        <v>883</v>
      </c>
      <c r="EI1" s="729"/>
      <c r="EJ1" s="752" t="s">
        <v>816</v>
      </c>
      <c r="EK1" s="752"/>
      <c r="EL1" s="756" t="s">
        <v>936</v>
      </c>
      <c r="EM1" s="756"/>
      <c r="EN1" s="729" t="s">
        <v>922</v>
      </c>
      <c r="EO1" s="729"/>
      <c r="EP1" s="752" t="s">
        <v>816</v>
      </c>
      <c r="EQ1" s="752"/>
      <c r="ER1" s="756" t="s">
        <v>950</v>
      </c>
      <c r="ES1" s="756"/>
      <c r="ET1" s="729" t="s">
        <v>937</v>
      </c>
      <c r="EU1" s="729"/>
      <c r="EV1" s="752" t="s">
        <v>816</v>
      </c>
      <c r="EW1" s="752"/>
      <c r="EX1" s="756" t="s">
        <v>530</v>
      </c>
      <c r="EY1" s="756"/>
      <c r="EZ1" s="729" t="s">
        <v>952</v>
      </c>
      <c r="FA1" s="72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5" t="s">
        <v>779</v>
      </c>
      <c r="CU7" s="72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5" t="s">
        <v>778</v>
      </c>
      <c r="DA8" s="72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5" t="s">
        <v>778</v>
      </c>
      <c r="DG8" s="72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5" t="s">
        <v>778</v>
      </c>
      <c r="DM8" s="72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5" t="s">
        <v>778</v>
      </c>
      <c r="DS8" s="729"/>
      <c r="DT8" s="142" t="s">
        <v>783</v>
      </c>
      <c r="DU8" s="142">
        <f>SUM(DU13:DU17)</f>
        <v>32</v>
      </c>
      <c r="DV8" s="63"/>
      <c r="DW8" s="63"/>
      <c r="DX8" s="755" t="s">
        <v>778</v>
      </c>
      <c r="DY8" s="72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5" t="s">
        <v>928</v>
      </c>
      <c r="EK8" s="72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5" t="s">
        <v>928</v>
      </c>
      <c r="EQ9" s="72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5" t="s">
        <v>928</v>
      </c>
      <c r="EW9" s="72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5" t="s">
        <v>928</v>
      </c>
      <c r="EE11" s="72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5" t="s">
        <v>778</v>
      </c>
      <c r="CU12" s="72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8" t="s">
        <v>782</v>
      </c>
      <c r="CU19" s="71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1" t="s">
        <v>858</v>
      </c>
      <c r="FA21" s="741"/>
      <c r="FC21" s="237">
        <f>FC20-FC22</f>
        <v>113457.16899999997</v>
      </c>
      <c r="FD21" s="229"/>
      <c r="FE21" s="757" t="s">
        <v>1546</v>
      </c>
      <c r="FF21" s="757"/>
      <c r="FG21" s="7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1" t="s">
        <v>871</v>
      </c>
      <c r="FA22" s="74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1" t="s">
        <v>1000</v>
      </c>
      <c r="FA23" s="74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1" t="s">
        <v>1076</v>
      </c>
      <c r="FA24" s="74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1" zoomScaleNormal="100" workbookViewId="0">
      <selection activeCell="LU31" sqref="LU3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61" t="s">
        <v>1209</v>
      </c>
      <c r="B1" s="761"/>
      <c r="C1" s="726" t="s">
        <v>292</v>
      </c>
      <c r="D1" s="726"/>
      <c r="E1" s="724" t="s">
        <v>1010</v>
      </c>
      <c r="F1" s="724"/>
      <c r="G1" s="761" t="s">
        <v>1210</v>
      </c>
      <c r="H1" s="761"/>
      <c r="I1" s="726" t="s">
        <v>292</v>
      </c>
      <c r="J1" s="726"/>
      <c r="K1" s="724" t="s">
        <v>1011</v>
      </c>
      <c r="L1" s="724"/>
      <c r="M1" s="761" t="s">
        <v>1211</v>
      </c>
      <c r="N1" s="761"/>
      <c r="O1" s="726" t="s">
        <v>292</v>
      </c>
      <c r="P1" s="726"/>
      <c r="Q1" s="724" t="s">
        <v>1057</v>
      </c>
      <c r="R1" s="724"/>
      <c r="S1" s="761" t="s">
        <v>1212</v>
      </c>
      <c r="T1" s="761"/>
      <c r="U1" s="726" t="s">
        <v>292</v>
      </c>
      <c r="V1" s="726"/>
      <c r="W1" s="724" t="s">
        <v>627</v>
      </c>
      <c r="X1" s="724"/>
      <c r="Y1" s="761" t="s">
        <v>1213</v>
      </c>
      <c r="Z1" s="761"/>
      <c r="AA1" s="726" t="s">
        <v>292</v>
      </c>
      <c r="AB1" s="726"/>
      <c r="AC1" s="724" t="s">
        <v>1084</v>
      </c>
      <c r="AD1" s="724"/>
      <c r="AE1" s="761" t="s">
        <v>1214</v>
      </c>
      <c r="AF1" s="761"/>
      <c r="AG1" s="726" t="s">
        <v>292</v>
      </c>
      <c r="AH1" s="726"/>
      <c r="AI1" s="724" t="s">
        <v>1134</v>
      </c>
      <c r="AJ1" s="724"/>
      <c r="AK1" s="761" t="s">
        <v>1217</v>
      </c>
      <c r="AL1" s="761"/>
      <c r="AM1" s="726" t="s">
        <v>1132</v>
      </c>
      <c r="AN1" s="726"/>
      <c r="AO1" s="724" t="s">
        <v>1133</v>
      </c>
      <c r="AP1" s="724"/>
      <c r="AQ1" s="761" t="s">
        <v>1218</v>
      </c>
      <c r="AR1" s="761"/>
      <c r="AS1" s="726" t="s">
        <v>1132</v>
      </c>
      <c r="AT1" s="726"/>
      <c r="AU1" s="724" t="s">
        <v>1178</v>
      </c>
      <c r="AV1" s="724"/>
      <c r="AW1" s="761" t="s">
        <v>1215</v>
      </c>
      <c r="AX1" s="761"/>
      <c r="AY1" s="724" t="s">
        <v>1241</v>
      </c>
      <c r="AZ1" s="724"/>
      <c r="BA1" s="761" t="s">
        <v>1215</v>
      </c>
      <c r="BB1" s="761"/>
      <c r="BC1" s="726" t="s">
        <v>816</v>
      </c>
      <c r="BD1" s="726"/>
      <c r="BE1" s="724" t="s">
        <v>1208</v>
      </c>
      <c r="BF1" s="724"/>
      <c r="BG1" s="761" t="s">
        <v>1216</v>
      </c>
      <c r="BH1" s="761"/>
      <c r="BI1" s="726" t="s">
        <v>816</v>
      </c>
      <c r="BJ1" s="726"/>
      <c r="BK1" s="724" t="s">
        <v>1208</v>
      </c>
      <c r="BL1" s="724"/>
      <c r="BM1" s="761" t="s">
        <v>1226</v>
      </c>
      <c r="BN1" s="761"/>
      <c r="BO1" s="726" t="s">
        <v>816</v>
      </c>
      <c r="BP1" s="726"/>
      <c r="BQ1" s="724" t="s">
        <v>1244</v>
      </c>
      <c r="BR1" s="724"/>
      <c r="BS1" s="761" t="s">
        <v>1243</v>
      </c>
      <c r="BT1" s="761"/>
      <c r="BU1" s="726" t="s">
        <v>816</v>
      </c>
      <c r="BV1" s="726"/>
      <c r="BW1" s="724" t="s">
        <v>1248</v>
      </c>
      <c r="BX1" s="724"/>
      <c r="BY1" s="761" t="s">
        <v>1270</v>
      </c>
      <c r="BZ1" s="761"/>
      <c r="CA1" s="726" t="s">
        <v>816</v>
      </c>
      <c r="CB1" s="726"/>
      <c r="CC1" s="724" t="s">
        <v>1244</v>
      </c>
      <c r="CD1" s="724"/>
      <c r="CE1" s="761" t="s">
        <v>1291</v>
      </c>
      <c r="CF1" s="761"/>
      <c r="CG1" s="726" t="s">
        <v>816</v>
      </c>
      <c r="CH1" s="726"/>
      <c r="CI1" s="724" t="s">
        <v>1248</v>
      </c>
      <c r="CJ1" s="724"/>
      <c r="CK1" s="761" t="s">
        <v>1307</v>
      </c>
      <c r="CL1" s="761"/>
      <c r="CM1" s="726" t="s">
        <v>816</v>
      </c>
      <c r="CN1" s="726"/>
      <c r="CO1" s="724" t="s">
        <v>1244</v>
      </c>
      <c r="CP1" s="724"/>
      <c r="CQ1" s="761" t="s">
        <v>1335</v>
      </c>
      <c r="CR1" s="761"/>
      <c r="CS1" s="759" t="s">
        <v>816</v>
      </c>
      <c r="CT1" s="759"/>
      <c r="CU1" s="724" t="s">
        <v>1391</v>
      </c>
      <c r="CV1" s="724"/>
      <c r="CW1" s="761" t="s">
        <v>1374</v>
      </c>
      <c r="CX1" s="761"/>
      <c r="CY1" s="759" t="s">
        <v>816</v>
      </c>
      <c r="CZ1" s="759"/>
      <c r="DA1" s="724" t="s">
        <v>1597</v>
      </c>
      <c r="DB1" s="724"/>
      <c r="DC1" s="761" t="s">
        <v>1394</v>
      </c>
      <c r="DD1" s="761"/>
      <c r="DE1" s="759" t="s">
        <v>816</v>
      </c>
      <c r="DF1" s="759"/>
      <c r="DG1" s="724" t="s">
        <v>1491</v>
      </c>
      <c r="DH1" s="724"/>
      <c r="DI1" s="761" t="s">
        <v>1594</v>
      </c>
      <c r="DJ1" s="761"/>
      <c r="DK1" s="759" t="s">
        <v>816</v>
      </c>
      <c r="DL1" s="759"/>
      <c r="DM1" s="724" t="s">
        <v>1391</v>
      </c>
      <c r="DN1" s="724"/>
      <c r="DO1" s="761" t="s">
        <v>1595</v>
      </c>
      <c r="DP1" s="761"/>
      <c r="DQ1" s="759" t="s">
        <v>816</v>
      </c>
      <c r="DR1" s="759"/>
      <c r="DS1" s="724" t="s">
        <v>1590</v>
      </c>
      <c r="DT1" s="724"/>
      <c r="DU1" s="761" t="s">
        <v>1596</v>
      </c>
      <c r="DV1" s="761"/>
      <c r="DW1" s="759" t="s">
        <v>816</v>
      </c>
      <c r="DX1" s="759"/>
      <c r="DY1" s="724" t="s">
        <v>1616</v>
      </c>
      <c r="DZ1" s="724"/>
      <c r="EA1" s="762" t="s">
        <v>1611</v>
      </c>
      <c r="EB1" s="762"/>
      <c r="EC1" s="759" t="s">
        <v>816</v>
      </c>
      <c r="ED1" s="759"/>
      <c r="EE1" s="724" t="s">
        <v>1590</v>
      </c>
      <c r="EF1" s="724"/>
      <c r="EG1" s="457"/>
      <c r="EH1" s="762" t="s">
        <v>1641</v>
      </c>
      <c r="EI1" s="762"/>
      <c r="EJ1" s="759" t="s">
        <v>816</v>
      </c>
      <c r="EK1" s="759"/>
      <c r="EL1" s="724" t="s">
        <v>1674</v>
      </c>
      <c r="EM1" s="724"/>
      <c r="EN1" s="762" t="s">
        <v>1666</v>
      </c>
      <c r="EO1" s="762"/>
      <c r="EP1" s="759" t="s">
        <v>816</v>
      </c>
      <c r="EQ1" s="759"/>
      <c r="ER1" s="724" t="s">
        <v>1714</v>
      </c>
      <c r="ES1" s="724"/>
      <c r="ET1" s="762" t="s">
        <v>1707</v>
      </c>
      <c r="EU1" s="762"/>
      <c r="EV1" s="759" t="s">
        <v>816</v>
      </c>
      <c r="EW1" s="759"/>
      <c r="EX1" s="724" t="s">
        <v>1616</v>
      </c>
      <c r="EY1" s="724"/>
      <c r="EZ1" s="762" t="s">
        <v>1742</v>
      </c>
      <c r="FA1" s="762"/>
      <c r="FB1" s="759" t="s">
        <v>816</v>
      </c>
      <c r="FC1" s="759"/>
      <c r="FD1" s="724" t="s">
        <v>1597</v>
      </c>
      <c r="FE1" s="724"/>
      <c r="FF1" s="762" t="s">
        <v>1781</v>
      </c>
      <c r="FG1" s="762"/>
      <c r="FH1" s="759" t="s">
        <v>816</v>
      </c>
      <c r="FI1" s="759"/>
      <c r="FJ1" s="724" t="s">
        <v>1391</v>
      </c>
      <c r="FK1" s="724"/>
      <c r="FL1" s="762" t="s">
        <v>1816</v>
      </c>
      <c r="FM1" s="762"/>
      <c r="FN1" s="759" t="s">
        <v>816</v>
      </c>
      <c r="FO1" s="759"/>
      <c r="FP1" s="724" t="s">
        <v>1863</v>
      </c>
      <c r="FQ1" s="724"/>
      <c r="FR1" s="762" t="s">
        <v>1852</v>
      </c>
      <c r="FS1" s="762"/>
      <c r="FT1" s="759" t="s">
        <v>816</v>
      </c>
      <c r="FU1" s="759"/>
      <c r="FV1" s="724" t="s">
        <v>1863</v>
      </c>
      <c r="FW1" s="724"/>
      <c r="FX1" s="762" t="s">
        <v>1965</v>
      </c>
      <c r="FY1" s="762"/>
      <c r="FZ1" s="759" t="s">
        <v>816</v>
      </c>
      <c r="GA1" s="759"/>
      <c r="GB1" s="724" t="s">
        <v>1616</v>
      </c>
      <c r="GC1" s="724"/>
      <c r="GD1" s="762" t="s">
        <v>1966</v>
      </c>
      <c r="GE1" s="762"/>
      <c r="GF1" s="759" t="s">
        <v>816</v>
      </c>
      <c r="GG1" s="759"/>
      <c r="GH1" s="724" t="s">
        <v>1590</v>
      </c>
      <c r="GI1" s="724"/>
      <c r="GJ1" s="762" t="s">
        <v>1975</v>
      </c>
      <c r="GK1" s="762"/>
      <c r="GL1" s="759" t="s">
        <v>816</v>
      </c>
      <c r="GM1" s="759"/>
      <c r="GN1" s="724" t="s">
        <v>1590</v>
      </c>
      <c r="GO1" s="724"/>
      <c r="GP1" s="762" t="s">
        <v>2017</v>
      </c>
      <c r="GQ1" s="762"/>
      <c r="GR1" s="759" t="s">
        <v>816</v>
      </c>
      <c r="GS1" s="759"/>
      <c r="GT1" s="724" t="s">
        <v>1674</v>
      </c>
      <c r="GU1" s="724"/>
      <c r="GV1" s="762" t="s">
        <v>2046</v>
      </c>
      <c r="GW1" s="762"/>
      <c r="GX1" s="759" t="s">
        <v>816</v>
      </c>
      <c r="GY1" s="759"/>
      <c r="GZ1" s="724" t="s">
        <v>2085</v>
      </c>
      <c r="HA1" s="724"/>
      <c r="HB1" s="762" t="s">
        <v>2105</v>
      </c>
      <c r="HC1" s="762"/>
      <c r="HD1" s="759" t="s">
        <v>816</v>
      </c>
      <c r="HE1" s="759"/>
      <c r="HF1" s="724" t="s">
        <v>1714</v>
      </c>
      <c r="HG1" s="724"/>
      <c r="HH1" s="762" t="s">
        <v>2118</v>
      </c>
      <c r="HI1" s="762"/>
      <c r="HJ1" s="759" t="s">
        <v>816</v>
      </c>
      <c r="HK1" s="759"/>
      <c r="HL1" s="724" t="s">
        <v>1391</v>
      </c>
      <c r="HM1" s="724"/>
      <c r="HN1" s="762" t="s">
        <v>2164</v>
      </c>
      <c r="HO1" s="762"/>
      <c r="HP1" s="759" t="s">
        <v>816</v>
      </c>
      <c r="HQ1" s="759"/>
      <c r="HR1" s="724" t="s">
        <v>1391</v>
      </c>
      <c r="HS1" s="724"/>
      <c r="HT1" s="762" t="s">
        <v>2199</v>
      </c>
      <c r="HU1" s="762"/>
      <c r="HV1" s="759" t="s">
        <v>816</v>
      </c>
      <c r="HW1" s="759"/>
      <c r="HX1" s="724" t="s">
        <v>1616</v>
      </c>
      <c r="HY1" s="724"/>
      <c r="HZ1" s="762" t="s">
        <v>2244</v>
      </c>
      <c r="IA1" s="762"/>
      <c r="IB1" s="759" t="s">
        <v>816</v>
      </c>
      <c r="IC1" s="759"/>
      <c r="ID1" s="724" t="s">
        <v>1714</v>
      </c>
      <c r="IE1" s="724"/>
      <c r="IF1" s="762" t="s">
        <v>2309</v>
      </c>
      <c r="IG1" s="762"/>
      <c r="IH1" s="759" t="s">
        <v>816</v>
      </c>
      <c r="II1" s="759"/>
      <c r="IJ1" s="724" t="s">
        <v>1590</v>
      </c>
      <c r="IK1" s="724"/>
      <c r="IL1" s="762" t="s">
        <v>2378</v>
      </c>
      <c r="IM1" s="762"/>
      <c r="IN1" s="759" t="s">
        <v>816</v>
      </c>
      <c r="IO1" s="759"/>
      <c r="IP1" s="724" t="s">
        <v>1616</v>
      </c>
      <c r="IQ1" s="724"/>
      <c r="IR1" s="762" t="s">
        <v>2556</v>
      </c>
      <c r="IS1" s="762"/>
      <c r="IT1" s="759" t="s">
        <v>816</v>
      </c>
      <c r="IU1" s="759"/>
      <c r="IV1" s="724" t="s">
        <v>1747</v>
      </c>
      <c r="IW1" s="724"/>
      <c r="IX1" s="762" t="s">
        <v>2555</v>
      </c>
      <c r="IY1" s="762"/>
      <c r="IZ1" s="759" t="s">
        <v>816</v>
      </c>
      <c r="JA1" s="759"/>
      <c r="JB1" s="724" t="s">
        <v>1863</v>
      </c>
      <c r="JC1" s="724"/>
      <c r="JD1" s="762" t="s">
        <v>2596</v>
      </c>
      <c r="JE1" s="762"/>
      <c r="JF1" s="759" t="s">
        <v>816</v>
      </c>
      <c r="JG1" s="759"/>
      <c r="JH1" s="724" t="s">
        <v>1747</v>
      </c>
      <c r="JI1" s="724"/>
      <c r="JJ1" s="762" t="s">
        <v>2639</v>
      </c>
      <c r="JK1" s="762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3125</v>
      </c>
      <c r="LA1" s="458"/>
      <c r="LB1" s="617" t="s">
        <v>816</v>
      </c>
      <c r="LC1" s="617"/>
      <c r="LD1" s="615" t="s">
        <v>1747</v>
      </c>
      <c r="LE1" s="615"/>
      <c r="LF1" s="620" t="s">
        <v>3188</v>
      </c>
      <c r="LG1" s="620"/>
      <c r="LH1" s="653" t="s">
        <v>816</v>
      </c>
      <c r="LI1" s="653"/>
      <c r="LJ1" s="650" t="s">
        <v>1747</v>
      </c>
      <c r="LK1" s="650"/>
      <c r="LL1" s="652" t="s">
        <v>3233</v>
      </c>
      <c r="LM1" s="652"/>
      <c r="LN1" s="685" t="s">
        <v>816</v>
      </c>
      <c r="LO1" s="706"/>
      <c r="LP1" s="682" t="s">
        <v>1747</v>
      </c>
      <c r="LQ1" s="682"/>
      <c r="LR1" s="684" t="s">
        <v>3234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2877.2709999999497</v>
      </c>
      <c r="LR2" s="686" t="s">
        <v>3029</v>
      </c>
      <c r="LS2" s="311">
        <f>SUM(LS8:LS36)</f>
        <v>354694</v>
      </c>
    </row>
    <row r="3" spans="1:334">
      <c r="A3" s="770" t="s">
        <v>991</v>
      </c>
      <c r="B3" s="770"/>
      <c r="E3" s="170" t="s">
        <v>233</v>
      </c>
      <c r="F3" s="174">
        <f>F2-F4</f>
        <v>17</v>
      </c>
      <c r="G3" s="770" t="s">
        <v>991</v>
      </c>
      <c r="H3" s="77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4155.2009999999518</v>
      </c>
      <c r="LR3" s="697" t="s">
        <v>3267</v>
      </c>
      <c r="LS3" s="259">
        <f>-50000-135000-71200</f>
        <v>-256200</v>
      </c>
    </row>
    <row r="4" spans="1:334" ht="12.75" customHeight="1" thickBot="1">
      <c r="A4" s="770"/>
      <c r="B4" s="770"/>
      <c r="E4" s="170" t="s">
        <v>352</v>
      </c>
      <c r="F4" s="174">
        <f>SUM(F14:F57)</f>
        <v>12750</v>
      </c>
      <c r="G4" s="770"/>
      <c r="H4" s="77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0.51099999995358303</v>
      </c>
      <c r="LR4" s="686" t="s">
        <v>3268</v>
      </c>
      <c r="LS4" s="259">
        <f>SUM(LS2:LS3)</f>
        <v>98494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SUM(LQ6:LQ47)</f>
        <v>2876.7599999999961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3184</v>
      </c>
      <c r="LC6" s="202">
        <v>200</v>
      </c>
      <c r="LD6" s="445" t="s">
        <v>3100</v>
      </c>
      <c r="LE6" s="260" t="s">
        <v>3099</v>
      </c>
      <c r="LF6" s="491" t="s">
        <v>2990</v>
      </c>
      <c r="LG6" s="454">
        <v>272000</v>
      </c>
      <c r="LH6" s="677"/>
      <c r="LI6" s="467"/>
      <c r="LJ6" s="445" t="s">
        <v>3100</v>
      </c>
      <c r="LK6" s="260" t="s">
        <v>3222</v>
      </c>
      <c r="LL6" s="491" t="s">
        <v>2990</v>
      </c>
      <c r="LM6" s="454">
        <v>282000</v>
      </c>
      <c r="LO6" s="261"/>
      <c r="LP6" s="445" t="s">
        <v>3100</v>
      </c>
      <c r="LQ6" s="261" t="s">
        <v>3222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3134</v>
      </c>
      <c r="LE7" s="260">
        <f>1000+2000+5000</f>
        <v>8000</v>
      </c>
      <c r="LF7" s="621" t="s">
        <v>2897</v>
      </c>
      <c r="LG7" s="259">
        <v>-70600</v>
      </c>
      <c r="LH7" s="660" t="s">
        <v>3212</v>
      </c>
      <c r="LI7" s="202" t="s">
        <v>3211</v>
      </c>
      <c r="LJ7" s="445" t="s">
        <v>3251</v>
      </c>
      <c r="LK7" s="444">
        <v>1900.02</v>
      </c>
      <c r="LL7" s="654" t="s">
        <v>2897</v>
      </c>
      <c r="LM7" s="259">
        <v>-70600</v>
      </c>
      <c r="LN7" s="699" t="s">
        <v>3270</v>
      </c>
      <c r="LO7" s="707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3199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3198</v>
      </c>
      <c r="LN8" s="700" t="s">
        <v>3273</v>
      </c>
      <c r="LO8" s="516">
        <v>-37.99</v>
      </c>
      <c r="LP8" s="445" t="s">
        <v>3286</v>
      </c>
      <c r="LQ8" s="202">
        <v>4000</v>
      </c>
      <c r="LR8" s="491" t="s">
        <v>2990</v>
      </c>
      <c r="LS8" s="454">
        <v>280000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3200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3274</v>
      </c>
      <c r="LO9" s="516">
        <v>-21.1</v>
      </c>
      <c r="LP9" s="445" t="s">
        <v>3287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3245</v>
      </c>
      <c r="LC10" s="395">
        <v>26.18</v>
      </c>
      <c r="LD10" s="446" t="s">
        <v>3186</v>
      </c>
      <c r="LE10" s="444">
        <v>119.42</v>
      </c>
      <c r="LF10" s="623" t="s">
        <v>2570</v>
      </c>
      <c r="LG10" s="259">
        <v>-4000</v>
      </c>
      <c r="LH10" s="675" t="s">
        <v>3204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3275</v>
      </c>
      <c r="LO10" s="516">
        <v>-10184</v>
      </c>
      <c r="LP10" s="446" t="s">
        <v>3285</v>
      </c>
      <c r="LQ10" s="202">
        <v>136.5</v>
      </c>
      <c r="LR10" s="696" t="s">
        <v>3258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3249</v>
      </c>
      <c r="KW11" s="395">
        <v>288</v>
      </c>
      <c r="KX11" s="300" t="s">
        <v>3117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3148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3220</v>
      </c>
      <c r="LK11" s="635">
        <f>517.75+263.25</f>
        <v>781</v>
      </c>
      <c r="LL11" s="659" t="s">
        <v>2432</v>
      </c>
      <c r="LM11" s="259">
        <v>0</v>
      </c>
      <c r="LN11" s="701" t="s">
        <v>3276</v>
      </c>
      <c r="LO11" s="702">
        <v>-28.82</v>
      </c>
      <c r="LP11" s="446" t="s">
        <v>471</v>
      </c>
      <c r="LQ11" s="202"/>
      <c r="LR11" s="690" t="s">
        <v>2991</v>
      </c>
      <c r="LS11" s="318">
        <v>-92000</v>
      </c>
      <c r="LT11" s="464">
        <v>45338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10">
        <v>113.21</v>
      </c>
      <c r="KZ12" s="319" t="s">
        <v>3004</v>
      </c>
      <c r="LA12" s="259">
        <v>1548</v>
      </c>
      <c r="LB12" s="647" t="s">
        <v>3181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3214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3257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3118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3149</v>
      </c>
      <c r="LE13" s="635">
        <v>734.4</v>
      </c>
      <c r="LF13" s="623" t="s">
        <v>2904</v>
      </c>
      <c r="LG13" s="259">
        <v>101429</v>
      </c>
      <c r="LH13" s="654" t="s">
        <v>3250</v>
      </c>
      <c r="LI13" s="395">
        <v>52.000999999999998</v>
      </c>
      <c r="LJ13" s="300" t="s">
        <v>3224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3264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74" t="s">
        <v>1504</v>
      </c>
      <c r="DP14" s="77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2" t="s">
        <v>2149</v>
      </c>
      <c r="HK14" s="76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3150</v>
      </c>
      <c r="LE14" s="635">
        <f>3.06*0</f>
        <v>0</v>
      </c>
      <c r="LF14" s="625" t="s">
        <v>2876</v>
      </c>
      <c r="LG14" s="357"/>
      <c r="LH14" s="655" t="s">
        <v>3244</v>
      </c>
      <c r="LI14" s="395">
        <v>10.24</v>
      </c>
      <c r="LJ14" s="300" t="s">
        <v>3228</v>
      </c>
      <c r="LK14" s="635">
        <v>21.2</v>
      </c>
      <c r="LL14" s="657" t="s">
        <v>2876</v>
      </c>
      <c r="LM14" s="357"/>
      <c r="LN14" s="687" t="s">
        <v>3284</v>
      </c>
      <c r="LO14" s="395">
        <v>164.85</v>
      </c>
      <c r="LP14" s="300" t="s">
        <v>3291</v>
      </c>
      <c r="LQ14" s="261">
        <v>38.380000000000003</v>
      </c>
      <c r="LR14" s="691" t="s">
        <v>3263</v>
      </c>
      <c r="LS14" s="259">
        <v>277007</v>
      </c>
      <c r="LT14" s="464">
        <v>45342</v>
      </c>
      <c r="LU14" s="259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8" t="s">
        <v>2834</v>
      </c>
      <c r="KE15" s="758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3117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3088</v>
      </c>
      <c r="LQ15" s="261">
        <v>20</v>
      </c>
      <c r="LR15" s="691" t="s">
        <v>2904</v>
      </c>
      <c r="LS15" s="259">
        <v>100127</v>
      </c>
      <c r="LT15" s="464">
        <v>45342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3110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3169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3221</v>
      </c>
      <c r="LK16" s="635">
        <v>50</v>
      </c>
      <c r="LL16" s="657" t="s">
        <v>3076</v>
      </c>
      <c r="LM16" s="468">
        <v>11</v>
      </c>
      <c r="LN16" s="695" t="s">
        <v>3255</v>
      </c>
      <c r="LO16" s="395">
        <v>36</v>
      </c>
      <c r="LP16" s="256" t="s">
        <v>3238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3191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3191</v>
      </c>
      <c r="LM17" s="259">
        <v>-11827</v>
      </c>
      <c r="LN17" s="686" t="s">
        <v>1798</v>
      </c>
      <c r="LO17" s="395">
        <v>12.48</v>
      </c>
      <c r="LP17" s="256" t="s">
        <v>3238</v>
      </c>
      <c r="LQ17" s="261"/>
      <c r="LR17" s="690" t="s">
        <v>2993</v>
      </c>
      <c r="LS17" s="318">
        <v>-309</v>
      </c>
      <c r="LT17" s="464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74" t="s">
        <v>1474</v>
      </c>
      <c r="DJ18" s="77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10">
        <v>32</v>
      </c>
      <c r="KZ18" s="553" t="s">
        <v>3076</v>
      </c>
      <c r="LA18" s="468">
        <v>-78.540000000000006</v>
      </c>
      <c r="LB18" s="622" t="s">
        <v>3138</v>
      </c>
      <c r="LC18" s="621">
        <v>32.479999999999997</v>
      </c>
      <c r="LD18" s="254" t="s">
        <v>3147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3217</v>
      </c>
      <c r="LK18" s="678">
        <v>66</v>
      </c>
      <c r="LL18" s="443">
        <v>176526</v>
      </c>
      <c r="LM18" s="656"/>
      <c r="LN18" s="217" t="s">
        <v>2788</v>
      </c>
      <c r="LP18" s="243" t="s">
        <v>3277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3137</v>
      </c>
      <c r="LC19" s="621">
        <v>21.18</v>
      </c>
      <c r="LD19" s="254" t="s">
        <v>3159</v>
      </c>
      <c r="LE19" s="642">
        <v>83.17</v>
      </c>
      <c r="LF19" s="622" t="s">
        <v>2664</v>
      </c>
      <c r="LG19" s="175">
        <v>2600</v>
      </c>
      <c r="LH19" s="658" t="s">
        <v>3235</v>
      </c>
      <c r="LI19" s="395">
        <f>212+76+43</f>
        <v>331</v>
      </c>
      <c r="LJ19" s="256" t="s">
        <v>3219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8"/>
      <c r="LP19" s="243" t="s">
        <v>3288</v>
      </c>
      <c r="LQ19" s="715">
        <v>-70600</v>
      </c>
      <c r="LR19" s="687" t="s">
        <v>3191</v>
      </c>
      <c r="LS19" s="259">
        <v>-11189</v>
      </c>
      <c r="LT19" s="464">
        <v>45342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1">
        <v>20.05</v>
      </c>
      <c r="KZ20" s="443">
        <v>191328</v>
      </c>
      <c r="LA20" s="197"/>
      <c r="LB20" s="638" t="s">
        <v>3155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243" t="s">
        <v>3296</v>
      </c>
      <c r="LQ20" s="686">
        <v>1000</v>
      </c>
      <c r="LR20" s="443">
        <v>182451</v>
      </c>
      <c r="LS20" s="688"/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7" t="s">
        <v>507</v>
      </c>
      <c r="N21" s="767"/>
      <c r="Q21" s="166" t="s">
        <v>365</v>
      </c>
      <c r="S21" s="767" t="s">
        <v>507</v>
      </c>
      <c r="T21" s="76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3101</v>
      </c>
      <c r="KW21" s="340">
        <v>546.92999999999995</v>
      </c>
      <c r="KX21" s="254" t="s">
        <v>3128</v>
      </c>
      <c r="KY21" s="614">
        <v>399.3</v>
      </c>
      <c r="KZ21" s="204" t="s">
        <v>2664</v>
      </c>
      <c r="LA21" s="259">
        <v>2600</v>
      </c>
      <c r="LB21" s="630" t="s">
        <v>3156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3205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3271</v>
      </c>
      <c r="LO21" s="395">
        <f>212.33+76.44+67.94</f>
        <v>356.71</v>
      </c>
      <c r="LP21" s="143" t="s">
        <v>2459</v>
      </c>
      <c r="LQ21" s="202">
        <v>23.1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6" t="s">
        <v>990</v>
      </c>
      <c r="N22" s="766"/>
      <c r="Q22" s="166" t="s">
        <v>369</v>
      </c>
      <c r="S22" s="766" t="s">
        <v>990</v>
      </c>
      <c r="T22" s="766"/>
      <c r="W22" s="242" t="s">
        <v>1019</v>
      </c>
      <c r="X22" s="340">
        <v>0</v>
      </c>
      <c r="Y22" s="767" t="s">
        <v>507</v>
      </c>
      <c r="Z22" s="76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1" t="s">
        <v>2134</v>
      </c>
      <c r="IU22" s="761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3102</v>
      </c>
      <c r="KW22" s="340">
        <v>297.89999999999998</v>
      </c>
      <c r="KX22" s="254" t="s">
        <v>3129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3197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3254</v>
      </c>
      <c r="LO22" s="395">
        <f>34.36+1.52+0.5</f>
        <v>36.380000000000003</v>
      </c>
      <c r="LP22" s="143" t="s">
        <v>3265</v>
      </c>
      <c r="LQ22" s="202">
        <f>200+339</f>
        <v>539</v>
      </c>
      <c r="LR22" s="691" t="s">
        <v>2665</v>
      </c>
      <c r="LS22" s="259">
        <v>889</v>
      </c>
      <c r="LT22" s="464">
        <v>45342</v>
      </c>
      <c r="LU22" s="259"/>
    </row>
    <row r="23" spans="1:333">
      <c r="A23" s="767" t="s">
        <v>507</v>
      </c>
      <c r="B23" s="767"/>
      <c r="E23" s="164" t="s">
        <v>237</v>
      </c>
      <c r="F23" s="166"/>
      <c r="G23" s="767" t="s">
        <v>507</v>
      </c>
      <c r="H23" s="767"/>
      <c r="K23" s="242" t="s">
        <v>1019</v>
      </c>
      <c r="L23" s="340">
        <v>0</v>
      </c>
      <c r="M23" s="765"/>
      <c r="N23" s="765"/>
      <c r="Q23" s="166" t="s">
        <v>1056</v>
      </c>
      <c r="S23" s="765"/>
      <c r="T23" s="765"/>
      <c r="W23" s="242" t="s">
        <v>1027</v>
      </c>
      <c r="X23" s="204">
        <v>0</v>
      </c>
      <c r="Y23" s="766" t="s">
        <v>990</v>
      </c>
      <c r="Z23" s="766"/>
      <c r="AE23" s="767" t="s">
        <v>507</v>
      </c>
      <c r="AF23" s="767"/>
      <c r="AK23" s="767" t="s">
        <v>507</v>
      </c>
      <c r="AL23" s="76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3" t="s">
        <v>1536</v>
      </c>
      <c r="EF23" s="76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1" t="s">
        <v>2134</v>
      </c>
      <c r="HK23" s="761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61" t="s">
        <v>2134</v>
      </c>
      <c r="HW23" s="761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3157</v>
      </c>
      <c r="LC23" s="640">
        <v>93</v>
      </c>
      <c r="LD23" s="143" t="s">
        <v>3183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3282</v>
      </c>
      <c r="LO23" s="395">
        <v>288.38</v>
      </c>
      <c r="LP23" s="143" t="s">
        <v>3262</v>
      </c>
      <c r="LQ23" s="274">
        <f>3.87</f>
        <v>3.87</v>
      </c>
      <c r="LR23" s="691" t="s">
        <v>2666</v>
      </c>
      <c r="LS23" s="334">
        <v>6609</v>
      </c>
      <c r="LT23" s="464">
        <v>45342</v>
      </c>
      <c r="LU23" s="334"/>
    </row>
    <row r="24" spans="1:333">
      <c r="A24" s="766" t="s">
        <v>990</v>
      </c>
      <c r="B24" s="766"/>
      <c r="E24" s="164" t="s">
        <v>139</v>
      </c>
      <c r="F24" s="166"/>
      <c r="G24" s="766" t="s">
        <v>990</v>
      </c>
      <c r="H24" s="766"/>
      <c r="K24" s="242" t="s">
        <v>1027</v>
      </c>
      <c r="L24" s="204">
        <v>0</v>
      </c>
      <c r="M24" s="765"/>
      <c r="N24" s="765"/>
      <c r="Q24" s="242" t="s">
        <v>1029</v>
      </c>
      <c r="R24" s="340">
        <v>0</v>
      </c>
      <c r="S24" s="765"/>
      <c r="T24" s="765"/>
      <c r="W24" s="242" t="s">
        <v>1050</v>
      </c>
      <c r="X24" s="340">
        <v>910.17</v>
      </c>
      <c r="Y24" s="765"/>
      <c r="Z24" s="765"/>
      <c r="AC24" s="245" t="s">
        <v>1083</v>
      </c>
      <c r="AD24" s="340">
        <v>90</v>
      </c>
      <c r="AE24" s="766" t="s">
        <v>990</v>
      </c>
      <c r="AF24" s="766"/>
      <c r="AI24" s="243" t="s">
        <v>1101</v>
      </c>
      <c r="AJ24" s="340">
        <v>30</v>
      </c>
      <c r="AK24" s="766" t="s">
        <v>990</v>
      </c>
      <c r="AL24" s="76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6"/>
      <c r="BH24" s="766"/>
      <c r="BK24" s="257" t="s">
        <v>1222</v>
      </c>
      <c r="BL24" s="204">
        <v>48.54</v>
      </c>
      <c r="BM24" s="766"/>
      <c r="BN24" s="766"/>
      <c r="BQ24" s="257" t="s">
        <v>1051</v>
      </c>
      <c r="BR24" s="204">
        <v>50.15</v>
      </c>
      <c r="BS24" s="766" t="s">
        <v>1245</v>
      </c>
      <c r="BT24" s="766"/>
      <c r="BW24" s="257" t="s">
        <v>1051</v>
      </c>
      <c r="BX24" s="204">
        <v>48.54</v>
      </c>
      <c r="BY24" s="766"/>
      <c r="BZ24" s="766"/>
      <c r="CC24" s="257" t="s">
        <v>1051</v>
      </c>
      <c r="CD24" s="204">
        <v>142.91</v>
      </c>
      <c r="CE24" s="766"/>
      <c r="CF24" s="766"/>
      <c r="CI24" s="257" t="s">
        <v>1312</v>
      </c>
      <c r="CJ24" s="204">
        <v>35.049999999999997</v>
      </c>
      <c r="CK24" s="765"/>
      <c r="CL24" s="765"/>
      <c r="CO24" s="257" t="s">
        <v>1286</v>
      </c>
      <c r="CP24" s="204">
        <v>153.41</v>
      </c>
      <c r="CQ24" s="765" t="s">
        <v>1327</v>
      </c>
      <c r="CR24" s="76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3210</v>
      </c>
      <c r="LI24" s="395">
        <v>92.25</v>
      </c>
      <c r="LJ24" s="143" t="s">
        <v>3225</v>
      </c>
      <c r="LK24" s="274">
        <v>152.15</v>
      </c>
      <c r="LL24" s="660" t="s">
        <v>2389</v>
      </c>
      <c r="LM24" s="259">
        <v>1000</v>
      </c>
      <c r="LN24" s="687" t="s">
        <v>3256</v>
      </c>
      <c r="LO24" s="202">
        <v>3.95</v>
      </c>
      <c r="LP24" s="143" t="s">
        <v>1195</v>
      </c>
      <c r="LQ24" s="202"/>
      <c r="LR24" s="691" t="s">
        <v>2937</v>
      </c>
      <c r="LS24" s="259">
        <v>10</v>
      </c>
    </row>
    <row r="25" spans="1:333">
      <c r="A25" s="765"/>
      <c r="B25" s="765"/>
      <c r="E25" s="197" t="s">
        <v>362</v>
      </c>
      <c r="F25" s="170"/>
      <c r="G25" s="765"/>
      <c r="H25" s="765"/>
      <c r="K25" s="242" t="s">
        <v>1018</v>
      </c>
      <c r="L25" s="340">
        <f>910+40</f>
        <v>950</v>
      </c>
      <c r="M25" s="765"/>
      <c r="N25" s="765"/>
      <c r="Q25" s="242" t="s">
        <v>1026</v>
      </c>
      <c r="R25" s="340">
        <v>0</v>
      </c>
      <c r="S25" s="765"/>
      <c r="T25" s="765"/>
      <c r="W25" s="143" t="s">
        <v>1085</v>
      </c>
      <c r="X25" s="340">
        <v>110.58</v>
      </c>
      <c r="Y25" s="765"/>
      <c r="Z25" s="765"/>
      <c r="AE25" s="765"/>
      <c r="AF25" s="765"/>
      <c r="AK25" s="765"/>
      <c r="AL25" s="76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5"/>
      <c r="AX25" s="765"/>
      <c r="AY25" s="143"/>
      <c r="AZ25" s="204"/>
      <c r="BA25" s="765"/>
      <c r="BB25" s="765"/>
      <c r="BE25" s="143" t="s">
        <v>1195</v>
      </c>
      <c r="BF25" s="204">
        <f>6.5*2</f>
        <v>13</v>
      </c>
      <c r="BG25" s="765"/>
      <c r="BH25" s="765"/>
      <c r="BK25" s="257" t="s">
        <v>1195</v>
      </c>
      <c r="BL25" s="204">
        <f>6.5*2</f>
        <v>13</v>
      </c>
      <c r="BM25" s="765"/>
      <c r="BN25" s="765"/>
      <c r="BQ25" s="257" t="s">
        <v>1195</v>
      </c>
      <c r="BR25" s="204">
        <v>13</v>
      </c>
      <c r="BS25" s="765"/>
      <c r="BT25" s="765"/>
      <c r="BW25" s="257" t="s">
        <v>1195</v>
      </c>
      <c r="BX25" s="204">
        <v>13</v>
      </c>
      <c r="BY25" s="765"/>
      <c r="BZ25" s="765"/>
      <c r="CC25" s="257" t="s">
        <v>1195</v>
      </c>
      <c r="CD25" s="204">
        <v>13</v>
      </c>
      <c r="CE25" s="765"/>
      <c r="CF25" s="76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80" t="s">
        <v>1536</v>
      </c>
      <c r="DZ25" s="78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3" t="s">
        <v>1536</v>
      </c>
      <c r="ES25" s="763"/>
      <c r="ET25" s="285" t="s">
        <v>1702</v>
      </c>
      <c r="EU25" s="318">
        <v>20000</v>
      </c>
      <c r="EW25" s="76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1" t="s">
        <v>2134</v>
      </c>
      <c r="IC25" s="761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3139</v>
      </c>
      <c r="LE25" s="202">
        <v>30</v>
      </c>
      <c r="LF25" s="632" t="s">
        <v>2941</v>
      </c>
      <c r="LG25" s="259"/>
      <c r="LH25" s="687"/>
      <c r="LI25" s="686"/>
      <c r="LJ25" s="143" t="s">
        <v>3226</v>
      </c>
      <c r="LK25" s="274">
        <v>153.1</v>
      </c>
      <c r="LL25" s="657" t="s">
        <v>2360</v>
      </c>
      <c r="LM25" s="202"/>
      <c r="LN25" s="687" t="s">
        <v>3280</v>
      </c>
      <c r="LO25" s="202">
        <v>91.25</v>
      </c>
      <c r="LP25" s="143" t="s">
        <v>2673</v>
      </c>
      <c r="LQ25" s="202">
        <f>13.57</f>
        <v>13.57</v>
      </c>
      <c r="LR25" s="690" t="s">
        <v>3046</v>
      </c>
      <c r="LS25" s="259">
        <v>150</v>
      </c>
      <c r="LT25" s="464">
        <v>45338</v>
      </c>
    </row>
    <row r="26" spans="1:333">
      <c r="A26" s="765"/>
      <c r="B26" s="765"/>
      <c r="F26" s="194"/>
      <c r="G26" s="765"/>
      <c r="H26" s="765"/>
      <c r="M26" s="769" t="s">
        <v>506</v>
      </c>
      <c r="N26" s="769"/>
      <c r="Q26" s="242" t="s">
        <v>1019</v>
      </c>
      <c r="R26" s="340">
        <v>0</v>
      </c>
      <c r="S26" s="769" t="s">
        <v>506</v>
      </c>
      <c r="T26" s="769"/>
      <c r="W26" s="143" t="s">
        <v>1051</v>
      </c>
      <c r="X26" s="340">
        <v>60.75</v>
      </c>
      <c r="Y26" s="765"/>
      <c r="Z26" s="765"/>
      <c r="AC26" s="218" t="s">
        <v>1092</v>
      </c>
      <c r="AD26" s="218"/>
      <c r="AE26" s="769" t="s">
        <v>506</v>
      </c>
      <c r="AF26" s="76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3" t="s">
        <v>1536</v>
      </c>
      <c r="EY26" s="76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61" t="s">
        <v>2134</v>
      </c>
      <c r="HQ26" s="761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3140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143" t="s">
        <v>2308</v>
      </c>
      <c r="LQ26" s="202">
        <f>18+16+10+11.54+17</f>
        <v>72.539999999999992</v>
      </c>
      <c r="LR26" s="692" t="s">
        <v>2389</v>
      </c>
      <c r="LS26" s="259">
        <v>1000</v>
      </c>
      <c r="LT26" s="464">
        <v>45342</v>
      </c>
    </row>
    <row r="27" spans="1:333" ht="12.75" customHeight="1">
      <c r="A27" s="765"/>
      <c r="B27" s="765"/>
      <c r="E27" s="193" t="s">
        <v>360</v>
      </c>
      <c r="F27" s="194"/>
      <c r="G27" s="765"/>
      <c r="H27" s="765"/>
      <c r="K27" s="143" t="s">
        <v>1017</v>
      </c>
      <c r="L27" s="340">
        <f>60</f>
        <v>60</v>
      </c>
      <c r="M27" s="769" t="s">
        <v>992</v>
      </c>
      <c r="N27" s="769"/>
      <c r="Q27" s="242" t="s">
        <v>1073</v>
      </c>
      <c r="R27" s="204">
        <v>200</v>
      </c>
      <c r="S27" s="769" t="s">
        <v>992</v>
      </c>
      <c r="T27" s="769"/>
      <c r="W27" s="143" t="s">
        <v>1016</v>
      </c>
      <c r="X27" s="340">
        <v>61.35</v>
      </c>
      <c r="Y27" s="769" t="s">
        <v>506</v>
      </c>
      <c r="Z27" s="769"/>
      <c r="AC27" s="218" t="s">
        <v>1088</v>
      </c>
      <c r="AD27" s="218">
        <f>53+207+63</f>
        <v>323</v>
      </c>
      <c r="AE27" s="769" t="s">
        <v>992</v>
      </c>
      <c r="AF27" s="76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3" t="s">
        <v>1746</v>
      </c>
      <c r="FE27" s="76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4"/>
      <c r="LC27" s="644"/>
      <c r="LD27" s="143" t="s">
        <v>3133</v>
      </c>
      <c r="LE27" s="274">
        <v>151.85</v>
      </c>
      <c r="LF27" s="643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3279</v>
      </c>
      <c r="LQ27" s="202">
        <v>10</v>
      </c>
      <c r="LR27" s="689" t="s">
        <v>2360</v>
      </c>
      <c r="LS27" s="202"/>
    </row>
    <row r="28" spans="1:333">
      <c r="A28" s="769" t="s">
        <v>506</v>
      </c>
      <c r="B28" s="769"/>
      <c r="E28" s="193" t="s">
        <v>282</v>
      </c>
      <c r="F28" s="194"/>
      <c r="G28" s="769" t="s">
        <v>506</v>
      </c>
      <c r="H28" s="769"/>
      <c r="K28" s="143" t="s">
        <v>1016</v>
      </c>
      <c r="L28" s="340">
        <v>0</v>
      </c>
      <c r="M28" s="760" t="s">
        <v>93</v>
      </c>
      <c r="N28" s="760"/>
      <c r="Q28" s="242" t="s">
        <v>1050</v>
      </c>
      <c r="R28" s="340">
        <v>0</v>
      </c>
      <c r="S28" s="760" t="s">
        <v>93</v>
      </c>
      <c r="T28" s="760"/>
      <c r="W28" s="143" t="s">
        <v>1015</v>
      </c>
      <c r="X28" s="340">
        <v>64</v>
      </c>
      <c r="Y28" s="769" t="s">
        <v>992</v>
      </c>
      <c r="Z28" s="769"/>
      <c r="AC28" s="218" t="s">
        <v>1089</v>
      </c>
      <c r="AD28" s="218">
        <f>63+46</f>
        <v>109</v>
      </c>
      <c r="AE28" s="760" t="s">
        <v>93</v>
      </c>
      <c r="AF28" s="76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3" t="s">
        <v>1536</v>
      </c>
      <c r="EM28" s="76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61" t="s">
        <v>2134</v>
      </c>
      <c r="JA28" s="761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3195</v>
      </c>
      <c r="LK28" s="202">
        <v>20</v>
      </c>
      <c r="LL28" s="660" t="s">
        <v>2941</v>
      </c>
      <c r="LM28" s="259"/>
      <c r="LN28" s="683" t="s">
        <v>2653</v>
      </c>
      <c r="LO28" s="709"/>
      <c r="LP28" s="297" t="s">
        <v>3294</v>
      </c>
      <c r="LQ28" s="202">
        <v>387.83</v>
      </c>
      <c r="LR28" s="698"/>
      <c r="LS28" s="259"/>
    </row>
    <row r="29" spans="1:333">
      <c r="A29" s="769" t="s">
        <v>992</v>
      </c>
      <c r="B29" s="769"/>
      <c r="E29" s="193" t="s">
        <v>372</v>
      </c>
      <c r="F29" s="194"/>
      <c r="G29" s="769" t="s">
        <v>992</v>
      </c>
      <c r="H29" s="769"/>
      <c r="K29" s="143" t="s">
        <v>1015</v>
      </c>
      <c r="L29" s="340">
        <v>64</v>
      </c>
      <c r="M29" s="765" t="s">
        <v>385</v>
      </c>
      <c r="N29" s="765"/>
      <c r="S29" s="765" t="s">
        <v>385</v>
      </c>
      <c r="T29" s="765"/>
      <c r="W29" s="143" t="s">
        <v>1014</v>
      </c>
      <c r="X29" s="340">
        <v>100.01</v>
      </c>
      <c r="Y29" s="760" t="s">
        <v>93</v>
      </c>
      <c r="Z29" s="760"/>
      <c r="AC29" s="340" t="s">
        <v>1087</v>
      </c>
      <c r="AD29" s="340">
        <v>65</v>
      </c>
      <c r="AE29" s="765" t="s">
        <v>385</v>
      </c>
      <c r="AF29" s="76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3" t="s">
        <v>1746</v>
      </c>
      <c r="FK29" s="76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3103</v>
      </c>
      <c r="KY29" s="202">
        <v>57.3</v>
      </c>
      <c r="KZ29" s="325" t="s">
        <v>2407</v>
      </c>
      <c r="LA29" s="202"/>
      <c r="LB29" s="637"/>
      <c r="LC29" s="637"/>
      <c r="LD29" s="143" t="s">
        <v>3153</v>
      </c>
      <c r="LE29" s="202">
        <v>67.8</v>
      </c>
      <c r="LF29" s="636" t="s">
        <v>3180</v>
      </c>
      <c r="LG29" s="259">
        <f>52.8*2</f>
        <v>105.6</v>
      </c>
      <c r="LJ29" s="297" t="s">
        <v>3240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3278</v>
      </c>
      <c r="LQ29" s="202">
        <v>80</v>
      </c>
      <c r="LR29" s="692"/>
      <c r="LS29" s="259"/>
    </row>
    <row r="30" spans="1:333">
      <c r="A30" s="760" t="s">
        <v>93</v>
      </c>
      <c r="B30" s="760"/>
      <c r="E30" s="193" t="s">
        <v>1007</v>
      </c>
      <c r="F30" s="170"/>
      <c r="G30" s="760" t="s">
        <v>93</v>
      </c>
      <c r="H30" s="760"/>
      <c r="K30" s="143" t="s">
        <v>1014</v>
      </c>
      <c r="L30" s="340">
        <v>50.01</v>
      </c>
      <c r="M30" s="768" t="s">
        <v>1001</v>
      </c>
      <c r="N30" s="768"/>
      <c r="Q30" s="143" t="s">
        <v>1052</v>
      </c>
      <c r="R30" s="340">
        <v>26</v>
      </c>
      <c r="S30" s="768" t="s">
        <v>1001</v>
      </c>
      <c r="T30" s="768"/>
      <c r="Y30" s="765" t="s">
        <v>385</v>
      </c>
      <c r="Z30" s="765"/>
      <c r="AC30" s="340" t="s">
        <v>1090</v>
      </c>
      <c r="AD30" s="340">
        <v>10</v>
      </c>
      <c r="AE30" s="768" t="s">
        <v>1001</v>
      </c>
      <c r="AF30" s="76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3192</v>
      </c>
      <c r="LG30" s="259">
        <v>28.82</v>
      </c>
      <c r="LH30" s="651" t="s">
        <v>2653</v>
      </c>
      <c r="LI30" s="651"/>
      <c r="LJ30" s="297" t="s">
        <v>3194</v>
      </c>
      <c r="LK30" s="202">
        <v>10.6</v>
      </c>
      <c r="LL30" s="669"/>
      <c r="LM30" s="202"/>
      <c r="LN30" s="312" t="s">
        <v>2985</v>
      </c>
      <c r="LO30" s="261">
        <f>SUM(LQ18:LQ20)</f>
        <v>-6277.9400000000023</v>
      </c>
      <c r="LP30" s="297" t="s">
        <v>3261</v>
      </c>
      <c r="LQ30" s="202">
        <v>78.650000000000006</v>
      </c>
      <c r="LR30" s="692" t="s">
        <v>2941</v>
      </c>
      <c r="LS30" s="259"/>
    </row>
    <row r="31" spans="1:333" ht="12.75" customHeight="1">
      <c r="A31" s="765" t="s">
        <v>385</v>
      </c>
      <c r="B31" s="765"/>
      <c r="E31" s="170"/>
      <c r="F31" s="170"/>
      <c r="G31" s="765" t="s">
        <v>385</v>
      </c>
      <c r="H31" s="765"/>
      <c r="M31" s="766" t="s">
        <v>243</v>
      </c>
      <c r="N31" s="766"/>
      <c r="Q31" s="143" t="s">
        <v>1051</v>
      </c>
      <c r="R31" s="340">
        <v>55</v>
      </c>
      <c r="S31" s="766" t="s">
        <v>243</v>
      </c>
      <c r="T31" s="766"/>
      <c r="W31" s="241" t="s">
        <v>1072</v>
      </c>
      <c r="X31" s="241">
        <v>0</v>
      </c>
      <c r="Y31" s="768" t="s">
        <v>1001</v>
      </c>
      <c r="Z31" s="768"/>
      <c r="AE31" s="766" t="s">
        <v>243</v>
      </c>
      <c r="AF31" s="76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73" t="s">
        <v>1438</v>
      </c>
      <c r="DP31" s="77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3266</v>
      </c>
      <c r="LQ31" s="202">
        <f>9.79+12.29</f>
        <v>22.08</v>
      </c>
      <c r="LR31" s="689" t="s">
        <v>2407</v>
      </c>
      <c r="LS31" s="202"/>
      <c r="LT31" s="202"/>
    </row>
    <row r="32" spans="1:333">
      <c r="A32" s="768" t="s">
        <v>1001</v>
      </c>
      <c r="B32" s="768"/>
      <c r="C32" s="244"/>
      <c r="D32" s="244"/>
      <c r="E32" s="244"/>
      <c r="F32" s="244"/>
      <c r="G32" s="768" t="s">
        <v>1001</v>
      </c>
      <c r="H32" s="768"/>
      <c r="K32" s="241" t="s">
        <v>1021</v>
      </c>
      <c r="L32" s="241"/>
      <c r="M32" s="771" t="s">
        <v>1034</v>
      </c>
      <c r="N32" s="771"/>
      <c r="Q32" s="143" t="s">
        <v>1016</v>
      </c>
      <c r="R32" s="340">
        <v>77.239999999999995</v>
      </c>
      <c r="S32" s="771" t="s">
        <v>1034</v>
      </c>
      <c r="T32" s="771"/>
      <c r="Y32" s="766" t="s">
        <v>243</v>
      </c>
      <c r="Z32" s="766"/>
      <c r="AC32" s="196" t="s">
        <v>1012</v>
      </c>
      <c r="AD32" s="340">
        <v>350</v>
      </c>
      <c r="AE32" s="771" t="s">
        <v>1034</v>
      </c>
      <c r="AF32" s="77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6" t="s">
        <v>1411</v>
      </c>
      <c r="DB32" s="77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61" t="s">
        <v>2134</v>
      </c>
      <c r="IO32" s="761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3105</v>
      </c>
      <c r="KY32" s="202">
        <v>40</v>
      </c>
      <c r="KZ32" s="613"/>
      <c r="LD32" s="297" t="s">
        <v>3171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9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3292</v>
      </c>
      <c r="LQ32" s="335">
        <v>32</v>
      </c>
      <c r="LT32" s="202"/>
    </row>
    <row r="33" spans="1:333">
      <c r="A33" s="766" t="s">
        <v>243</v>
      </c>
      <c r="B33" s="766"/>
      <c r="E33" s="187" t="s">
        <v>368</v>
      </c>
      <c r="F33" s="170"/>
      <c r="G33" s="766" t="s">
        <v>243</v>
      </c>
      <c r="H33" s="76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1" t="s">
        <v>1034</v>
      </c>
      <c r="Z33" s="77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3154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9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1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5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6" t="s">
        <v>3192</v>
      </c>
      <c r="LM34" s="202">
        <v>28.82</v>
      </c>
      <c r="LN34" s="448" t="s">
        <v>2835</v>
      </c>
      <c r="LO34" s="202">
        <f>SUM(LQ21:LQ26)</f>
        <v>652.08000000000004</v>
      </c>
      <c r="LP34" s="297" t="s">
        <v>1862</v>
      </c>
      <c r="LQ34" s="335"/>
      <c r="LT34" s="202"/>
      <c r="LU34" s="712"/>
    </row>
    <row r="35" spans="1:333" ht="14.25" customHeight="1">
      <c r="A35" s="772"/>
      <c r="B35" s="772"/>
      <c r="E35" s="172" t="s">
        <v>403</v>
      </c>
      <c r="F35" s="170">
        <v>250</v>
      </c>
      <c r="G35" s="772"/>
      <c r="H35" s="77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3106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3161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60" t="s">
        <v>3208</v>
      </c>
      <c r="LM35" s="202">
        <v>21.1</v>
      </c>
      <c r="LN35" s="297" t="s">
        <v>2128</v>
      </c>
      <c r="LO35" s="202">
        <f>SUM(LQ27:LQ34)</f>
        <v>610.56000000000006</v>
      </c>
      <c r="LP35" s="217" t="s">
        <v>3209</v>
      </c>
      <c r="LQ35" s="274">
        <v>356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78" t="s">
        <v>1536</v>
      </c>
      <c r="DT36" s="77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7" t="s">
        <v>3011</v>
      </c>
      <c r="LN36" s="297" t="s">
        <v>2857</v>
      </c>
      <c r="LO36" s="710">
        <f>SUM(LQ30:LQ34)</f>
        <v>132.73000000000002</v>
      </c>
      <c r="LP36" s="539">
        <v>85.09</v>
      </c>
      <c r="LQ36" s="274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7" t="s">
        <v>3158</v>
      </c>
      <c r="LP37" s="540"/>
      <c r="LQ37" s="541">
        <f>LM23+LO38-LS25</f>
        <v>660</v>
      </c>
      <c r="LR37" s="689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3293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3209</v>
      </c>
      <c r="LK38" s="274">
        <f>97+232+92</f>
        <v>421</v>
      </c>
      <c r="LL38" s="654" t="s">
        <v>506</v>
      </c>
      <c r="LN38" s="309" t="s">
        <v>3272</v>
      </c>
      <c r="LO38" s="711">
        <v>600</v>
      </c>
      <c r="LP38" s="544">
        <v>600</v>
      </c>
      <c r="LQ38" s="541" t="s">
        <v>3290</v>
      </c>
      <c r="LR38" s="689" t="s">
        <v>3158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3" t="s">
        <v>1438</v>
      </c>
      <c r="DJ39" s="77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>
        <v>40</v>
      </c>
      <c r="LQ39" s="557" t="s">
        <v>3295</v>
      </c>
      <c r="LR39" s="686" t="s">
        <v>506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61" t="s">
        <v>2134</v>
      </c>
      <c r="II40" s="761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4" t="s">
        <v>3269</v>
      </c>
      <c r="LQ40" s="492">
        <f>212.55-160-14.41</f>
        <v>38.140000000000015</v>
      </c>
      <c r="LR40" s="686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60" t="s">
        <v>2956</v>
      </c>
      <c r="KO41" s="760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3189</v>
      </c>
      <c r="LL41" s="654" t="s">
        <v>3018</v>
      </c>
      <c r="LO41" s="286"/>
      <c r="LP41" s="714" t="s">
        <v>3281</v>
      </c>
      <c r="LQ41" s="686">
        <v>8</v>
      </c>
      <c r="LR41" s="686" t="s">
        <v>3019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3190</v>
      </c>
      <c r="LL42" s="658" t="s">
        <v>2956</v>
      </c>
      <c r="LP42" s="705" t="s">
        <v>3283</v>
      </c>
      <c r="LQ42" s="686">
        <v>300</v>
      </c>
      <c r="LR42" s="686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3146</v>
      </c>
      <c r="LI43" s="658"/>
      <c r="LJ43" s="544">
        <v>30</v>
      </c>
      <c r="LK43" s="549" t="s">
        <v>3196</v>
      </c>
      <c r="LP43" s="686" t="s">
        <v>3289</v>
      </c>
      <c r="LQ43" s="686">
        <v>27.5</v>
      </c>
      <c r="LR43" s="690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17" t="s">
        <v>3297</v>
      </c>
      <c r="LQ44" s="716" t="s">
        <v>3298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2">
        <v>200</v>
      </c>
      <c r="LD45" s="544">
        <v>20</v>
      </c>
      <c r="LE45" s="549" t="s">
        <v>3187</v>
      </c>
      <c r="LJ45" s="544">
        <v>13</v>
      </c>
      <c r="LK45" s="549" t="s">
        <v>3216</v>
      </c>
      <c r="LL45" s="654" t="s">
        <v>2955</v>
      </c>
      <c r="LP45" s="717" t="s">
        <v>3299</v>
      </c>
      <c r="LQ45" s="261">
        <v>17.5</v>
      </c>
      <c r="LR45" s="686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3253</v>
      </c>
      <c r="LQ46" s="492"/>
      <c r="LR46" s="686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3097</v>
      </c>
      <c r="LC47" s="618"/>
      <c r="LD47" s="544">
        <v>7</v>
      </c>
      <c r="LE47" s="549" t="s">
        <v>3162</v>
      </c>
      <c r="LJ47" s="544">
        <v>50</v>
      </c>
      <c r="LK47" s="218" t="s">
        <v>2984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21" t="s">
        <v>3098</v>
      </c>
      <c r="LC48" s="618"/>
      <c r="LD48" s="544">
        <v>30</v>
      </c>
      <c r="LE48" s="549" t="s">
        <v>3185</v>
      </c>
      <c r="LJ48" s="544">
        <v>40</v>
      </c>
      <c r="LK48" s="218" t="s">
        <v>3243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82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3145</v>
      </c>
      <c r="LE49" s="492">
        <f>7.77+2.71</f>
        <v>10.48</v>
      </c>
      <c r="LJ49" s="660" t="s">
        <v>3236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82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3152</v>
      </c>
      <c r="LE50" s="621">
        <v>6.3</v>
      </c>
      <c r="LJ50" s="679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82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3151</v>
      </c>
      <c r="LE51" s="492">
        <v>6.8</v>
      </c>
      <c r="LJ51" s="563" t="s">
        <v>3202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82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3104</v>
      </c>
      <c r="KW52" s="562">
        <v>200</v>
      </c>
      <c r="KX52" s="544">
        <v>10</v>
      </c>
      <c r="KY52" s="549" t="s">
        <v>3085</v>
      </c>
      <c r="LD52" s="621" t="s">
        <v>3167</v>
      </c>
      <c r="LE52" s="621">
        <f>53.6+6.5</f>
        <v>60.1</v>
      </c>
      <c r="LJ52" s="654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3182</v>
      </c>
      <c r="LE53" s="621">
        <v>70</v>
      </c>
      <c r="LJ53" s="673" t="s">
        <v>3203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3132</v>
      </c>
      <c r="LE54" s="622"/>
      <c r="LJ54" s="654" t="s">
        <v>3207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3116</v>
      </c>
      <c r="LJ55" s="680" t="s">
        <v>3242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3112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3096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7"/>
  <sheetViews>
    <sheetView workbookViewId="0">
      <selection activeCell="A2" sqref="A2:XFD2"/>
    </sheetView>
  </sheetViews>
  <sheetFormatPr defaultRowHeight="12.75"/>
  <cols>
    <col min="3" max="3" width="13.42578125" bestFit="1" customWidth="1"/>
  </cols>
  <sheetData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6" customFormat="1">
      <c r="B7" s="452">
        <v>5000</v>
      </c>
      <c r="C7" s="453">
        <v>45426</v>
      </c>
    </row>
    <row r="8" spans="2:3" s="606" customFormat="1">
      <c r="B8" s="452">
        <v>10000</v>
      </c>
      <c r="C8" s="453">
        <v>45440</v>
      </c>
    </row>
    <row r="9" spans="2:3" s="606" customFormat="1">
      <c r="B9" s="452">
        <v>5000</v>
      </c>
      <c r="C9" s="453">
        <v>45454</v>
      </c>
    </row>
    <row r="10" spans="2:3" s="668" customFormat="1">
      <c r="B10" s="452">
        <v>5000</v>
      </c>
      <c r="C10" s="453">
        <v>45468</v>
      </c>
    </row>
    <row r="11" spans="2:3" s="676" customFormat="1">
      <c r="B11" s="452">
        <v>5000</v>
      </c>
      <c r="C11" s="453">
        <v>45482</v>
      </c>
    </row>
    <row r="12" spans="2:3" s="676" customFormat="1">
      <c r="B12" s="452">
        <v>5000</v>
      </c>
      <c r="C12" s="453">
        <v>45496</v>
      </c>
    </row>
    <row r="13" spans="2:3" s="676" customFormat="1">
      <c r="B13" s="452">
        <v>5000</v>
      </c>
      <c r="C13" s="453">
        <v>45524</v>
      </c>
    </row>
    <row r="14" spans="2:3" s="676" customFormat="1">
      <c r="B14" s="452"/>
      <c r="C14" s="453"/>
    </row>
    <row r="15" spans="2:3">
      <c r="B15" s="600"/>
      <c r="C15" s="601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2024-02-20T15:05:38Z</dcterms:modified>
</cp:coreProperties>
</file>