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E97BCDF-CE55-48BC-BE63-B9A5ACEE409F}" xr6:coauthVersionLast="41" xr6:coauthVersionMax="47" xr10:uidLastSave="{00000000-0000-0000-0000-000000000000}"/>
  <bookViews>
    <workbookView xWindow="810" yWindow="-120" windowWidth="28110" windowHeight="16440" firstSheet="1" activeTab="3" xr2:uid="{D4D1A54F-01AE-4300-8644-B16194D9355C}"/>
  </bookViews>
  <sheets>
    <sheet name="Fli2pm 200k" sheetId="6" state="hidden" r:id="rId1"/>
    <sheet name="FLI2PF" sheetId="5" r:id="rId2"/>
    <sheet name="LTIS" sheetId="2" r:id="rId3"/>
    <sheet name="overlap ptf" sheetId="4" r:id="rId4"/>
    <sheet name="FLI2" sheetId="1" r:id="rId5"/>
    <sheet name="xirr test" sheetId="3" r:id="rId6"/>
    <sheet name="Taip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28" i="4"/>
  <c r="B29" i="4"/>
  <c r="B30" i="4"/>
  <c r="B31" i="4"/>
  <c r="B32" i="4"/>
  <c r="B33" i="4"/>
  <c r="B34" i="4"/>
  <c r="B35" i="4"/>
  <c r="B36" i="4"/>
  <c r="B37" i="4"/>
  <c r="B38" i="4"/>
  <c r="B27" i="4"/>
  <c r="B14" i="4"/>
  <c r="B15" i="4"/>
  <c r="B16" i="4"/>
  <c r="B17" i="4"/>
  <c r="B18" i="4"/>
  <c r="B19" i="4"/>
  <c r="B20" i="4"/>
  <c r="B21" i="4"/>
  <c r="B22" i="4"/>
  <c r="B23" i="4"/>
  <c r="F32" i="4"/>
  <c r="D3" i="7" l="1"/>
  <c r="A3" i="7" s="1"/>
  <c r="D5" i="7"/>
  <c r="A6" i="7" s="1"/>
  <c r="D6" i="7"/>
  <c r="D7" i="7"/>
  <c r="A12" i="7" s="1"/>
  <c r="D8" i="7"/>
  <c r="D9" i="7"/>
  <c r="D11" i="7"/>
  <c r="A11" i="7" s="1"/>
  <c r="B12" i="7"/>
  <c r="D12" i="7"/>
  <c r="A17" i="7" s="1"/>
  <c r="D14" i="7"/>
  <c r="D15" i="7"/>
  <c r="D16" i="7"/>
  <c r="D17" i="7"/>
  <c r="D18" i="7"/>
  <c r="D19" i="7"/>
  <c r="A19" i="7" s="1"/>
  <c r="D20" i="7"/>
  <c r="D21" i="7"/>
  <c r="D22" i="7"/>
  <c r="D23" i="7"/>
  <c r="D24" i="7"/>
  <c r="A25" i="7"/>
  <c r="D25" i="7"/>
  <c r="D26" i="7"/>
  <c r="D27" i="7"/>
  <c r="D28" i="7"/>
  <c r="D29" i="7"/>
  <c r="B30" i="7"/>
  <c r="D30" i="7"/>
  <c r="A9" i="7" l="1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G12" i="4" l="1"/>
  <c r="K11" i="4"/>
  <c r="G5" i="5"/>
  <c r="G9" i="4" l="1"/>
  <c r="G23" i="4"/>
  <c r="G8" i="4"/>
  <c r="G27" i="4"/>
  <c r="G21" i="4"/>
  <c r="F6" i="4"/>
  <c r="K10" i="4" s="1"/>
  <c r="D4" i="4"/>
  <c r="D3" i="5"/>
  <c r="D10" i="5" s="1"/>
  <c r="D9" i="6"/>
  <c r="D4" i="6"/>
  <c r="I3" i="6"/>
  <c r="D3" i="6"/>
  <c r="G6" i="6" s="1"/>
  <c r="D11" i="6" s="1"/>
  <c r="G3" i="2"/>
  <c r="J3" i="5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A12" i="6"/>
  <c r="K6" i="6"/>
  <c r="D19" i="6"/>
  <c r="D27" i="6"/>
  <c r="D14" i="6"/>
  <c r="K3" i="6"/>
  <c r="A4" i="6"/>
  <c r="D15" i="6"/>
  <c r="A10" i="6"/>
  <c r="A5" i="6"/>
  <c r="D9" i="5"/>
  <c r="G31" i="4"/>
  <c r="D31" i="4" s="1"/>
  <c r="B28" i="6" l="1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A5" i="5"/>
  <c r="D29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L3" i="5" l="1"/>
  <c r="L4" i="5"/>
  <c r="D12" i="5"/>
  <c r="D6" i="5"/>
  <c r="A7" i="5" s="1"/>
  <c r="L5" i="5"/>
  <c r="D14" i="5"/>
  <c r="D20" i="5"/>
  <c r="D28" i="5"/>
  <c r="D24" i="5"/>
  <c r="D21" i="5"/>
  <c r="D13" i="5"/>
  <c r="D25" i="5"/>
  <c r="D16" i="5"/>
  <c r="B16" i="5" s="1"/>
  <c r="D17" i="5"/>
  <c r="D18" i="5"/>
  <c r="D26" i="5"/>
  <c r="D27" i="5"/>
  <c r="D22" i="5"/>
  <c r="D23" i="5"/>
  <c r="D15" i="5"/>
  <c r="D19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5" i="5"/>
  <c r="A6" i="5"/>
  <c r="A25" i="5"/>
  <c r="A8" i="5"/>
  <c r="A12" i="5"/>
  <c r="A14" i="5"/>
  <c r="A22" i="5"/>
  <c r="A21" i="5"/>
  <c r="A10" i="5"/>
  <c r="B10" i="5" s="1"/>
  <c r="A9" i="5"/>
  <c r="A28" i="5"/>
  <c r="A13" i="5"/>
  <c r="A20" i="5"/>
  <c r="A26" i="5"/>
  <c r="A16" i="5"/>
  <c r="A29" i="5"/>
  <c r="A17" i="5"/>
  <c r="A19" i="5"/>
  <c r="A23" i="5"/>
  <c r="A27" i="5"/>
  <c r="A18" i="5"/>
  <c r="A24" i="5"/>
  <c r="B29" i="5"/>
  <c r="E5" i="4"/>
  <c r="E10" i="4"/>
  <c r="C27" i="3"/>
  <c r="F1" i="3" s="1"/>
  <c r="E25" i="4" l="1"/>
  <c r="G24" i="4"/>
  <c r="D11" i="4"/>
  <c r="G25" i="4"/>
  <c r="E24" i="4"/>
  <c r="D5" i="4"/>
  <c r="K14" i="4" s="1"/>
  <c r="D10" i="4"/>
  <c r="K13" i="4" l="1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A10" i="1" s="1"/>
  <c r="C7" i="1"/>
  <c r="F10" i="1"/>
</calcChain>
</file>

<file path=xl/sharedStrings.xml><?xml version="1.0" encoding="utf-8"?>
<sst xmlns="http://schemas.openxmlformats.org/spreadsheetml/2006/main" count="94" uniqueCount="60">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</sst>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topLeftCell="A2" workbookViewId="0">
      <selection activeCell="L12" sqref="L1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12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-24%*G4</f>
        <v>-60000</v>
      </c>
      <c r="E3" t="s">
        <v>17</v>
      </c>
      <c r="I3" s="2"/>
      <c r="J3">
        <f>5/12</f>
        <v>0.41666666666666669</v>
      </c>
      <c r="K3" s="2">
        <v>2.5600000000000001E-2</v>
      </c>
      <c r="L3" s="9">
        <f>G6*J3*K3</f>
        <v>2026.666666666667</v>
      </c>
    </row>
    <row r="4" spans="1:12" x14ac:dyDescent="0.25">
      <c r="A4" s="5">
        <f>SUM($D$3:D4)</f>
        <v>-56575</v>
      </c>
      <c r="B4" s="2"/>
      <c r="C4" s="3">
        <v>45566</v>
      </c>
      <c r="D4" s="10">
        <f>G8*G4</f>
        <v>3425</v>
      </c>
      <c r="E4" t="s">
        <v>16</v>
      </c>
      <c r="F4" t="s">
        <v>13</v>
      </c>
      <c r="G4" s="7">
        <v>250000</v>
      </c>
      <c r="J4">
        <v>1</v>
      </c>
      <c r="K4" s="2">
        <v>2.3599999999999999E-2</v>
      </c>
      <c r="L4" s="9">
        <f>G6*J4*K4</f>
        <v>4484</v>
      </c>
    </row>
    <row r="5" spans="1:12" x14ac:dyDescent="0.25">
      <c r="A5" s="5">
        <f>SUM($D$3:D5)</f>
        <v>-56575</v>
      </c>
      <c r="B5" s="2"/>
      <c r="F5" t="s">
        <v>20</v>
      </c>
      <c r="G5" s="28">
        <f>G7+0.5%</f>
        <v>3.0000000000000002E-2</v>
      </c>
      <c r="L5">
        <f>G6*(J3*K3+J4*K4)</f>
        <v>6510.666666666667</v>
      </c>
    </row>
    <row r="6" spans="1:12" x14ac:dyDescent="0.25">
      <c r="A6" s="5">
        <f>SUM($D$3:D6)</f>
        <v>-68785</v>
      </c>
      <c r="B6" s="2"/>
      <c r="C6" s="3">
        <v>45962</v>
      </c>
      <c r="D6">
        <f>-(6510+G6*G5)</f>
        <v>-12210</v>
      </c>
      <c r="E6" t="s">
        <v>15</v>
      </c>
      <c r="F6" t="s">
        <v>21</v>
      </c>
      <c r="G6" s="7">
        <f>G4+D3</f>
        <v>190000</v>
      </c>
      <c r="K6" s="11"/>
      <c r="L6" s="9"/>
    </row>
    <row r="7" spans="1:12" x14ac:dyDescent="0.25">
      <c r="A7" s="5">
        <f>SUM($D$3:D7)</f>
        <v>-68785</v>
      </c>
      <c r="B7" s="2"/>
      <c r="F7" t="s">
        <v>19</v>
      </c>
      <c r="G7" s="2">
        <v>2.5000000000000001E-2</v>
      </c>
    </row>
    <row r="8" spans="1:12" x14ac:dyDescent="0.25">
      <c r="A8" s="5">
        <f>SUM($D$3:D8)</f>
        <v>-68785</v>
      </c>
      <c r="B8" s="2"/>
      <c r="F8" t="s">
        <v>22</v>
      </c>
      <c r="G8" s="2">
        <v>1.37E-2</v>
      </c>
    </row>
    <row r="9" spans="1:12" x14ac:dyDescent="0.25">
      <c r="A9" s="5">
        <f>SUM($D$3:D9)</f>
        <v>-60760</v>
      </c>
      <c r="B9" s="2" t="s">
        <v>46</v>
      </c>
      <c r="C9" s="3">
        <v>46419</v>
      </c>
      <c r="D9">
        <f>3.21%*$G$4</f>
        <v>8024.9999999999991</v>
      </c>
      <c r="E9" t="s">
        <v>14</v>
      </c>
      <c r="F9" s="6"/>
      <c r="G9" s="6"/>
    </row>
    <row r="10" spans="1:12" x14ac:dyDescent="0.25">
      <c r="A10" s="5">
        <f>SUM($D$3:D10)</f>
        <v>-60760</v>
      </c>
      <c r="B10" s="5">
        <f>A10-D3</f>
        <v>-760</v>
      </c>
      <c r="C10" s="3">
        <v>46419</v>
      </c>
      <c r="D10" s="5">
        <f>-$D$3*0</f>
        <v>0</v>
      </c>
      <c r="E10" s="6" t="s">
        <v>26</v>
      </c>
    </row>
    <row r="11" spans="1:12" x14ac:dyDescent="0.25">
      <c r="A11" s="5" t="s">
        <v>54</v>
      </c>
      <c r="B11" s="5"/>
      <c r="D11" s="5"/>
      <c r="E11" s="6"/>
    </row>
    <row r="12" spans="1:12" x14ac:dyDescent="0.25">
      <c r="A12" s="5">
        <f>SUM($D$3:D12)</f>
        <v>-57485</v>
      </c>
      <c r="B12" s="2"/>
      <c r="C12" s="3">
        <v>46784</v>
      </c>
      <c r="D12">
        <f t="shared" ref="D12:D28" si="0">3.21%*$G$4-$G$7*$G$6</f>
        <v>3274.9999999999991</v>
      </c>
      <c r="E12" t="s">
        <v>45</v>
      </c>
      <c r="F12" s="8"/>
      <c r="G12" s="8"/>
      <c r="H12" s="8"/>
      <c r="I12" s="8"/>
      <c r="J12" s="8"/>
    </row>
    <row r="13" spans="1:12" x14ac:dyDescent="0.25">
      <c r="A13" s="5">
        <f>SUM($D$3:D13)</f>
        <v>-54210</v>
      </c>
      <c r="B13" s="2"/>
      <c r="C13" s="3">
        <v>47150</v>
      </c>
      <c r="D13">
        <f t="shared" si="0"/>
        <v>3274.9999999999991</v>
      </c>
      <c r="F13" s="8"/>
      <c r="G13" s="8"/>
      <c r="H13" s="8"/>
      <c r="I13" s="8"/>
      <c r="J13" s="8"/>
    </row>
    <row r="14" spans="1:12" x14ac:dyDescent="0.25">
      <c r="A14" s="5">
        <f>SUM($D$3:D14)</f>
        <v>-50935</v>
      </c>
      <c r="B14" s="2"/>
      <c r="C14" s="3">
        <v>47515</v>
      </c>
      <c r="D14">
        <f t="shared" si="0"/>
        <v>3274.9999999999991</v>
      </c>
      <c r="H14" s="8"/>
      <c r="I14" s="8"/>
      <c r="J14" s="8"/>
    </row>
    <row r="15" spans="1:12" x14ac:dyDescent="0.25">
      <c r="A15" s="5">
        <f>SUM($D$3:D15)</f>
        <v>-47660</v>
      </c>
      <c r="B15" s="8" t="s">
        <v>52</v>
      </c>
      <c r="C15" s="3">
        <v>47880</v>
      </c>
      <c r="D15">
        <f t="shared" si="0"/>
        <v>3274.9999999999991</v>
      </c>
    </row>
    <row r="16" spans="1:12" x14ac:dyDescent="0.25">
      <c r="A16" s="5">
        <f>SUM($D$3:D16)</f>
        <v>-44385</v>
      </c>
      <c r="B16" s="30">
        <f>-D16/D3</f>
        <v>5.4583333333333317E-2</v>
      </c>
      <c r="C16" s="3">
        <v>48245</v>
      </c>
      <c r="D16">
        <f t="shared" si="0"/>
        <v>3274.9999999999991</v>
      </c>
    </row>
    <row r="17" spans="1:7" x14ac:dyDescent="0.25">
      <c r="A17" s="5">
        <f>SUM($D$3:D17)</f>
        <v>-41110</v>
      </c>
      <c r="B17" s="2"/>
      <c r="C17" s="3">
        <v>48611</v>
      </c>
      <c r="D17">
        <f t="shared" si="0"/>
        <v>3274.9999999999991</v>
      </c>
    </row>
    <row r="18" spans="1:7" x14ac:dyDescent="0.25">
      <c r="A18" s="5">
        <f>SUM($D$3:D18)</f>
        <v>-37835</v>
      </c>
      <c r="B18" s="2"/>
      <c r="C18" s="3">
        <v>48976</v>
      </c>
      <c r="D18">
        <f t="shared" si="0"/>
        <v>3274.9999999999991</v>
      </c>
    </row>
    <row r="19" spans="1:7" x14ac:dyDescent="0.25">
      <c r="A19" s="5">
        <f>SUM($D$3:D19)</f>
        <v>-34560</v>
      </c>
      <c r="B19" s="2"/>
      <c r="C19" s="3">
        <v>49341</v>
      </c>
      <c r="D19">
        <f t="shared" si="0"/>
        <v>3274.9999999999991</v>
      </c>
    </row>
    <row r="20" spans="1:7" x14ac:dyDescent="0.25">
      <c r="A20" s="5">
        <f>SUM($D$3:D20)</f>
        <v>-31285</v>
      </c>
      <c r="B20" s="2"/>
      <c r="C20" s="3">
        <v>49706</v>
      </c>
      <c r="D20">
        <f t="shared" si="0"/>
        <v>3274.9999999999991</v>
      </c>
    </row>
    <row r="21" spans="1:7" x14ac:dyDescent="0.25">
      <c r="A21" s="5">
        <f>SUM($D$3:D21)</f>
        <v>-28010</v>
      </c>
      <c r="B21" s="2"/>
      <c r="C21" s="3">
        <v>50072</v>
      </c>
      <c r="D21">
        <f t="shared" si="0"/>
        <v>3274.9999999999991</v>
      </c>
    </row>
    <row r="22" spans="1:7" x14ac:dyDescent="0.25">
      <c r="A22" s="5">
        <f>SUM($D$3:D22)</f>
        <v>-24735</v>
      </c>
      <c r="B22" s="2"/>
      <c r="C22" s="3">
        <v>50437</v>
      </c>
      <c r="D22">
        <f t="shared" si="0"/>
        <v>3274.9999999999991</v>
      </c>
    </row>
    <row r="23" spans="1:7" x14ac:dyDescent="0.25">
      <c r="A23" s="5">
        <f>SUM($D$3:D23)</f>
        <v>-21460</v>
      </c>
      <c r="B23" s="2"/>
      <c r="C23" s="3">
        <v>50802</v>
      </c>
      <c r="D23">
        <f t="shared" si="0"/>
        <v>3274.9999999999991</v>
      </c>
    </row>
    <row r="24" spans="1:7" x14ac:dyDescent="0.25">
      <c r="A24" s="5">
        <f>SUM($D$3:D24)</f>
        <v>-18185</v>
      </c>
      <c r="B24" s="2"/>
      <c r="C24" s="3">
        <v>51167</v>
      </c>
      <c r="D24">
        <f t="shared" si="0"/>
        <v>3274.9999999999991</v>
      </c>
    </row>
    <row r="25" spans="1:7" x14ac:dyDescent="0.25">
      <c r="A25" s="5">
        <f>SUM($D$3:D25)</f>
        <v>-14910</v>
      </c>
      <c r="B25" s="2"/>
      <c r="C25" s="3">
        <v>51533</v>
      </c>
      <c r="D25">
        <f t="shared" si="0"/>
        <v>3274.9999999999991</v>
      </c>
    </row>
    <row r="26" spans="1:7" x14ac:dyDescent="0.25">
      <c r="A26" s="5">
        <f>SUM($D$3:D26)</f>
        <v>-11635</v>
      </c>
      <c r="B26" s="2"/>
      <c r="C26" s="3">
        <v>51898</v>
      </c>
      <c r="D26">
        <f t="shared" si="0"/>
        <v>3274.9999999999991</v>
      </c>
    </row>
    <row r="27" spans="1:7" x14ac:dyDescent="0.25">
      <c r="A27" s="5">
        <f>SUM($D$3:D27)</f>
        <v>-8360</v>
      </c>
      <c r="B27" s="2"/>
      <c r="C27" s="3">
        <v>52263</v>
      </c>
      <c r="D27">
        <f t="shared" si="0"/>
        <v>3274.9999999999991</v>
      </c>
    </row>
    <row r="28" spans="1:7" x14ac:dyDescent="0.25">
      <c r="A28" s="5">
        <f>SUM($D$3:D28)</f>
        <v>-5085.0000000000009</v>
      </c>
      <c r="B28" s="2" t="s">
        <v>6</v>
      </c>
      <c r="C28" s="3">
        <v>52628</v>
      </c>
      <c r="D28">
        <f t="shared" si="0"/>
        <v>3274.9999999999991</v>
      </c>
      <c r="F28" s="6"/>
      <c r="G28" s="6"/>
    </row>
    <row r="29" spans="1:7" x14ac:dyDescent="0.25">
      <c r="A29" s="5">
        <f>SUM($D$3:D29)</f>
        <v>54915</v>
      </c>
      <c r="B29" s="2">
        <f>XIRR(D3:D29,C3:C29)</f>
        <v>4.3532499670982369E-2</v>
      </c>
      <c r="C29" s="3">
        <v>52628</v>
      </c>
      <c r="D29" s="5">
        <f>-$D$3</f>
        <v>60000</v>
      </c>
      <c r="E29" s="6" t="s">
        <v>26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56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abSelected="1" topLeftCell="B1" workbookViewId="0">
      <selection activeCell="N28" sqref="N28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35</v>
      </c>
      <c r="C2" s="15"/>
      <c r="D2" s="14" t="s">
        <v>30</v>
      </c>
      <c r="E2" s="14" t="s">
        <v>27</v>
      </c>
      <c r="F2" s="14" t="s">
        <v>28</v>
      </c>
      <c r="G2" s="14" t="s">
        <v>34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33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32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38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v>150394.75</v>
      </c>
    </row>
    <row r="8" spans="2:11" x14ac:dyDescent="0.25">
      <c r="B8" s="14">
        <f>SUM($D$6:D8)</f>
        <v>-86653.95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-83946.844499999992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-134012.51116666666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29</v>
      </c>
      <c r="K10" s="5">
        <f>K9+F6</f>
        <v>190000</v>
      </c>
    </row>
    <row r="11" spans="2:11" x14ac:dyDescent="0.25">
      <c r="B11" s="14">
        <f>SUM($D$6:D11)</f>
        <v>-164091.46116666668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31</v>
      </c>
      <c r="K11" s="2">
        <f>0.5%+K32</f>
        <v>3.0000000000000002E-2</v>
      </c>
    </row>
    <row r="12" spans="2:11" x14ac:dyDescent="0.25">
      <c r="B12" s="14">
        <f>SUM($D$6:D12)</f>
        <v>-162211.52679166666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39</v>
      </c>
      <c r="I12" s="8"/>
    </row>
    <row r="13" spans="2:11" ht="30" x14ac:dyDescent="0.25">
      <c r="B13" s="14">
        <f>SUM($D$6:D13)</f>
        <v>-174421.52679166666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53</v>
      </c>
      <c r="I13" s="8"/>
      <c r="J13" s="25" t="s">
        <v>59</v>
      </c>
      <c r="K13" s="26">
        <f>B13</f>
        <v>-174421.52679166666</v>
      </c>
    </row>
    <row r="14" spans="2:11" x14ac:dyDescent="0.25">
      <c r="B14" s="14">
        <f>SUM($D$6:D14)</f>
        <v>-169948.66013166666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40</v>
      </c>
      <c r="K14" s="14">
        <f>B5</f>
        <v>0</v>
      </c>
    </row>
    <row r="15" spans="2:11" x14ac:dyDescent="0.25">
      <c r="B15" s="14">
        <f>SUM($D$6:D15)</f>
        <v>-19751.660131666664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42</v>
      </c>
      <c r="I15" s="8"/>
      <c r="J15" s="12" t="s">
        <v>41</v>
      </c>
      <c r="K15" s="14">
        <f>K13-K14</f>
        <v>-174421.52679166666</v>
      </c>
    </row>
    <row r="16" spans="2:11" x14ac:dyDescent="0.25">
      <c r="B16" s="14">
        <f>SUM($D$6:D16)</f>
        <v>-49830.610131666661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SUM($D$6:D17)</f>
        <v>-41805.610131666661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18194.389868333339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43</v>
      </c>
      <c r="I18" s="19"/>
    </row>
    <row r="19" spans="2:11" x14ac:dyDescent="0.25">
      <c r="B19" s="14">
        <f>SUM($D$6:D19)</f>
        <v>-11884.560131666662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SUM($D$6:D20)</f>
        <v>-41963.510131666662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SUM($D$6:D21)</f>
        <v>-36863.624159166662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SUM($D$6:D22)</f>
        <v>-32351.781659166663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37</v>
      </c>
      <c r="I22" s="8"/>
    </row>
    <row r="23" spans="2:11" ht="15.75" thickBot="1" x14ac:dyDescent="0.3">
      <c r="B23" s="14">
        <f>SUM($D$6:D23)</f>
        <v>118042.96834083334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44</v>
      </c>
      <c r="I23" s="8"/>
    </row>
    <row r="24" spans="2:11" ht="15.75" thickTop="1" x14ac:dyDescent="0.25">
      <c r="B24" s="31" t="s">
        <v>50</v>
      </c>
      <c r="C24" s="32"/>
      <c r="D24" s="33"/>
      <c r="E24" s="21">
        <f>SUM(E3:E23)</f>
        <v>10601.86666</v>
      </c>
      <c r="F24" s="21">
        <f>SUM(F3:F23)</f>
        <v>-760</v>
      </c>
      <c r="G24" s="21">
        <f>SUM(G3:G23)</f>
        <v>14198.758347499999</v>
      </c>
      <c r="H24" s="12"/>
      <c r="I24" s="8"/>
    </row>
    <row r="25" spans="2:11" x14ac:dyDescent="0.25">
      <c r="B25" s="34"/>
      <c r="C25" s="35"/>
      <c r="D25" s="36"/>
      <c r="E25" s="16">
        <f>XIRR(E3:E23,C3:C23)</f>
        <v>3.9722254872322102E-2</v>
      </c>
      <c r="F25" s="16" t="s">
        <v>55</v>
      </c>
      <c r="G25" s="16">
        <f>XIRR($G$3:G23,$C$3:C23)</f>
        <v>3.1607601046562198E-2</v>
      </c>
      <c r="H25" s="12"/>
      <c r="I25" s="8"/>
    </row>
    <row r="26" spans="2:11" x14ac:dyDescent="0.25">
      <c r="B26" s="12" t="s">
        <v>36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123142.85431333334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7" t="s">
        <v>58</v>
      </c>
      <c r="I27" s="8"/>
    </row>
    <row r="28" spans="2:11" x14ac:dyDescent="0.25">
      <c r="B28" s="14">
        <f>SUM($D$6:D28)</f>
        <v>128242.74028583334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8"/>
      <c r="I28" s="8"/>
    </row>
    <row r="29" spans="2:11" x14ac:dyDescent="0.25">
      <c r="B29" s="14">
        <f>SUM($D$6:D29)</f>
        <v>133342.62625833333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8"/>
      <c r="I29" s="8"/>
    </row>
    <row r="30" spans="2:11" x14ac:dyDescent="0.25">
      <c r="B30" s="14">
        <f>SUM($D$6:D30)</f>
        <v>138442.51223083332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8"/>
      <c r="I30" s="8"/>
    </row>
    <row r="31" spans="2:11" x14ac:dyDescent="0.25">
      <c r="B31" s="14">
        <f>SUM($D$6:D31)</f>
        <v>143542.39820333332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8"/>
      <c r="I31" s="8"/>
    </row>
    <row r="32" spans="2:11" x14ac:dyDescent="0.25">
      <c r="B32" s="14">
        <f>SUM($D$6:D32)</f>
        <v>146817.39820333332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48</v>
      </c>
      <c r="H32" s="38"/>
      <c r="I32" s="8"/>
      <c r="J32" t="s">
        <v>49</v>
      </c>
      <c r="K32" s="2">
        <v>2.5000000000000001E-2</v>
      </c>
    </row>
    <row r="33" spans="2:11" x14ac:dyDescent="0.25">
      <c r="B33" s="14">
        <f>SUM($D$6:D33)</f>
        <v>150092.39820333332</v>
      </c>
      <c r="C33" s="13">
        <v>47150</v>
      </c>
      <c r="D33" s="14">
        <f t="shared" si="0"/>
        <v>3274.9999999999991</v>
      </c>
      <c r="E33" s="14"/>
      <c r="F33" s="12">
        <f t="shared" ref="F32:F38" si="1">3.21%*$K$9-$K$10*$K$32</f>
        <v>3274.9999999999991</v>
      </c>
      <c r="G33" s="14"/>
      <c r="H33" s="38"/>
      <c r="I33" s="8"/>
      <c r="J33" t="s">
        <v>51</v>
      </c>
      <c r="K33" s="24">
        <f>-F32/F6</f>
        <v>5.4583333333333317E-2</v>
      </c>
    </row>
    <row r="34" spans="2:11" x14ac:dyDescent="0.25">
      <c r="B34" s="14">
        <f>SUM($D$6:D34)</f>
        <v>153367.39820333332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38"/>
      <c r="I34" s="8"/>
    </row>
    <row r="35" spans="2:11" x14ac:dyDescent="0.25">
      <c r="B35" s="14">
        <f>SUM($D$6:D35)</f>
        <v>156642.39820333332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38"/>
      <c r="I35" s="8"/>
    </row>
    <row r="36" spans="2:11" x14ac:dyDescent="0.25">
      <c r="B36" s="14">
        <f>SUM($D$6:D36)</f>
        <v>159917.39820333332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38"/>
      <c r="I36" s="8"/>
    </row>
    <row r="37" spans="2:11" x14ac:dyDescent="0.25">
      <c r="B37" s="14">
        <f>SUM($D$6:D37)</f>
        <v>163192.39820333332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38"/>
      <c r="I37" s="8"/>
    </row>
    <row r="38" spans="2:11" x14ac:dyDescent="0.25">
      <c r="B38" s="14">
        <f>SUM($D$6:D38)</f>
        <v>166467.39820333332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39"/>
      <c r="I38" s="8"/>
    </row>
    <row r="40" spans="2:11" x14ac:dyDescent="0.25">
      <c r="H40" t="s">
        <v>47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57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Fli2pm 200k</vt:lpstr>
      <vt:lpstr>FLI2PF</vt:lpstr>
      <vt:lpstr>LTIS</vt:lpstr>
      <vt:lpstr>overlap ptf</vt:lpstr>
      <vt:lpstr>FLI2</vt:lpstr>
      <vt:lpstr>xirr test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2023-08-09T09:59:57Z</dcterms:created>
  <dcterms:modified xsi:type="dcterms:W3CDTF">2024-08-20T16:19:29Z</dcterms:modified>
</cp:coreProperties>
</file>