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W2" i="32" l="1"/>
  <c r="JU32" i="32" l="1"/>
  <c r="JS2" i="32"/>
  <c r="JW3" i="32"/>
  <c r="JW4" i="32"/>
  <c r="JS32" i="32"/>
  <c r="JS30" i="32"/>
  <c r="JS33" i="32"/>
  <c r="JS34" i="32"/>
  <c r="JS29" i="32"/>
  <c r="JS31" i="32"/>
  <c r="JS35" i="32" l="1"/>
  <c r="JU5" i="32"/>
  <c r="JO30" i="32"/>
  <c r="JO15" i="32" l="1"/>
  <c r="JO14" i="32" s="1"/>
  <c r="JM26" i="32" l="1"/>
  <c r="JM15" i="32" l="1"/>
  <c r="JM33" i="32" l="1"/>
  <c r="JO22" i="32"/>
  <c r="JO20" i="32"/>
  <c r="JM14" i="32" l="1"/>
  <c r="JM2" i="32" s="1"/>
  <c r="JI11" i="32" l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5" i="32" l="1"/>
  <c r="JM25" i="32"/>
  <c r="JM27" i="32"/>
  <c r="JM31" i="32" l="1"/>
  <c r="JM30" i="32"/>
  <c r="JN41" i="32"/>
  <c r="JC17" i="32" l="1"/>
  <c r="JC16" i="32" s="1"/>
  <c r="JI12" i="32" l="1"/>
  <c r="JO32" i="32"/>
  <c r="JO5" i="32" s="1"/>
  <c r="JM29" i="32"/>
  <c r="JM28" i="32"/>
  <c r="JQ3" i="32"/>
  <c r="JQ2" i="32" s="1"/>
  <c r="JU2" i="32" s="1"/>
  <c r="JI28" i="32"/>
  <c r="JI24" i="32"/>
  <c r="JU4" i="32" l="1"/>
  <c r="JU3" i="32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3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<sst xmlns="http://schemas.openxmlformats.org/spreadsheetml/2006/main" count="7113" uniqueCount="2856">
  <si>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</si>
  <si>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</si>
  <si>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</si>
  <si>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</si>
  <si>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</si>
  <si>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</si>
  <si>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</si>
  <si>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</si>
  <si>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</si>
  <si>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</si>
  <si>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</si>
  <si>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</si>
  <si>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</si>
  <si>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</si>
  <si>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</si>
  <si>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</si>
  <si>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</si>
  <si>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</si>
  <si>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</si>
  <si>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</si>
  <si>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</si>
  <si>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</si>
  <si>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</si>
  <si>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</si>
  <si>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</si>
  <si>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</si>
  <si>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</si>
  <si>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</si>
  <si>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</si>
  <si>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</si>
  <si>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</si>
  <si>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</si>
  <si>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</si>
  <si>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</si>
  <si>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</si>
  <si>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</si>
  <si>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</si>
  <si>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</si>
  <si>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</si>
  <si>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</si>
  <si>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</si>
  <si>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</si>
  <si>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</si>
  <si>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</si>
  <si>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</si>
  <si>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</si>
  <si>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</si>
  <si>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</si>
  <si>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</si>
  <si>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</si>
  <si>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</si>
  <si>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</si>
  <si>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</si>
  <si>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</si>
  <si>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</si>
  <si>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</si>
  <si>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</si>
  <si>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</si>
  <si>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</si>
  <si>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</si>
  <si>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</si>
  <si>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</si>
  <si>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</si>
  <si>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</si>
  <si>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</si>
  <si>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</si>
  <si>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</si>
  <si>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</si>
  <si>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</si>
  <si>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</si>
  <si>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</si>
  <si>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</si>
  <si>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</si>
  <si>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</si>
  <si>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</si>
  <si>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</si>
  <si>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</si>
  <si>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</si>
  <si>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</si>
  <si>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</si>
  <si>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</si>
  <si>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</si>
  <si>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</si>
  <si>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</si>
  <si>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</si>
  <si>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</si>
  <si>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</si>
  <si>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</si>
  <si>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</si>
  <si>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</si>
  <si>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</si>
  <si>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</si>
  <si>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</si>
  <si>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</si>
  <si>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</si>
  <si>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</si>
  <si>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</si>
  <si>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</si>
  <si>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</si>
  <si>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</si>
  <si>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</si>
  <si>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</si>
  <si>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</si>
  <si>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</si>
  <si>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</si>
  <si>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</si>
  <si>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</si>
  <si>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</si>
  <si>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</si>
  <si>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</si>
  <si>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</si>
  <si>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</si>
  <si>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</si>
  <si>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</si>
  <si>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</si>
  <si>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</si>
  <si>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</si>
  <si>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</si>
  <si>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</si>
  <si>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</si>
  <si>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</si>
  <si>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</si>
  <si>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</si>
  <si>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</si>
  <si>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</si>
  <si>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</si>
  <si>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</si>
  <si>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</si>
  <si>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</si>
  <si>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</si>
  <si>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</si>
  <si>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</si>
  <si>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</si>
  <si>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</si>
  <si>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</si>
  <si>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</si>
  <si>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</si>
  <si>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</si>
  <si>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</si>
  <si>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</si>
  <si>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</si>
  <si>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</si>
  <si>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</si>
  <si>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</si>
  <si>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</si>
  <si>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</si>
  <si>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</si>
  <si>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</si>
  <si>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</si>
  <si>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</si>
  <si>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</si>
  <si>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</si>
  <si>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</si>
  <si>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</si>
  <si>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</si>
  <si>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</si>
  <si>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</si>
  <si>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</si>
  <si>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</si>
  <si>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</si>
  <si>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</si>
  <si>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</si>
  <si>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</si>
  <si>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</si>
  <si>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</si>
  <si>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</si>
  <si>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</si>
  <si>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</si>
  <si>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</si>
  <si>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</si>
  <si>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</si>
  <si>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</si>
  <si>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</si>
  <si>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</si>
  <si>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</si>
  <si>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</si>
  <si>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</si>
  <si>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</si>
  <si>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</si>
  <si>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</si>
  <si>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</si>
  <si>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</si>
  <si>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</si>
  <si>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</si>
  <si>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</si>
  <si>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</si>
  <si>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</si>
  <si>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</si>
  <si>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</si>
  <si>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</si>
  <si>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</si>
  <si>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</si>
  <si>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</si>
  <si>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</si>
  <si>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</si>
  <si>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</si>
  <si>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</si>
  <si>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</si>
  <si>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</si>
  <si>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</si>
  <si>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</si>
  <si>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</si>
  <si>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</si>
  <si>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</si>
  <si>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</si>
  <si>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</si>
  <si>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</si>
  <si>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</si>
  <si>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</si>
  <si>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</si>
  <si>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</si>
  <si>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</si>
  <si>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</si>
  <si>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</si>
  <si>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</si>
  <si>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</si>
  <si>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</si>
  <si>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</si>
  <si>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</si>
  <si>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</si>
  <si>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</si>
  <si>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</si>
  <si>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</si>
  <si>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</si>
  <si>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</si>
  <si>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</si>
  <si>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</si>
  <si>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</si>
  <si>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</si>
  <si>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</si>
  <si>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</si>
  <si>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</si>
  <si>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</si>
  <si>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</si>
  <si>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</si>
  <si>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</si>
  <si>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</si>
  <si>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</si>
  <si>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</si>
  <si>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</si>
  <si>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</si>
  <si>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</si>
  <si>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</si>
  <si>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</si>
  <si>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</si>
  <si>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</si>
  <si>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</si>
  <si>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</si>
  <si>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</si>
  <si>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</si>
  <si>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</si>
  <si>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</si>
  <si>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</si>
  <si>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</si>
  <si>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</si>
  <si>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</si>
  <si>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</si>
  <si>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</si>
  <si>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</si>
  <si>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</si>
  <si>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</si>
  <si>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</si>
  <si>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</si>
  <si>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</si>
  <si>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</si>
  <si>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</si>
  <si>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</si>
  <si>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</si>
  <si>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</si>
  <si>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</si>
  <si>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</si>
  <si>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</si>
  <si>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</si>
  <si>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</si>
  <si>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</si>
  <si>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</si>
  <si>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</si>
  <si>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</si>
  <si>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</si>
  <si>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</si>
  <si>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</si>
  <si>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</si>
  <si>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</si>
  <si>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</si>
  <si>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</si>
  <si>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</si>
  <si>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</si>
  <si>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</si>
  <si>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</si>
  <si>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</si>
  <si>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</si>
  <si>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</si>
  <si>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</si>
  <si>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</si>
  <si>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</si>
  <si>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</si>
  <si>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</si>
  <si>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</si>
  <si>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</si>
  <si>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</si>
  <si>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</si>
  <si>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</si>
  <si>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</si>
  <si>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</si>
  <si>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</si>
  <si>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</si>
  <si>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</si>
  <si>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</si>
  <si>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</si>
  <si>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</si>
  <si>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</si>
  <si>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</si>
  <si>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</si>
  <si>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</si>
  <si>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</si>
  <si>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</si>
  <si>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</si>
  <si>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</si>
  <si>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</si>
  <si>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</si>
  <si>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</si>
  <si>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</si>
  <si>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</si>
  <si>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</si>
  <si>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</si>
  <si>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</si>
  <si>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</si>
  <si>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</si>
  <si>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</si>
  <si>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</si>
  <si>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</si>
  <si>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</si>
  <si>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</si>
  <si>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</si>
  <si>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</si>
  <si>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</si>
  <si>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</si>
  <si>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</si>
  <si>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</si>
  <si>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</si>
  <si>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</si>
  <si>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</si>
  <si>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</si>
  <si>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</si>
  <si>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</si>
  <si>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</si>
  <si>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</si>
  <si>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</si>
  <si>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</si>
  <si>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</si>
  <si>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</si>
  <si>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</si>
  <si>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</si>
  <si>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</si>
  <si>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</si>
  <si>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</si>
  <si>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</si>
  <si>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</si>
  <si>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</si>
  <si>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</si>
  <si>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</si>
  <si>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</si>
  <si>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</si>
  <si>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</si>
  <si>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</si>
  <si>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</si>
  <si>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</si>
  <si>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</si>
  <si>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</si>
  <si>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</si>
  <si>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</si>
  <si>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</si>
  <si>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</si>
  <si>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</si>
  <si>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</si>
  <si>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</si>
  <si>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</si>
  <si>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</si>
  <si>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</si>
  <si>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</si>
  <si>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</si>
  <si>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</si>
  <si>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</si>
  <si>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</si>
  <si>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</si>
  <si>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</si>
  <si>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</si>
  <si>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</si>
  <si>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</si>
  <si>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</si>
  <si>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</si>
  <si>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</si>
  <si>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</si>
  <si>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</si>
  <si>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</si>
  <si>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</si>
  <si>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</si>
  <si>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</si>
  <si>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</si>
  <si>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</si>
  <si>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</si>
  <si>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</si>
  <si>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</si>
  <si>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</si>
  <si>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</si>
  <si>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</si>
  <si>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</si>
  <si>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</si>
  <si>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</si>
  <si>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</si>
  <si>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</si>
  <si>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</si>
  <si>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</si>
  <si>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</si>
  <si>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</si>
  <si>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</si>
  <si>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</si>
  <si>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</si>
  <si>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</si>
  <si>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</si>
  <si>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</si>
  <si>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</si>
  <si>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</si>
  <si>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</si>
  <si>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</si>
  <si>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</si>
  <si>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</si>
  <si>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</si>
  <si>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</si>
  <si>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</si>
  <si>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</si>
  <si>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</si>
  <si>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</si>
  <si>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</si>
  <si>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</si>
  <si>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</si>
  <si>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</si>
  <si>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</si>
  <si>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</si>
  <si>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</si>
  <si>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</si>
  <si>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</si>
  <si>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</si>
  <si>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</si>
  <si>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</si>
  <si>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</si>
  <si>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</si>
  <si>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</si>
  <si>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</si>
  <si>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</si>
  <si>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</si>
  <si>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</si>
  <si>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</si>
  <si>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</si>
  <si>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</si>
  <si>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</si>
  <si>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</si>
  <si>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</si>
  <si>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</si>
  <si>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</si>
  <si>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</si>
  <si>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</si>
  <si>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</si>
  <si>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</si>
  <si>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</si>
  <si>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</si>
  <si>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</si>
  <si>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</si>
  <si>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</si>
  <si>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</si>
  <si>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</si>
  <si>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</si>
  <si>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</si>
  <si>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</si>
  <si>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</si>
  <si>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</si>
  <si>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</si>
  <si>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</si>
  <si>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</si>
  <si>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</si>
  <si>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</si>
  <si>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</si>
  <si>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</si>
  <si>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</si>
  <si>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</si>
  <si>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</si>
  <si>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</si>
  <si>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</si>
  <si>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</si>
  <si>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</si>
  <si>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</si>
  <si>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</si>
  <si>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</si>
  <si>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</si>
  <si>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</si>
  <si>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</si>
  <si>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</si>
  <si>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</si>
  <si>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</si>
  <si>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</si>
  <si>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</si>
  <si>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</si>
  <si>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</si>
  <si>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</si>
  <si>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</si>
  <si>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</si>
  <si>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</si>
  <si>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</si>
  <si>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</si>
  <si>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</si>
  <si>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</si>
  <si>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</si>
  <si>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</si>
  <si>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</si>
  <si>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</si>
  <si>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</si>
  <si>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</si>
  <si>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</si>
  <si>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</si>
  <si>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</si>
  <si>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</si>
  <si>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</si>
  <si>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</si>
  <si>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</si>
  <si>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</si>
  <si>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</si>
  <si>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</si>
  <si>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</si>
  <si>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</si>
  <si>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</si>
  <si>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</si>
  <si>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</si>
  <si>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</si>
  <si>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</si>
  <si>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</si>
  <si>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</si>
  <si>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</si>
  <si>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</si>
  <si>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</si>
  <si>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</si>
  <si>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</si>
  <si>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</si>
  <si>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</si>
  <si>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</si>
  <si>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</si>
  <si>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</si>
  <si>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</si>
  <si>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</si>
  <si>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</si>
  <si>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</si>
  <si>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</si>
  <si>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</si>
  <si>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</si>
  <si>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</si>
  <si>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</si>
  <si>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</si>
  <si>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</si>
  <si>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</si>
  <si>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</si>
  <si>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</si>
  <si>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</si>
  <si>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</si>
  <si>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</si>
  <si>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</si>
  <si>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</si>
  <si>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</si>
  <si>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</si>
  <si>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</si>
  <si>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</si>
  <si>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</si>
  <si>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</si>
  <si>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</si>
  <si>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</si>
  <si>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</si>
  <si>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</si>
  <si>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</si>
  <si>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</si>
  <si>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</si>
  <si>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</si>
  <si>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</si>
  <si>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</si>
  <si>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</si>
  <si>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</si>
  <si>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</si>
  <si>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</si>
  <si>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</si>
  <si>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</si>
  <si>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</si>
  <si>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</si>
  <si>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</si>
  <si>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</si>
  <si>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</si>
  <si>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</si>
  <si>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</si>
  <si>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</si>
  <si>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</si>
  <si>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</si>
  <si>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</si>
  <si>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</si>
  <si>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</si>
  <si>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</si>
  <si>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</si>
  <si>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</si>
  <si>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</si>
  <si>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</si>
  <si>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</si>
  <si>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</si>
  <si>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</si>
  <si>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</si>
  <si>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</si>
  <si>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</si>
  <si>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</si>
  <si>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</si>
  <si>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</si>
  <si>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</si>
  <si>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</si>
  <si>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</si>
  <si>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</si>
  <si>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</si>
  <si>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</si>
  <si>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</si>
  <si>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</si>
  <si>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</si>
  <si>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</si>
  <si>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</si>
  <si>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</si>
  <si>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</si>
  <si>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</si>
  <si>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</si>
  <si>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</si>
  <si>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</si>
  <si>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</si>
  <si>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</si>
  <si>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</si>
  <si>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</si>
  <si>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</si>
  <si>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</si>
  <si>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</si>
  <si>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</si>
  <si>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</si>
  <si>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</si>
  <si>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</si>
  <si>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</si>
  <si>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</si>
  <si>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</si>
  <si>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</si>
  <si>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</si>
  <si>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</si>
  <si>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</si>
  <si>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</si>
  <si>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</si>
  <si>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</si>
  <si>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</si>
  <si>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</si>
  <si>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</si>
  <si>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</si>
  <si>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</si>
  <si>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</si>
  <si>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</si>
  <si>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</si>
  <si>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</si>
  <si>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</si>
  <si>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</si>
  <si>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</si>
  <si>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</si>
  <si>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</si>
  <si>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</si>
  <si>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</si>
  <si>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</si>
  <si>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</si>
  <si>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</si>
  <si>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</si>
  <si>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</si>
  <si>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</si>
  <si>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</si>
  <si>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</si>
  <si>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</si>
  <si>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</si>
  <si>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</si>
  <si>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</si>
  <si>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</si>
  <si>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</si>
  <si>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</si>
  <si>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</si>
  <si>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</si>
  <si>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</si>
  <si>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</si>
  <si>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</si>
  <si>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</si>
  <si>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</si>
  <si>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</si>
  <si>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</si>
  <si>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</si>
  <si>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</si>
  <si>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</si>
  <si>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</si>
  <si>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</si>
  <si>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</si>
  <si>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</si>
  <si>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</si>
  <si>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</si>
  <si>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</si>
  <si>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</si>
  <si>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</si>
  <si>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</si>
  <si>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</si>
  <si>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</si>
  <si>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</si>
  <si>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</si>
  <si>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</si>
  <si>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</si>
  <si>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</si>
  <si>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</si>
  <si>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</si>
  <si>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</si>
  <si>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</si>
  <si>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</si>
  <si>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</si>
  <si>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</si>
  <si>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</si>
  <si>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</si>
  <si>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</si>
  <si>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</si>
  <si>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</si>
  <si>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</si>
  <si>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</si>
  <si>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</si>
  <si>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</si>
  <si>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</si>
  <si>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</si>
  <si>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</si>
  <si>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</si>
  <si>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</si>
  <si>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</si>
  <si>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</si>
  <si>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</si>
  <si>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</si>
  <si>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</si>
  <si>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</si>
  <si>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</si>
  <si>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</si>
  <si>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</si>
  <si>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</si>
  <si>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</si>
  <si>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</si>
  <si>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</si>
  <si>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</si>
  <si>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</si>
  <si>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</si>
  <si>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</si>
  <si>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</si>
  <si>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</si>
  <si>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</si>
  <si>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</si>
  <si>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</si>
  <si>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</si>
  <si>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</si>
  <si>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</si>
  <si>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</si>
  <si>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</si>
  <si>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</si>
  <si>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</si>
  <si>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</si>
  <si>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</si>
  <si>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</si>
  <si>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</si>
  <si>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</si>
  <si>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</si>
  <si>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</si>
  <si>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</si>
  <si>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</si>
  <si>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</si>
  <si>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</si>
  <si>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</si>
  <si>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</si>
  <si>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</si>
  <si>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</si>
  <si>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</si>
  <si>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</si>
  <si>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</si>
  <si>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</si>
  <si>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</si>
  <si>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</si>
  <si>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</si>
  <si>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</si>
  <si>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</si>
  <si>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</si>
  <si>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</si>
  <si>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</si>
  <si>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</si>
  <si>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</si>
  <si>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</si>
  <si>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</si>
  <si>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</si>
  <si>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</si>
  <si>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</si>
  <si>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</si>
  <si>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</si>
  <si>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</si>
  <si>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</si>
  <si>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</si>
  <si>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</si>
  <si>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</si>
  <si>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</si>
  <si>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</si>
  <si>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</si>
  <si>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</si>
  <si>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</si>
  <si>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</si>
  <si>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</si>
  <si>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</si>
  <si>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</si>
  <si>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</si>
  <si>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</si>
  <si>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</si>
  <si>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</si>
  <si>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</si>
  <si>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</si>
  <si>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</si>
  <si>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</si>
  <si>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</si>
  <si>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</si>
  <si>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</si>
  <si>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</si>
  <si>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</si>
  <si>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</si>
  <si>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</si>
  <si>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</si>
  <si>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</si>
  <si>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</si>
  <si>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</si>
  <si>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</si>
  <si>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</si>
  <si>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</si>
  <si>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</si>
  <si>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</si>
  <si>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</si>
  <si>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</si>
  <si>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</si>
  <si>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</si>
  <si>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</si>
  <si>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</si>
  <si>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</si>
  <si>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</si>
  <si>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</si>
  <si>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</si>
  <si>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</si>
  <si>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</si>
  <si>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</si>
  <si>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</si>
  <si>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</si>
  <si>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</si>
  <si>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</si>
  <si>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</si>
  <si>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</si>
  <si>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</si>
  <si>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</si>
  <si>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</si>
  <si>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</si>
  <si>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</si>
  <si>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</si>
  <si>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</si>
  <si>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</si>
  <si>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</si>
  <si>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</si>
  <si>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</si>
  <si>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</si>
  <si>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</si>
  <si>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</si>
  <si>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</si>
  <si>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</si>
  <si>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</si>
  <si>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</si>
  <si>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</si>
  <si>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</si>
  <si>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</si>
  <si>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</si>
  <si>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</si>
  <si>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</si>
  <si>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</si>
  <si>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</si>
  <si>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</si>
  <si>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</si>
  <si>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</si>
  <si>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</si>
  <si>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</si>
  <si>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</si>
  <si>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</si>
  <si>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</si>
  <si>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</si>
  <si>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</si>
  <si>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</si>
  <si>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</si>
  <si>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</si>
  <si>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</si>
  <si>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</si>
  <si>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</si>
  <si>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</si>
  <si>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</si>
  <si>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</si>
  <si>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</si>
  <si>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</si>
  <si>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</si>
  <si>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</si>
  <si>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</si>
  <si>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</si>
  <si>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</si>
  <si>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</si>
  <si>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</si>
  <si>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</si>
  <si>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</si>
  <si>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</si>
  <si>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</si>
  <si>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</si>
  <si>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</si>
  <si>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</si>
  <si>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</si>
  <si>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</si>
  <si>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</si>
  <si>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</si>
  <si>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</si>
  <si>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</si>
  <si>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</si>
  <si>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</si>
  <si>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</si>
  <si>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</si>
  <si>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</si>
  <si>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</si>
  <si>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</si>
  <si>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</si>
  <si>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</si>
  <si>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</si>
  <si>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</si>
  <si>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</si>
  <si>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</si>
  <si>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</si>
  <si>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</si>
  <si>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</si>
  <si>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</si>
  <si>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</si>
  <si>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</si>
  <si>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</si>
  <si>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</si>
  <si>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</si>
  <si>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</si>
  <si>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</si>
  <si>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</si>
  <si>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</si>
  <si>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</si>
  <si>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</si>
  <si>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</si>
  <si>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</si>
  <si>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</si>
  <si>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</si>
  <si>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</si>
  <si>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</si>
  <si>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</si>
  <si>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</si>
  <si>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</si>
  <si>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</si>
  <si>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</si>
  <si>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</si>
  <si>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</si>
  <si>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</si>
  <si>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</si>
  <si>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</si>
  <si>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</si>
  <si>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</si>
  <si>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</si>
  <si>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</si>
  <si>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</si>
  <si>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</si>
  <si>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</si>
  <si>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</si>
  <si>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</si>
  <si>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</si>
  <si>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</si>
  <si>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</si>
  <si>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</si>
  <si>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</si>
  <si>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</si>
  <si>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</si>
  <si>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</si>
  <si>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</si>
  <si>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</si>
  <si>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</si>
  <si>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</si>
  <si>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</si>
  <si>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</si>
  <si>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</si>
  <si>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</si>
  <si>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</si>
  <si>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</si>
  <si>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</si>
  <si>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</si>
  <si>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</si>
  <si>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</si>
  <si>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</si>
  <si>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</si>
  <si>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</si>
  <si>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</si>
  <si>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</si>
  <si>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</si>
  <si>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</si>
  <si>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</si>
  <si>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</si>
  <si>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</si>
  <si>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</si>
  <si>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</si>
  <si>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</si>
  <si>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</si>
  <si>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</si>
  <si>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</si>
  <si>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</si>
  <si>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</si>
  <si>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</si>
  <si>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</si>
  <si>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</si>
  <si>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</si>
  <si>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</si>
  <si>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</si>
  <si>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</si>
  <si>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</si>
  <si>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</si>
  <si>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</si>
  <si>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</si>
  <si>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</si>
  <si>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</si>
  <si>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</si>
  <si>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</si>
  <si>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</si>
  <si>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</si>
  <si>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</si>
  <si>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</si>
  <si>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</si>
  <si>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</si>
  <si>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</si>
  <si>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</si>
  <si>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</si>
  <si>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</si>
  <si>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</si>
  <si>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</si>
  <si>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</si>
  <si>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</si>
  <si>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</si>
  <si>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</si>
  <si>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</si>
  <si>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</si>
  <si>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</si>
  <si>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</si>
  <si>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</si>
  <si>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</si>
  <si>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</si>
  <si>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</si>
  <si>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</si>
  <si>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</si>
  <si>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</si>
  <si>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</si>
  <si>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</si>
  <si>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</si>
  <si>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</si>
  <si>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</si>
  <si>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</si>
  <si>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</si>
  <si>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</si>
  <si>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</si>
  <si>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</si>
  <si>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</si>
  <si>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</si>
  <si>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</si>
  <si>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</si>
  <si>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</si>
  <si>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</si>
  <si>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</si>
  <si>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</si>
  <si>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</si>
  <si>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</si>
  <si>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</si>
  <si>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</si>
  <si>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</si>
  <si>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</si>
  <si>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</si>
  <si>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</si>
  <si>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</si>
  <si>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</si>
  <si>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</si>
  <si>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</si>
  <si>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</si>
  <si>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</si>
  <si>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</si>
  <si>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</si>
  <si>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</si>
  <si>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</si>
  <si>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</si>
  <si>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</si>
  <si>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</si>
  <si>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</si>
  <si>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</si>
  <si>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</si>
  <si>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</si>
  <si>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</si>
  <si>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</si>
  <si>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</si>
  <si>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</si>
  <si>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</si>
  <si>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</si>
  <si>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</si>
  <si>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</si>
  <si>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</si>
  <si>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</si>
  <si>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</si>
  <si>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</si>
  <si>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</si>
  <si>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</si>
  <si>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</si>
  <si>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</si>
  <si>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</si>
  <si>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</si>
  <si>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</si>
  <si>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</si>
  <si>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</si>
  <si>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</si>
  <si>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</si>
  <si>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</si>
  <si>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</si>
  <si>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</si>
  <si>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</si>
  <si>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</si>
  <si>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</si>
  <si>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</si>
  <si>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</si>
  <si>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</si>
  <si>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</si>
  <si>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</si>
  <si>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</si>
  <si>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</si>
  <si>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</si>
  <si>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</si>
  <si>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</si>
  <si>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</si>
  <si>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</si>
  <si>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</si>
  <si>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</si>
  <si>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</si>
  <si>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</si>
  <si>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</si>
  <si>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</si>
  <si>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</si>
  <si>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</si>
  <si>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</si>
  <si>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</si>
  <si>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</si>
  <si>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</si>
  <si>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</si>
  <si>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</si>
  <si>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</si>
  <si>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</si>
  <si>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</si>
  <si>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</si>
  <si>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</si>
  <si>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</si>
  <si>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</si>
  <si>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</si>
  <si>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</si>
  <si>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</si>
  <si>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</si>
  <si>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</si>
  <si>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</si>
  <si>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</si>
  <si>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</si>
  <si>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</si>
  <si>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</si>
  <si>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</si>
  <si>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</si>
  <si>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</si>
  <si>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</si>
  <si>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</si>
  <si>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</si>
  <si>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</si>
  <si>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</si>
  <si>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</si>
  <si>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</si>
  <si>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</si>
  <si>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</si>
  <si>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</si>
  <si>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</si>
  <si>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</si>
  <si>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</si>
  <si>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</si>
  <si>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</si>
  <si>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</si>
  <si>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</si>
  <si>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</si>
  <si>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</si>
  <si>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</si>
  <si>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</si>
  <si>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</si>
  <si>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</si>
  <si>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</si>
  <si>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</si>
  <si>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</si>
  <si>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</si>
  <si>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</si>
  <si>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</si>
  <si>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</si>
  <si>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</si>
  <si>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</si>
  <si>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</si>
  <si>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</si>
  <si>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</si>
  <si>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</si>
  <si>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</si>
  <si>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</si>
  <si>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</si>
  <si>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</si>
  <si>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</si>
  <si>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</si>
  <si>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</si>
  <si>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</si>
  <si>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</si>
  <si>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</si>
  <si>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</si>
  <si>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</si>
  <si>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</si>
  <si>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</si>
  <si>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</si>
  <si>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</si>
  <si>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</si>
  <si>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</si>
  <si>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</si>
  <si>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</si>
  <si>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</si>
  <si>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</si>
  <si>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</si>
  <si>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</si>
  <si>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</si>
  <si>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</si>
  <si>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</si>
  <si>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</si>
  <si>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</si>
  <si>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</si>
  <si>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</si>
  <si>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</si>
  <si>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</si>
  <si>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</si>
  <si>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</si>
  <si>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</si>
  <si>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</si>
  <si>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</si>
  <si>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</si>
  <si>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</si>
  <si>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</si>
  <si>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</si>
  <si>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</si>
  <si>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</si>
  <si>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</si>
  <si>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</si>
  <si>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</si>
  <si>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</si>
  <si>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</si>
  <si>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</si>
  <si>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</si>
  <si>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</si>
  <si>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</si>
  <si>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</si>
  <si>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</si>
  <si>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</si>
  <si>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</si>
  <si>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</si>
  <si>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</si>
  <si>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</si>
  <si>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</si>
  <si>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</si>
  <si>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</si>
  <si>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</si>
  <si>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</si>
  <si>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</si>
  <si>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</si>
  <si>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</si>
  <si>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</si>
  <si>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</si>
  <si>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</si>
  <si>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</si>
  <si>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</si>
  <si>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</si>
  <si>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</si>
  <si>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</si>
  <si>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</si>
  <si>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</si>
  <si>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</si>
  <si>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</si>
  <si>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</si>
  <si>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</si>
  <si>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</si>
  <si>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</si>
  <si>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</si>
  <si>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</si>
  <si>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</si>
  <si>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</si>
  <si>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</si>
  <si>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</si>
  <si>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</si>
  <si>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</si>
  <si>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</si>
  <si>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</si>
  <si>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</si>
  <si>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</si>
  <si>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</si>
  <si>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</si>
  <si>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</si>
  <si>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</si>
  <si>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</si>
  <si>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</si>
  <si>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</si>
  <si>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</si>
  <si>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</si>
  <si>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</si>
  <si>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</si>
  <si>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</si>
  <si>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</si>
  <si>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</si>
  <si>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</si>
  <si>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</si>
  <si>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</si>
  <si>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</si>
  <si>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</si>
  <si>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</si>
  <si>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</si>
  <si>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</si>
  <si>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</si>
  <si>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</si>
  <si>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</si>
  <si>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</si>
  <si>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</si>
  <si>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</si>
  <si>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</si>
  <si>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</si>
  <si>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</si>
  <si>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</si>
  <si>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</si>
  <si>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</si>
  <si>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</si>
  <si>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</si>
  <si>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</si>
  <si>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</si>
  <si>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</si>
  <si>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</si>
  <si>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</si>
  <si>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</si>
  <si>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</si>
  <si>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</si>
  <si>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</si>
  <si>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</si>
  <si>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</si>
  <si>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</si>
  <si>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</si>
  <si>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</si>
  <si>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</si>
  <si>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</si>
  <si>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</si>
  <si>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</si>
  <si>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</si>
  <si>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</si>
  <si>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</si>
  <si>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</si>
  <si>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</si>
  <si>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</si>
  <si>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</si>
  <si>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</si>
  <si>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</si>
  <si>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</si>
  <si>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</si>
  <si>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</si>
  <si>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</si>
  <si>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</si>
  <si>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</si>
  <si>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</si>
  <si>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</si>
  <si>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</si>
  <si>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</si>
  <si>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</si>
  <si>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</si>
  <si>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</si>
  <si>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</si>
  <si>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</si>
  <si>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</si>
  <si>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</si>
  <si>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</si>
  <si>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</si>
  <si>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</si>
  <si>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</si>
  <si>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</si>
  <si>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</si>
  <si>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</si>
  <si>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</si>
  <si>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</si>
  <si>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</si>
  <si>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</si>
  <si>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</si>
  <si>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</si>
  <si>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</si>
  <si>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</si>
  <si>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</si>
  <si>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</si>
  <si>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</si>
  <si>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</si>
  <si>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</si>
  <si>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</si>
  <si>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</si>
  <si>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</si>
  <si>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</si>
  <si>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</si>
  <si>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</si>
  <si>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</si>
  <si>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</si>
  <si>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</si>
  <si>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</si>
  <si>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</si>
  <si>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</si>
  <si>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</si>
  <si>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</si>
  <si>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</si>
  <si>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</si>
  <si>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</si>
  <si>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</si>
  <si>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</si>
  <si>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</si>
  <si>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</si>
  <si>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</si>
  <si>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</si>
  <si>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</si>
  <si>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</si>
  <si>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</si>
  <si>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</si>
  <si>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</si>
  <si>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</si>
  <si>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</si>
  <si>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</si>
  <si>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</si>
  <si>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</si>
  <si>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</si>
  <si>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</si>
  <si>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</si>
  <si>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</si>
  <si>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</si>
  <si>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</si>
  <si>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</si>
  <si>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</si>
  <si>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</si>
  <si>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</si>
  <si>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</si>
  <si>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</si>
  <si>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</si>
  <si>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</si>
  <si>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</si>
  <si>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</si>
  <si>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</si>
  <si>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</si>
  <si>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</si>
  <si>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</si>
  <si>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</si>
  <si>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</si>
  <si>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</si>
  <si>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</si>
  <si>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</si>
  <si>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</si>
  <si>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</si>
  <si>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</si>
  <si>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</si>
  <si>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</si>
  <si>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</si>
  <si>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</si>
  <si>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</si>
  <si>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</si>
  <si>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</si>
  <si>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</si>
  <si>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</si>
  <si>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</si>
  <si>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</si>
  <si>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</si>
  <si>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</si>
  <si>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</si>
  <si>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</si>
  <si>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</si>
  <si>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</si>
  <si>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</si>
  <si>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</si>
  <si>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</si>
  <si>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</si>
  <si>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</si>
  <si>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</si>
  <si>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</si>
  <si>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</si>
  <si>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</si>
  <si>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</si>
  <si>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</si>
  <si>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</si>
  <si>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</si>
  <si>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</si>
  <si>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</si>
  <si>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</si>
  <si>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</si>
  <si>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</si>
  <si>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</si>
  <si>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</si>
  <si>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</si>
  <si>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</si>
  <si>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</si>
  <si>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</si>
  <si>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</si>
  <si>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</si>
  <si>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</si>
  <si>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</si>
  <si>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</si>
  <si>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</si>
  <si>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</si>
  <si>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</si>
  <si>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</si>
  <si>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</si>
  <si>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</si>
  <si>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</si>
  <si>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</si>
  <si>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</si>
  <si>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</si>
  <si>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</si>
  <si>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</si>
  <si>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</si>
  <si>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</si>
  <si>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</si>
  <si>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</si>
  <si>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</si>
  <si>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</si>
  <si>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</si>
  <si>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</si>
  <si>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</si>
  <si>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</si>
  <si>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</si>
  <si>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</si>
  <si>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</si>
  <si>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</si>
  <si>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</si>
  <si>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</si>
  <si>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</si>
  <si>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</si>
  <si>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</si>
  <si>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</si>
  <si>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</si>
  <si>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</si>
  <si>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</si>
  <si>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</si>
  <si>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</si>
  <si>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</si>
  <si>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</si>
  <si>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</si>
  <si>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</si>
  <si>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</si>
  <si>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</si>
  <si>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</si>
  <si>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</si>
  <si>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</si>
  <si>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</si>
  <si>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</si>
  <si>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</si>
  <si>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</si>
  <si>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</si>
  <si>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</si>
  <si>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</si>
  <si>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</si>
  <si>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</si>
  <si>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</si>
  <si>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</si>
  <si>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</si>
  <si>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</si>
  <si>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</si>
  <si>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</si>
  <si>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</si>
  <si>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</si>
  <si>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</si>
  <si>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</si>
  <si>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</si>
  <si>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</si>
  <si>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</si>
  <si>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</si>
  <si>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</si>
  <si>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</si>
  <si>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</si>
  <si>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</si>
  <si>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</si>
  <si>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</si>
  <si>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</si>
  <si>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</si>
  <si>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</si>
  <si>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</si>
  <si>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</si>
  <si>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</si>
  <si>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</si>
  <si>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</si>
  <si>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</si>
  <si>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</si>
  <si>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</si>
  <si>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</si>
  <si>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</si>
  <si>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</si>
  <si>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</si>
  <si>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</si>
  <si>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</si>
  <si>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</si>
  <si>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</si>
  <si>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</si>
  <si>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</si>
  <si>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</si>
  <si>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</si>
  <si>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</si>
  <si>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</si>
  <si>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</si>
  <si>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</si>
  <si>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</si>
  <si>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</si>
  <si>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</si>
  <si>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</si>
  <si>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</si>
  <si>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</si>
  <si>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</si>
  <si>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</si>
  <si>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</si>
  <si>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</si>
  <si>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</si>
  <si>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</si>
  <si>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</si>
  <si>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</si>
  <si>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</si>
  <si>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</si>
  <si>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</si>
  <si>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</si>
  <si>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</si>
  <si>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</si>
  <si>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</si>
  <si>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</si>
  <si>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</si>
  <si>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</si>
  <si>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</si>
  <si>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</si>
  <si>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</si>
  <si>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</si>
  <si>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</si>
  <si>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</si>
  <si>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</si>
  <si>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</si>
  <si>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</si>
  <si>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</si>
  <si>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</si>
  <si>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</si>
  <si>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</si>
  <si>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</si>
  <si>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</si>
  <si>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</si>
  <si>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</si>
  <si>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</si>
  <si>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</si>
  <si>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</si>
  <si>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</si>
  <si>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</si>
  <si>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</si>
  <si>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</si>
  <si>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</si>
  <si>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</si>
  <si>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</si>
  <si>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</si>
  <si>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</si>
  <si>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</si>
  <si>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</si>
  <si>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</si>
  <si>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</si>
  <si>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</si>
  <si>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</si>
  <si>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</si>
  <si>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</si>
  <si>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</si>
  <si>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</si>
  <si>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</si>
  <si>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</si>
  <si>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</si>
  <si>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</si>
  <si>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</si>
  <si>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</si>
  <si>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</si>
  <si>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</si>
  <si>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</si>
  <si>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</si>
  <si>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</si>
  <si>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</si>
  <si>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</si>
  <si>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</si>
  <si>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</si>
  <si>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</si>
  <si>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</si>
  <si>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</si>
  <si>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</si>
  <si>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</si>
  <si>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</si>
  <si>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</si>
  <si>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</si>
  <si>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</si>
  <si>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</si>
  <si>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</si>
  <si>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</si>
  <si>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</si>
  <si>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</si>
  <si>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</si>
  <si>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</si>
  <si>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</si>
  <si>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</si>
  <si>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</si>
  <si>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</si>
  <si>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</si>
  <si>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</si>
  <si>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</si>
  <si>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</si>
  <si>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</si>
  <si>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</si>
  <si>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</si>
  <si>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</si>
  <si>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</si>
  <si>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</si>
  <si>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</si>
  <si>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</si>
  <si>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</si>
  <si>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</si>
  <si>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</si>
  <si>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</si>
  <si>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</si>
  <si>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</si>
  <si>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</si>
  <si>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</si>
  <si>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</si>
  <si>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</si>
  <si>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</si>
  <si>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</si>
  <si>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</si>
  <si>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</si>
  <si>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</si>
  <si>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</si>
  <si>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</si>
  <si>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</si>
  <si>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</si>
  <si>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</si>
  <si>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</si>
  <si>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</si>
  <si>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</si>
  <si>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</si>
  <si>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</si>
  <si>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</si>
  <si>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</si>
  <si>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</si>
  <si>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</si>
  <si>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</si>
  <si>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</si>
  <si>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</si>
  <si>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</si>
  <si>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</si>
  <si>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</si>
  <si>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</si>
  <si>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</si>
  <si>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</si>
  <si>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</si>
  <si>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</si>
  <si>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</si>
  <si>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</si>
  <si>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</si>
  <si>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</si>
  <si>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</si>
  <si>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</si>
  <si>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</si>
  <si>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</si>
  <si>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</si>
  <si>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</si>
  <si>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</si>
  <si>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</si>
  <si>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</si>
  <si>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</si>
  <si>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</si>
  <si>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</si>
  <si>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</si>
  <si>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</si>
  <si>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</si>
  <si>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</si>
  <si>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</si>
  <si>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</si>
  <si>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</si>
  <si>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</si>
  <si>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</si>
  <si>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</si>
  <si>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</si>
  <si>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</si>
  <si>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</si>
  <si>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</si>
  <si>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</si>
  <si>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</si>
  <si>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</si>
  <si>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</si>
  <si>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</si>
  <si>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</si>
  <si>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</si>
  <si>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</si>
  <si>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</si>
  <si>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</si>
  <si>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</si>
  <si>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</si>
  <si>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</si>
  <si>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</si>
  <si>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</si>
  <si>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</si>
  <si>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</si>
  <si>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</si>
  <si>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</si>
  <si>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</si>
  <si>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</si>
  <si>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</si>
  <si>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</si>
  <si>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</si>
  <si>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</si>
  <si>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</si>
  <si>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</si>
  <si>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</si>
  <si>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</si>
  <si>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</si>
  <si>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</si>
  <si>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</si>
  <si>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</si>
  <si>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</si>
  <si>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</si>
  <si>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</si>
  <si>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</si>
  <si>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</si>
  <si>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</si>
  <si>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</si>
  <si>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</si>
  <si>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</si>
  <si>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</si>
  <si>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</si>
  <si>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</si>
  <si>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</si>
  <si>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</si>
  <si>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</si>
  <si>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</si>
  <si>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</si>
  <si>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</si>
  <si>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</si>
  <si>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</si>
  <si>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</si>
  <si>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</si>
  <si>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</si>
  <si>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</si>
  <si>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</si>
  <si>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</si>
  <si>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</si>
  <si>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</si>
  <si>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</si>
  <si>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</si>
  <si>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</si>
  <si>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</si>
  <si>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</si>
  <si>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</si>
  <si>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</si>
  <si>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</si>
  <si>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</si>
  <si>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</si>
  <si>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</si>
  <si>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</si>
  <si>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</si>
  <si>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</si>
  <si>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</si>
  <si>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</si>
  <si>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</si>
  <si>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</si>
  <si>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</si>
  <si>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</si>
  <si>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</si>
  <si>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</si>
  <si>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</si>
  <si>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</si>
  <si>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</si>
  <si>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</si>
  <si>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</si>
  <si>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</si>
  <si>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</si>
  <si>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</si>
  <si>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</si>
  <si>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</si>
  <si>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</si>
  <si>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</si>
  <si>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</si>
  <si>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</si>
  <si>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</si>
  <si>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</si>
  <si>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</si>
  <si>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</si>
  <si>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</si>
  <si>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</si>
  <si>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</si>
  <si>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</si>
  <si>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</si>
  <si>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</si>
  <si>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</si>
  <si>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</si>
  <si>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</si>
  <si>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</si>
  <si>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</si>
  <si>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</si>
  <si>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</si>
  <si>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</si>
  <si>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</si>
  <si>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</si>
  <si>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</si>
  <si>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</si>
  <si>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</si>
  <si>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</si>
  <si>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</si>
  <si>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</si>
  <si>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</si>
  <si>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</si>
  <si>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</si>
  <si>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</si>
  <si>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</si>
  <si>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</si>
  <si>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</si>
  <si>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</si>
  <si>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</si>
  <si>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</si>
  <si>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</si>
  <si>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</si>
  <si>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</si>
  <si>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</si>
  <si>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</si>
  <si>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</si>
  <si>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</si>
  <si>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</si>
  <si>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</si>
  <si>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</si>
  <si>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</si>
  <si>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</si>
  <si>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</si>
  <si>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</si>
  <si>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</si>
  <si>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</si>
  <si>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</si>
  <si>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</si>
  <si>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</si>
  <si>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</si>
  <si>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</si>
  <si>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</si>
  <si>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</si>
  <si>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</si>
  <si>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</si>
  <si>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</si>
  <si>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</si>
  <si>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</si>
  <si>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</si>
  <si>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</si>
  <si>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</si>
  <si>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</si>
  <si>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</si>
  <si>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</si>
  <si>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</si>
  <si>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</si>
  <si>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</si>
  <si>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</si>
  <si>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</si>
  <si>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</si>
  <si>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</si>
  <si>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</si>
  <si>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</si>
  <si>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</si>
  <si>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</si>
  <si>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</si>
  <si>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</si>
  <si>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</si>
  <si>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</si>
  <si>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</si>
  <si>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</si>
  <si>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</si>
  <si>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</si>
  <si>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</si>
  <si>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</si>
  <si>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</si>
  <si>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</si>
  <si>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</si>
  <si>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</si>
  <si>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</si>
  <si>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</si>
  <si>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</si>
  <si>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</si>
  <si>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</si>
  <si>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</si>
  <si>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</si>
  <si>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</si>
  <si>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</si>
  <si>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</si>
  <si>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</si>
  <si>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</si>
  <si>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</si>
  <si>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</si>
  <si>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</si>
  <si>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</si>
  <si>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</si>
  <si>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</si>
  <si>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</si>
  <si>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</si>
  <si>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</si>
  <si>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</si>
  <si>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</si>
  <si>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</si>
  <si>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</si>
  <si>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</si>
  <si>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</si>
  <si>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</si>
  <si>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</si>
  <si>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</si>
  <si>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</si>
  <si>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</si>
  <si>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</si>
  <si>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</si>
  <si>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</si>
  <si>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</si>
  <si>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</si>
  <si>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</si>
  <si>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</si>
  <si>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</si>
  <si>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</si>
  <si>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</si>
  <si>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</si>
  <si>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</si>
  <si>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</si>
  <si>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</si>
  <si>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</si>
  <si>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</si>
  <si>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</si>
  <si>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</si>
  <si>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</si>
  <si>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</si>
  <si>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</si>
  <si>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</si>
  <si>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</si>
  <si>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</si>
  <si>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</si>
  <si>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</si>
  <si>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</si>
  <si>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</si>
  <si>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</si>
  <si>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</si>
  <si>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</si>
  <si>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</si>
  <si>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</si>
  <si>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</si>
  <si>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</si>
  <si>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</si>
  <si>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</si>
  <si>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</si>
  <si>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</si>
  <si>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</si>
  <si>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</si>
  <si>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</si>
  <si>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</si>
  <si>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</si>
  <si>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</si>
  <si>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</si>
  <si>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</si>
  <si>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</si>
  <si>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</si>
  <si>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</si>
  <si>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</si>
  <si>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</si>
  <si>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</si>
  <si>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</si>
  <si>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</si>
  <si>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</si>
  <si>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</si>
  <si>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</si>
  <si>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</si>
  <si>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</si>
  <si>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</si>
  <si>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</si>
  <si>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</si>
  <si>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</si>
  <si>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</si>
  <si>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</si>
  <si>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</si>
  <si>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</si>
  <si>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</si>
  <si>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</si>
  <si>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</si>
  <si>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</si>
  <si>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</si>
  <si>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</si>
  <si>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</si>
  <si>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</si>
  <si>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</si>
  <si>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</si>
  <si>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</si>
  <si>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</si>
  <si>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</si>
  <si>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</si>
  <si>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</si>
  <si>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</si>
  <si>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</si>
  <si>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</si>
  <si>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</si>
  <si>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</si>
  <si>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</si>
  <si>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</si>
  <si>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</si>
  <si>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</si>
  <si>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</si>
  <si>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</si>
  <si>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</si>
  <si>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</si>
  <si>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</si>
  <si>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</si>
  <si>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</si>
  <si>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</si>
  <si>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</si>
  <si>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</si>
  <si>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</si>
  <si>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</si>
  <si>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</si>
  <si>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</si>
  <si>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</si>
  <si>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</si>
  <si>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</si>
  <si>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</si>
  <si>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</si>
  <si>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</si>
  <si>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</si>
  <si>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</si>
  <si>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</si>
  <si>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</si>
  <si>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</si>
  <si>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</si>
  <si>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</si>
  <si>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</si>
  <si>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</si>
  <si>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</si>
  <si>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</si>
  <si>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</si>
  <si>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</si>
  <si>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</si>
  <si>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</si>
  <si>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</si>
  <si>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</si>
  <si>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</si>
  <si>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</si>
  <si>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</si>
  <si>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</si>
  <si>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</si>
  <si>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</si>
  <si>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</si>
  <si>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</si>
  <si>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</si>
  <si>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</si>
  <si>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</si>
  <si>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</si>
  <si>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</si>
  <si>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</si>
  <si>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</si>
  <si>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</si>
  <si>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</si>
  <si>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</si>
  <si>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</si>
  <si>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</si>
  <si>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</si>
  <si>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</si>
  <si>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</si>
  <si>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</si>
  <si>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</si>
  <si>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</si>
  <si>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</si>
  <si>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</si>
  <si>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</si>
  <si>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</si>
  <si>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</si>
  <si>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</si>
  <si>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</si>
  <si>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</si>
  <si>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</si>
  <si>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</si>
  <si>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</si>
  <si>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</si>
  <si>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</si>
  <si>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</si>
  <si>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</si>
  <si>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</si>
  <si>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</si>
  <si>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</si>
  <si>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</si>
  <si>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</si>
  <si>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</si>
  <si>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</si>
  <si>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</si>
  <si>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</si>
  <si>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</si>
  <si>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</si>
  <si>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</si>
  <si>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</si>
  <si>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</si>
  <si>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</si>
  <si>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</si>
  <si>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</si>
  <si>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</si>
  <si>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</si>
  <si>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</si>
  <si>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</si>
  <si>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</si>
  <si>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</si>
  <si>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</si>
  <si>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</si>
  <si>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</si>
  <si>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</si>
  <si>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</si>
  <si>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</si>
  <si>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</si>
  <si>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</si>
  <si>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</si>
  <si>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</si>
  <si>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</si>
  <si>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</si>
  <si>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</si>
  <si>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</si>
  <si>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</si>
  <si>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</si>
  <si>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</si>
  <si>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</si>
  <si>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</si>
  <si>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</si>
  <si>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</si>
  <si>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</si>
  <si>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</si>
  <si>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</si>
  <si>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</si>
  <si>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</si>
  <si>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</si>
  <si>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</si>
  <si>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</si>
  <si>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</si>
  <si>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</si>
  <si>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</si>
  <si>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</si>
  <si>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</si>
  <si>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</si>
  <si>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</si>
  <si>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</si>
  <si>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</si>
  <si>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</si>
  <si>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</si>
  <si>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</si>
  <si>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</si>
  <si>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</si>
  <si>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</si>
  <si>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</si>
  <si>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</si>
  <si>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</si>
  <si>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</si>
  <si>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</si>
  <si>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</si>
  <si>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</si>
  <si>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</si>
  <si>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</si>
  <si>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</si>
  <si>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</si>
  <si>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</si>
  <si>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</si>
  <si>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</si>
  <si>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</si>
  <si>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</si>
  <si>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</si>
  <si>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</si>
  <si>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</si>
  <si>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</si>
  <si>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</si>
  <si>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</si>
  <si>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</si>
  <si>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</si>
  <si>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</si>
  <si>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</si>
  <si>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</si>
  <si>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</si>
  <si>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</si>
  <si>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</si>
  <si>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</si>
  <si>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</si>
  <si>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</si>
  <si>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</si>
  <si>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</si>
  <si>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</si>
  <si>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</si>
  <si>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</si>
  <si>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</si>
  <si>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</si>
  <si>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</si>
  <si>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</si>
  <si>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</si>
  <si>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</si>
  <si>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</si>
  <si>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</si>
  <si>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</si>
  <si>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</si>
  <si>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</si>
  <si>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</si>
  <si>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</si>
  <si>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</si>
  <si>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</si>
  <si>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</si>
  <si>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</si>
  <si>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</si>
  <si>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</si>
  <si>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</si>
  <si>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</si>
  <si>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</si>
  <si>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</si>
  <si>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</si>
  <si>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</si>
  <si>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</si>
  <si>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</si>
  <si>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</si>
  <si>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</si>
  <si>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</si>
  <si>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</si>
  <si>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</si>
  <si>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</si>
  <si>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</si>
  <si>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</si>
  <si>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</si>
  <si>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</si>
  <si>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</si>
  <si>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</si>
  <si>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</si>
  <si>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</si>
  <si>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</si>
  <si>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</si>
  <si>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</si>
  <si>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</si>
  <si>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</si>
  <si>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</si>
  <si>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</si>
  <si>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</si>
  <si>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</si>
  <si>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</si>
  <si>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</si>
  <si>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</si>
  <si>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</si>
  <si>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</si>
  <si>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</si>
  <si>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</si>
  <si>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</si>
  <si>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</si>
  <si>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</si>
  <si>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</si>
  <si>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</si>
  <si>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</si>
  <si>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</si>
  <si>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</si>
  <si>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</si>
  <si>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</si>
  <si>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</si>
  <si>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</si>
  <si>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</si>
  <si>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</si>
  <si>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</si>
  <si>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</si>
  <si>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</si>
  <si>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</si>
  <si>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</si>
  <si>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</si>
  <si>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</si>
  <si>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</si>
  <si>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</si>
  <si>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</si>
  <si>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</si>
  <si>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</si>
  <si>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</si>
  <si>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</si>
  <si>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</si>
  <si>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</si>
  <si>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</si>
  <si>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</si>
  <si>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</si>
  <si>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</si>
  <si>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</si>
  <si>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</si>
  <si>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</si>
  <si>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</si>
  <si>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</si>
  <si>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</si>
  <si>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</si>
  <si>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</si>
  <si>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</si>
  <si>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</si>
  <si>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</si>
  <si>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</si>
  <si>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</si>
  <si>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</si>
  <si>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</si>
  <si>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</si>
  <si>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</si>
  <si>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</si>
  <si>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</si>
  <si>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</si>
  <si>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</si>
  <si>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</si>
  <si>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</si>
  <si>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</si>
  <si>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</si>
  <si>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</si>
  <si>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</si>
  <si>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</si>
  <si>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</si>
  <si>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</si>
  <si>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</si>
  <si>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</si>
  <si>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</si>
  <si>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</si>
  <si>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</si>
  <si>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</si>
  <si>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</si>
  <si>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</si>
  <si>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</si>
  <si>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</si>
  <si>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</si>
  <si>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</si>
  <si>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</si>
  <si>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</si>
  <si>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</si>
  <si>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</si>
  <si>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</si>
  <si>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</si>
  <si>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</si>
  <si>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</si>
  <si>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</si>
  <si>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</si>
  <si>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</si>
  <si>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</si>
  <si>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</si>
  <si>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</si>
  <si>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</si>
  <si>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</si>
  <si>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</si>
  <si>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</si>
  <si>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</si>
  <si>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</si>
  <si>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</si>
  <si>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</si>
  <si>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</si>
  <si>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</si>
  <si>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</si>
  <si>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</si>
  <si>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</si>
  <si>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</si>
  <si>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</si>
  <si>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</si>
  <si>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</si>
  <si>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</si>
  <si>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</si>
  <si>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</si>
  <si>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</si>
  <si>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</si>
  <si>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</si>
  <si>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</si>
  <si>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</si>
  <si>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</si>
  <si>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</si>
  <si>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</si>
  <si>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</si>
  <si>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</si>
  <si>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</si>
  <si>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</si>
  <si>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</si>
  <si>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</si>
  <si>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</si>
  <si>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</si>
  <si>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</si>
  <si>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</si>
  <si>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</si>
  <si>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</si>
  <si>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</si>
  <si>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</si>
  <si>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</si>
  <si>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</si>
  <si>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</si>
  <si>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</si>
  <si>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</si>
  <si>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</si>
  <si>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</si>
  <si>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</si>
  <si>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</si>
  <si>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</si>
  <si>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</si>
  <si>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</si>
  <si>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</si>
  <si>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</si>
  <si>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</si>
  <si>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</si>
  <si>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</si>
  <si>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</si>
  <si>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</si>
  <si>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</si>
  <si>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</si>
  <si>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</si>
  <si>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</si>
  <si>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</si>
  <si>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</si>
  <si>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</si>
  <si>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</si>
  <si>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</si>
  <si>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</si>
  <si>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</si>
  <si>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</si>
  <si>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</si>
  <si>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</si>
  <si>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</si>
  <si>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</si>
  <si>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</si>
  <si>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</si>
  <si>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</si>
  <si>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</si>
  <si>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</si>
  <si>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</si>
  <si>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</si>
  <si>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</si>
  <si>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</si>
  <si>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</si>
  <si>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</si>
  <si>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</si>
  <si>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</si>
  <si>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</si>
  <si>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</si>
  <si>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</si>
  <si>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</si>
  <si>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</si>
  <si>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</si>
  <si>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</si>
  <si>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</si>
  <si>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</si>
  <si>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</si>
  <si>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</si>
  <si>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</si>
  <si>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</si>
  <si>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</si>
  <si>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</si>
  <si>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</si>
  <si>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</si>
  <si>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</si>
  <si>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</si>
  <si>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</si>
  <si>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</si>
  <si>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</si>
  <si>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</si>
  <si>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</si>
  <si>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</si>
  <si>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</si>
  <si>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</si>
  <si>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</si>
  <si>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</si>
  <si>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</si>
  <si>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</si>
  <si>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</si>
  <si>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</si>
  <si>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</si>
  <si>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</si>
  <si>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</si>
  <si>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</si>
  <si>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</si>
  <si>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</si>
  <si>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</si>
  <si>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</si>
  <si>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</si>
  <si>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</si>
  <si>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</si>
  <si>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</si>
  <si>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</si>
  <si>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</si>
  <si>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</si>
  <si>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</si>
  <si>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</si>
  <si>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</si>
  <si>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</si>
  <si>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</si>
  <si>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</si>
  <si>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</si>
  <si>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</si>
  <si>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</si>
  <si>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</si>
  <si>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</si>
  <si>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</si>
  <si>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</si>
  <si>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</si>
  <si>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</si>
  <si>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</si>
  <si>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</si>
  <si>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</si>
  <si>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</si>
  <si>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</si>
  <si>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</si>
  <si>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</si>
  <si>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</si>
  <si>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</si>
  <si>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</si>
  <si>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</si>
  <si>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</si>
  <si>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</si>
  <si>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</si>
  <si>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</si>
  <si>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</si>
  <si>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</si>
  <si>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</si>
  <si>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</si>
  <si>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</si>
  <si>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</si>
  <si>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</si>
  <si>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</si>
  <si>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</si>
  <si>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</si>
  <si>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</si>
  <si>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</si>
  <si>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</si>
  <si>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</si>
  <si>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</si>
  <si>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</si>
  <si>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</si>
  <si>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</si>
  <si>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</si>
  <si>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</si>
  <si>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</si>
  <si>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</si>
  <si>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</si>
  <si>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</si>
  <si>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</si>
  <si>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</si>
  <si>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</si>
  <si>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</si>
  <si>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</si>
  <si>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</si>
  <si>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</si>
  <si>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</si>
  <si>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</si>
  <si>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</si>
  <si>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</si>
  <si>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</si>
  <si>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</si>
  <si>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</si>
  <si>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</si>
  <si>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</si>
  <si>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</si>
  <si>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</si>
  <si>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</si>
  <si>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</si>
  <si>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</si>
  <si>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</si>
  <si>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</si>
  <si>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</si>
  <si>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</si>
  <si>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</si>
  <si>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</si>
  <si>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</si>
  <si>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</si>
  <si>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</si>
  <si>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</si>
  <si>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</si>
  <si>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</si>
  <si>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</si>
  <si>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</si>
  <si>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</si>
  <si>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</si>
  <si>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</si>
  <si>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</si>
  <si>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</si>
  <si>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</si>
  <si>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</si>
  <si>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</si>
  <si>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</si>
  <si>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</si>
  <si>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</si>
  <si>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</si>
  <si>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</si>
  <si>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</si>
  <si>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</si>
  <si>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</si>
  <si>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</si>
  <si>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</si>
  <si>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</si>
  <si>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</si>
  <si>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</si>
  <si>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</si>
  <si>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</si>
  <si>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</si>
  <si>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</si>
  <si>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</si>
  <si>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</si>
  <si>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</si>
  <si>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</si>
  <si>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</si>
  <si>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</si>
  <si>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</si>
  <si>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</si>
  <si>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</si>
  <si>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</si>
  <si>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</si>
  <si>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</si>
  <si>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</si>
  <si>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</si>
  <si>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</si>
  <si>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</si>
  <si>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</si>
  <si>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</si>
  <si>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</si>
  <si>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</si>
  <si>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</si>
  <si>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</si>
  <si>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</si>
  <si>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</si>
  <si>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</si>
  <si>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</si>
  <si>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</si>
  <si>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</si>
  <si>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</si>
  <si>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</si>
  <si>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</si>
  <si>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</si>
  <si>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</si>
  <si>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</si>
  <si>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</si>
  <si>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</si>
  <si>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</si>
  <si>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</si>
  <si>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</si>
  <si>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</si>
  <si>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</si>
  <si>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</si>
  <si>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</si>
  <si>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</si>
  <si>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</si>
  <si>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</si>
  <si>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</si>
  <si>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</si>
  <si>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</si>
  <si>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</si>
  <si>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</si>
  <si>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</si>
  <si>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</si>
  <si>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</si>
  <si>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</si>
  <si>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</si>
  <si>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</si>
  <si>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</si>
  <si>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</si>
  <si>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</si>
  <si>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</si>
  <si>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</si>
  <si>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</si>
  <si>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</si>
  <si>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</si>
  <si>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</si>
  <si>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</si>
  <si>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</si>
  <si>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</si>
  <si>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</si>
  <si>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</si>
  <si>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</si>
  <si>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</si>
  <si>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</si>
  <si>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</si>
  <si>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</si>
  <si>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</si>
  <si>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</si>
  <si>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</si>
  <si>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</si>
  <si>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</si>
  <si>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</si>
  <si>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</si>
  <si>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</si>
  <si>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</si>
  <si>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</si>
  <si>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</si>
  <si>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</si>
  <si>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</si>
  <si>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</si>
  <si>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</si>
  <si>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</si>
  <si>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</si>
  <si>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</si>
  <si>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</si>
  <si>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</si>
  <si>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</si>
  <si>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</si>
  <si>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</si>
  <si>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</si>
  <si>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</si>
  <si>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</si>
  <si>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</si>
  <si>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</si>
  <si>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</si>
  <si>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</si>
  <si>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</si>
  <si>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</si>
  <si>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</si>
  <si>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</si>
  <si>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</si>
  <si>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</si>
  <si>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</si>
  <si>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</si>
  <si>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</si>
  <si>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</si>
  <si>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</si>
  <si>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</si>
  <si>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</si>
  <si>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</si>
  <si>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</si>
  <si>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</si>
  <si>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</si>
  <si>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</si>
  <si>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</si>
  <si>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</si>
  <si>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</si>
  <si>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</si>
  <si>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</si>
  <si>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</si>
  <si>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</si>
  <si>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</si>
  <si>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</si>
  <si>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</si>
  <si>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</si>
  <si>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</si>
  <si>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</si>
  <si>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</si>
  <si>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</si>
  <si>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</si>
  <si>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</si>
  <si>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</si>
  <si>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1478.09 not yet</t>
  </si>
  <si>
    <t>BocTD</t>
  </si>
  <si>
    <t>ATM till  }</t>
  </si>
  <si>
    <t>EGA bonus int</t>
  </si>
  <si>
    <t>Bugis buffet</t>
  </si>
  <si>
    <t>Starhub#EOM!</t>
  </si>
  <si>
    <t>mtg-P #3175.47x2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</si>
  <si>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</si>
  <si>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</si>
  <si>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</si>
  <si>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</si>
  <si>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</si>
  <si>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</si>
  <si>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</si>
  <si>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</si>
  <si>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mid 16 may</t>
  </si>
  <si>
    <t>108&gt;MCS</t>
  </si>
  <si>
    <t>SGH 17May</t>
  </si>
  <si>
    <t>close after FPP</t>
  </si>
  <si>
    <t>FPP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</si>
</sst>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58">
        <f>SUMPRODUCT(D4:D33,E4:E33)/365</f>
        <v>25.715295438356168</v>
      </c>
      <c r="E34" s="858"/>
      <c r="F34" s="747"/>
    </row>
    <row r="35" spans="2:11" x14ac:dyDescent="0.2">
      <c r="B35" s="738" t="s">
        <v>2825</v>
      </c>
      <c r="D35" s="858" t="s">
        <v>2811</v>
      </c>
      <c r="E35" s="858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9" t="s">
        <v>1897</v>
      </c>
      <c r="D3" s="859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0" t="s">
        <v>2080</v>
      </c>
      <c r="C2" s="860"/>
      <c r="D2" s="861" t="s">
        <v>1875</v>
      </c>
      <c r="E2" s="861"/>
      <c r="F2" s="471"/>
      <c r="G2" s="471"/>
      <c r="H2" s="378"/>
      <c r="I2" s="864" t="s">
        <v>2257</v>
      </c>
      <c r="J2" s="865"/>
      <c r="K2" s="865"/>
      <c r="L2" s="865"/>
      <c r="M2" s="865"/>
      <c r="N2" s="865"/>
      <c r="O2" s="866"/>
      <c r="P2" s="438"/>
      <c r="Q2" s="867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2" t="s">
        <v>2283</v>
      </c>
      <c r="G3" s="873"/>
      <c r="H3" s="378"/>
      <c r="I3" s="433"/>
      <c r="J3" s="472"/>
      <c r="K3" s="869" t="s">
        <v>2425</v>
      </c>
      <c r="L3" s="870"/>
      <c r="M3" s="871"/>
      <c r="N3" s="476"/>
      <c r="O3" s="430"/>
      <c r="P3" s="470"/>
      <c r="Q3" s="868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5" t="s">
        <v>124</v>
      </c>
      <c r="C1" s="785"/>
      <c r="D1" s="789" t="s">
        <v>292</v>
      </c>
      <c r="E1" s="789"/>
      <c r="F1" s="789" t="s">
        <v>341</v>
      </c>
      <c r="G1" s="789"/>
      <c r="H1" s="786" t="s">
        <v>127</v>
      </c>
      <c r="I1" s="786"/>
      <c r="J1" s="787" t="s">
        <v>292</v>
      </c>
      <c r="K1" s="787"/>
      <c r="L1" s="788" t="s">
        <v>520</v>
      </c>
      <c r="M1" s="788"/>
      <c r="N1" s="786" t="s">
        <v>146</v>
      </c>
      <c r="O1" s="786"/>
      <c r="P1" s="787" t="s">
        <v>293</v>
      </c>
      <c r="Q1" s="787"/>
      <c r="R1" s="788" t="s">
        <v>522</v>
      </c>
      <c r="S1" s="788"/>
      <c r="T1" s="774" t="s">
        <v>193</v>
      </c>
      <c r="U1" s="774"/>
      <c r="V1" s="787" t="s">
        <v>292</v>
      </c>
      <c r="W1" s="787"/>
      <c r="X1" s="776" t="s">
        <v>524</v>
      </c>
      <c r="Y1" s="776"/>
      <c r="Z1" s="774" t="s">
        <v>241</v>
      </c>
      <c r="AA1" s="774"/>
      <c r="AB1" s="775" t="s">
        <v>292</v>
      </c>
      <c r="AC1" s="775"/>
      <c r="AD1" s="784" t="s">
        <v>524</v>
      </c>
      <c r="AE1" s="784"/>
      <c r="AF1" s="774" t="s">
        <v>367</v>
      </c>
      <c r="AG1" s="774"/>
      <c r="AH1" s="775" t="s">
        <v>292</v>
      </c>
      <c r="AI1" s="775"/>
      <c r="AJ1" s="776" t="s">
        <v>530</v>
      </c>
      <c r="AK1" s="776"/>
      <c r="AL1" s="774" t="s">
        <v>389</v>
      </c>
      <c r="AM1" s="774"/>
      <c r="AN1" s="782" t="s">
        <v>292</v>
      </c>
      <c r="AO1" s="782"/>
      <c r="AP1" s="780" t="s">
        <v>531</v>
      </c>
      <c r="AQ1" s="780"/>
      <c r="AR1" s="774" t="s">
        <v>416</v>
      </c>
      <c r="AS1" s="774"/>
      <c r="AV1" s="780" t="s">
        <v>285</v>
      </c>
      <c r="AW1" s="780"/>
      <c r="AX1" s="783" t="s">
        <v>998</v>
      </c>
      <c r="AY1" s="783"/>
      <c r="AZ1" s="783"/>
      <c r="BA1" s="208"/>
      <c r="BB1" s="778">
        <v>42942</v>
      </c>
      <c r="BC1" s="779"/>
      <c r="BD1" s="77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7" t="s">
        <v>261</v>
      </c>
      <c r="U4" s="777"/>
      <c r="X4" s="119" t="s">
        <v>233</v>
      </c>
      <c r="Y4" s="123">
        <f>Y3-Y6</f>
        <v>4.9669099999591708</v>
      </c>
      <c r="Z4" s="777" t="s">
        <v>262</v>
      </c>
      <c r="AA4" s="777"/>
      <c r="AD4" s="154" t="s">
        <v>233</v>
      </c>
      <c r="AE4" s="154">
        <f>AE3-AE5</f>
        <v>-52.526899999851594</v>
      </c>
      <c r="AF4" s="777" t="s">
        <v>262</v>
      </c>
      <c r="AG4" s="777"/>
      <c r="AH4" s="143"/>
      <c r="AI4" s="143"/>
      <c r="AJ4" s="154" t="s">
        <v>233</v>
      </c>
      <c r="AK4" s="154">
        <f>AK3-AK5</f>
        <v>94.988909999992757</v>
      </c>
      <c r="AL4" s="777" t="s">
        <v>262</v>
      </c>
      <c r="AM4" s="777"/>
      <c r="AP4" s="170" t="s">
        <v>233</v>
      </c>
      <c r="AQ4" s="174">
        <f>AQ3-AQ5</f>
        <v>33.841989999942598</v>
      </c>
      <c r="AR4" s="777" t="s">
        <v>262</v>
      </c>
      <c r="AS4" s="777"/>
      <c r="AX4" s="777" t="s">
        <v>564</v>
      </c>
      <c r="AY4" s="777"/>
      <c r="BB4" s="777" t="s">
        <v>567</v>
      </c>
      <c r="BC4" s="77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7"/>
      <c r="U5" s="777"/>
      <c r="V5" s="3" t="s">
        <v>258</v>
      </c>
      <c r="W5">
        <v>2050</v>
      </c>
      <c r="X5" s="82"/>
      <c r="Z5" s="777"/>
      <c r="AA5" s="77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7"/>
      <c r="AG5" s="777"/>
      <c r="AH5" s="143"/>
      <c r="AI5" s="143"/>
      <c r="AJ5" s="154" t="s">
        <v>352</v>
      </c>
      <c r="AK5" s="162">
        <f>SUM(AK11:AK59)</f>
        <v>30858.011000000002</v>
      </c>
      <c r="AL5" s="777"/>
      <c r="AM5" s="77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7"/>
      <c r="AS5" s="777"/>
      <c r="AX5" s="777"/>
      <c r="AY5" s="777"/>
      <c r="BB5" s="777"/>
      <c r="BC5" s="777"/>
      <c r="BD5" s="781" t="s">
        <v>999</v>
      </c>
      <c r="BE5" s="781"/>
      <c r="BF5" s="781"/>
      <c r="BG5" s="781"/>
      <c r="BH5" s="781"/>
      <c r="BI5" s="781"/>
      <c r="BJ5" s="781"/>
      <c r="BK5" s="78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0" t="s">
        <v>264</v>
      </c>
      <c r="W23" s="79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2"/>
      <c r="W24" s="79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4" t="s">
        <v>2671</v>
      </c>
      <c r="H3" s="795"/>
      <c r="I3" s="592"/>
      <c r="J3" s="794" t="s">
        <v>2672</v>
      </c>
      <c r="K3" s="795"/>
      <c r="L3" s="299"/>
      <c r="M3" s="794">
        <v>43739</v>
      </c>
      <c r="N3" s="795"/>
      <c r="O3" s="794">
        <v>42401</v>
      </c>
      <c r="P3" s="795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0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1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1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1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1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1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1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2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3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4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799">
        <f>G40/F42+H40</f>
        <v>1932511.2781954887</v>
      </c>
      <c r="H43" s="799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798">
        <f>H40*F42+G40</f>
        <v>2570240</v>
      </c>
      <c r="H44" s="798"/>
      <c r="I44" s="2"/>
      <c r="J44" s="798">
        <f>K40*1.37+J40</f>
        <v>1877697.6600000001</v>
      </c>
      <c r="K44" s="798"/>
      <c r="L44" s="2"/>
      <c r="M44" s="798">
        <f>N40*1.37+M40</f>
        <v>1789659</v>
      </c>
      <c r="N44" s="798"/>
      <c r="O44" s="798">
        <f>P40*1.36+O40</f>
        <v>1320187.2</v>
      </c>
      <c r="P44" s="798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97" t="s">
        <v>1186</v>
      </c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</row>
    <row r="48" spans="2:16" x14ac:dyDescent="0.2">
      <c r="B48" s="797" t="s">
        <v>2564</v>
      </c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</row>
    <row r="49" spans="2:14" x14ac:dyDescent="0.2">
      <c r="B49" s="797" t="s">
        <v>2563</v>
      </c>
      <c r="C49" s="797"/>
      <c r="D49" s="797"/>
      <c r="E49" s="797"/>
      <c r="F49" s="797"/>
      <c r="G49" s="797"/>
      <c r="H49" s="797"/>
      <c r="I49" s="797"/>
      <c r="J49" s="797"/>
      <c r="K49" s="797"/>
      <c r="L49" s="797"/>
      <c r="M49" s="797"/>
      <c r="N49" s="797"/>
    </row>
    <row r="50" spans="2:14" x14ac:dyDescent="0.2">
      <c r="B50" s="796" t="s">
        <v>2562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</row>
    <row r="51" spans="2:14" x14ac:dyDescent="0.2">
      <c r="B51" s="796"/>
      <c r="C51" s="796"/>
      <c r="D51" s="796"/>
      <c r="E51" s="796"/>
      <c r="F51" s="796"/>
      <c r="G51" s="796"/>
      <c r="H51" s="796"/>
      <c r="I51" s="796"/>
      <c r="J51" s="796"/>
      <c r="K51" s="796"/>
      <c r="L51" s="796"/>
      <c r="M51" s="796"/>
      <c r="N51" s="796"/>
    </row>
    <row r="52" spans="2:14" x14ac:dyDescent="0.2"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79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06" t="s">
        <v>2659</v>
      </c>
      <c r="F38" s="807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5" t="s">
        <v>989</v>
      </c>
      <c r="C41" s="805"/>
      <c r="D41" s="805"/>
      <c r="E41" s="805"/>
      <c r="F41" s="805"/>
      <c r="G41" s="805"/>
      <c r="H41" s="80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5" t="s">
        <v>909</v>
      </c>
      <c r="C1" s="785"/>
      <c r="D1" s="784" t="s">
        <v>515</v>
      </c>
      <c r="E1" s="784"/>
      <c r="F1" s="785" t="s">
        <v>513</v>
      </c>
      <c r="G1" s="785"/>
      <c r="H1" s="808" t="s">
        <v>549</v>
      </c>
      <c r="I1" s="808"/>
      <c r="J1" s="784" t="s">
        <v>515</v>
      </c>
      <c r="K1" s="784"/>
      <c r="L1" s="785" t="s">
        <v>908</v>
      </c>
      <c r="M1" s="785"/>
      <c r="N1" s="808" t="s">
        <v>549</v>
      </c>
      <c r="O1" s="808"/>
      <c r="P1" s="784" t="s">
        <v>515</v>
      </c>
      <c r="Q1" s="784"/>
      <c r="R1" s="785" t="s">
        <v>552</v>
      </c>
      <c r="S1" s="785"/>
      <c r="T1" s="808" t="s">
        <v>549</v>
      </c>
      <c r="U1" s="808"/>
      <c r="V1" s="784" t="s">
        <v>515</v>
      </c>
      <c r="W1" s="784"/>
      <c r="X1" s="785" t="s">
        <v>907</v>
      </c>
      <c r="Y1" s="785"/>
      <c r="Z1" s="808" t="s">
        <v>549</v>
      </c>
      <c r="AA1" s="808"/>
      <c r="AB1" s="784" t="s">
        <v>515</v>
      </c>
      <c r="AC1" s="784"/>
      <c r="AD1" s="785" t="s">
        <v>591</v>
      </c>
      <c r="AE1" s="785"/>
      <c r="AF1" s="808" t="s">
        <v>549</v>
      </c>
      <c r="AG1" s="808"/>
      <c r="AH1" s="784" t="s">
        <v>515</v>
      </c>
      <c r="AI1" s="784"/>
      <c r="AJ1" s="785" t="s">
        <v>906</v>
      </c>
      <c r="AK1" s="785"/>
      <c r="AL1" s="808" t="s">
        <v>626</v>
      </c>
      <c r="AM1" s="808"/>
      <c r="AN1" s="784" t="s">
        <v>627</v>
      </c>
      <c r="AO1" s="784"/>
      <c r="AP1" s="785" t="s">
        <v>621</v>
      </c>
      <c r="AQ1" s="785"/>
      <c r="AR1" s="808" t="s">
        <v>549</v>
      </c>
      <c r="AS1" s="808"/>
      <c r="AT1" s="784" t="s">
        <v>515</v>
      </c>
      <c r="AU1" s="784"/>
      <c r="AV1" s="785" t="s">
        <v>905</v>
      </c>
      <c r="AW1" s="785"/>
      <c r="AX1" s="808" t="s">
        <v>549</v>
      </c>
      <c r="AY1" s="808"/>
      <c r="AZ1" s="784" t="s">
        <v>515</v>
      </c>
      <c r="BA1" s="784"/>
      <c r="BB1" s="785" t="s">
        <v>653</v>
      </c>
      <c r="BC1" s="785"/>
      <c r="BD1" s="808" t="s">
        <v>549</v>
      </c>
      <c r="BE1" s="808"/>
      <c r="BF1" s="784" t="s">
        <v>515</v>
      </c>
      <c r="BG1" s="784"/>
      <c r="BH1" s="785" t="s">
        <v>904</v>
      </c>
      <c r="BI1" s="785"/>
      <c r="BJ1" s="808" t="s">
        <v>549</v>
      </c>
      <c r="BK1" s="808"/>
      <c r="BL1" s="784" t="s">
        <v>515</v>
      </c>
      <c r="BM1" s="784"/>
      <c r="BN1" s="785" t="s">
        <v>921</v>
      </c>
      <c r="BO1" s="785"/>
      <c r="BP1" s="808" t="s">
        <v>549</v>
      </c>
      <c r="BQ1" s="808"/>
      <c r="BR1" s="784" t="s">
        <v>515</v>
      </c>
      <c r="BS1" s="784"/>
      <c r="BT1" s="785" t="s">
        <v>903</v>
      </c>
      <c r="BU1" s="785"/>
      <c r="BV1" s="808" t="s">
        <v>704</v>
      </c>
      <c r="BW1" s="808"/>
      <c r="BX1" s="784" t="s">
        <v>705</v>
      </c>
      <c r="BY1" s="784"/>
      <c r="BZ1" s="785" t="s">
        <v>703</v>
      </c>
      <c r="CA1" s="785"/>
      <c r="CB1" s="808" t="s">
        <v>730</v>
      </c>
      <c r="CC1" s="808"/>
      <c r="CD1" s="784" t="s">
        <v>731</v>
      </c>
      <c r="CE1" s="784"/>
      <c r="CF1" s="785" t="s">
        <v>902</v>
      </c>
      <c r="CG1" s="785"/>
      <c r="CH1" s="808" t="s">
        <v>730</v>
      </c>
      <c r="CI1" s="808"/>
      <c r="CJ1" s="784" t="s">
        <v>731</v>
      </c>
      <c r="CK1" s="784"/>
      <c r="CL1" s="785" t="s">
        <v>748</v>
      </c>
      <c r="CM1" s="785"/>
      <c r="CN1" s="808" t="s">
        <v>730</v>
      </c>
      <c r="CO1" s="808"/>
      <c r="CP1" s="784" t="s">
        <v>731</v>
      </c>
      <c r="CQ1" s="784"/>
      <c r="CR1" s="785" t="s">
        <v>901</v>
      </c>
      <c r="CS1" s="785"/>
      <c r="CT1" s="808" t="s">
        <v>730</v>
      </c>
      <c r="CU1" s="808"/>
      <c r="CV1" s="812" t="s">
        <v>731</v>
      </c>
      <c r="CW1" s="812"/>
      <c r="CX1" s="785" t="s">
        <v>769</v>
      </c>
      <c r="CY1" s="785"/>
      <c r="CZ1" s="808" t="s">
        <v>730</v>
      </c>
      <c r="DA1" s="808"/>
      <c r="DB1" s="812" t="s">
        <v>731</v>
      </c>
      <c r="DC1" s="812"/>
      <c r="DD1" s="785" t="s">
        <v>900</v>
      </c>
      <c r="DE1" s="785"/>
      <c r="DF1" s="808" t="s">
        <v>816</v>
      </c>
      <c r="DG1" s="808"/>
      <c r="DH1" s="812" t="s">
        <v>817</v>
      </c>
      <c r="DI1" s="812"/>
      <c r="DJ1" s="785" t="s">
        <v>809</v>
      </c>
      <c r="DK1" s="785"/>
      <c r="DL1" s="808" t="s">
        <v>816</v>
      </c>
      <c r="DM1" s="808"/>
      <c r="DN1" s="812" t="s">
        <v>731</v>
      </c>
      <c r="DO1" s="812"/>
      <c r="DP1" s="785" t="s">
        <v>899</v>
      </c>
      <c r="DQ1" s="785"/>
      <c r="DR1" s="808" t="s">
        <v>816</v>
      </c>
      <c r="DS1" s="808"/>
      <c r="DT1" s="812" t="s">
        <v>731</v>
      </c>
      <c r="DU1" s="812"/>
      <c r="DV1" s="785" t="s">
        <v>898</v>
      </c>
      <c r="DW1" s="785"/>
      <c r="DX1" s="808" t="s">
        <v>816</v>
      </c>
      <c r="DY1" s="808"/>
      <c r="DZ1" s="812" t="s">
        <v>731</v>
      </c>
      <c r="EA1" s="812"/>
      <c r="EB1" s="785" t="s">
        <v>897</v>
      </c>
      <c r="EC1" s="785"/>
      <c r="ED1" s="808" t="s">
        <v>816</v>
      </c>
      <c r="EE1" s="808"/>
      <c r="EF1" s="812" t="s">
        <v>731</v>
      </c>
      <c r="EG1" s="812"/>
      <c r="EH1" s="785" t="s">
        <v>883</v>
      </c>
      <c r="EI1" s="785"/>
      <c r="EJ1" s="808" t="s">
        <v>816</v>
      </c>
      <c r="EK1" s="808"/>
      <c r="EL1" s="812" t="s">
        <v>936</v>
      </c>
      <c r="EM1" s="812"/>
      <c r="EN1" s="785" t="s">
        <v>922</v>
      </c>
      <c r="EO1" s="785"/>
      <c r="EP1" s="808" t="s">
        <v>816</v>
      </c>
      <c r="EQ1" s="808"/>
      <c r="ER1" s="812" t="s">
        <v>950</v>
      </c>
      <c r="ES1" s="812"/>
      <c r="ET1" s="785" t="s">
        <v>937</v>
      </c>
      <c r="EU1" s="785"/>
      <c r="EV1" s="808" t="s">
        <v>816</v>
      </c>
      <c r="EW1" s="808"/>
      <c r="EX1" s="812" t="s">
        <v>530</v>
      </c>
      <c r="EY1" s="812"/>
      <c r="EZ1" s="785" t="s">
        <v>952</v>
      </c>
      <c r="FA1" s="78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1" t="s">
        <v>779</v>
      </c>
      <c r="CU7" s="78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1" t="s">
        <v>778</v>
      </c>
      <c r="DA8" s="78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1" t="s">
        <v>778</v>
      </c>
      <c r="DG8" s="78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1" t="s">
        <v>778</v>
      </c>
      <c r="DM8" s="78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1" t="s">
        <v>778</v>
      </c>
      <c r="DS8" s="785"/>
      <c r="DT8" s="142" t="s">
        <v>783</v>
      </c>
      <c r="DU8" s="142">
        <f>SUM(DU13:DU17)</f>
        <v>32</v>
      </c>
      <c r="DV8" s="63"/>
      <c r="DW8" s="63"/>
      <c r="DX8" s="811" t="s">
        <v>778</v>
      </c>
      <c r="DY8" s="78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1" t="s">
        <v>928</v>
      </c>
      <c r="EK8" s="78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1" t="s">
        <v>928</v>
      </c>
      <c r="EQ9" s="78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1" t="s">
        <v>928</v>
      </c>
      <c r="EW9" s="78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1" t="s">
        <v>928</v>
      </c>
      <c r="EE11" s="78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1" t="s">
        <v>778</v>
      </c>
      <c r="CU12" s="78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4" t="s">
        <v>782</v>
      </c>
      <c r="CU19" s="7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97" t="s">
        <v>858</v>
      </c>
      <c r="FA21" s="797"/>
      <c r="FC21" s="238">
        <f>FC20-FC22</f>
        <v>113457.16899999997</v>
      </c>
      <c r="FD21" s="230"/>
      <c r="FE21" s="813" t="s">
        <v>1546</v>
      </c>
      <c r="FF21" s="813"/>
      <c r="FG21" s="81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97" t="s">
        <v>871</v>
      </c>
      <c r="FA22" s="79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97" t="s">
        <v>1000</v>
      </c>
      <c r="FA23" s="797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97" t="s">
        <v>1076</v>
      </c>
      <c r="FA24" s="797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P1" zoomScaleNormal="100" workbookViewId="0">
      <selection activeCell="JX7" sqref="JX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19" t="s">
        <v>1209</v>
      </c>
      <c r="B1" s="819"/>
      <c r="C1" s="782" t="s">
        <v>292</v>
      </c>
      <c r="D1" s="782"/>
      <c r="E1" s="780" t="s">
        <v>1010</v>
      </c>
      <c r="F1" s="780"/>
      <c r="G1" s="819" t="s">
        <v>1210</v>
      </c>
      <c r="H1" s="819"/>
      <c r="I1" s="782" t="s">
        <v>292</v>
      </c>
      <c r="J1" s="782"/>
      <c r="K1" s="780" t="s">
        <v>1011</v>
      </c>
      <c r="L1" s="780"/>
      <c r="M1" s="819" t="s">
        <v>1211</v>
      </c>
      <c r="N1" s="819"/>
      <c r="O1" s="782" t="s">
        <v>292</v>
      </c>
      <c r="P1" s="782"/>
      <c r="Q1" s="780" t="s">
        <v>1057</v>
      </c>
      <c r="R1" s="780"/>
      <c r="S1" s="819" t="s">
        <v>1212</v>
      </c>
      <c r="T1" s="819"/>
      <c r="U1" s="782" t="s">
        <v>292</v>
      </c>
      <c r="V1" s="782"/>
      <c r="W1" s="780" t="s">
        <v>627</v>
      </c>
      <c r="X1" s="780"/>
      <c r="Y1" s="819" t="s">
        <v>1213</v>
      </c>
      <c r="Z1" s="819"/>
      <c r="AA1" s="782" t="s">
        <v>292</v>
      </c>
      <c r="AB1" s="782"/>
      <c r="AC1" s="780" t="s">
        <v>1084</v>
      </c>
      <c r="AD1" s="780"/>
      <c r="AE1" s="819" t="s">
        <v>1214</v>
      </c>
      <c r="AF1" s="819"/>
      <c r="AG1" s="782" t="s">
        <v>292</v>
      </c>
      <c r="AH1" s="782"/>
      <c r="AI1" s="780" t="s">
        <v>1134</v>
      </c>
      <c r="AJ1" s="780"/>
      <c r="AK1" s="819" t="s">
        <v>1217</v>
      </c>
      <c r="AL1" s="819"/>
      <c r="AM1" s="782" t="s">
        <v>1132</v>
      </c>
      <c r="AN1" s="782"/>
      <c r="AO1" s="780" t="s">
        <v>1133</v>
      </c>
      <c r="AP1" s="780"/>
      <c r="AQ1" s="819" t="s">
        <v>1218</v>
      </c>
      <c r="AR1" s="819"/>
      <c r="AS1" s="782" t="s">
        <v>1132</v>
      </c>
      <c r="AT1" s="782"/>
      <c r="AU1" s="780" t="s">
        <v>1178</v>
      </c>
      <c r="AV1" s="780"/>
      <c r="AW1" s="819" t="s">
        <v>1215</v>
      </c>
      <c r="AX1" s="819"/>
      <c r="AY1" s="780" t="s">
        <v>1241</v>
      </c>
      <c r="AZ1" s="780"/>
      <c r="BA1" s="819" t="s">
        <v>1215</v>
      </c>
      <c r="BB1" s="819"/>
      <c r="BC1" s="782" t="s">
        <v>816</v>
      </c>
      <c r="BD1" s="782"/>
      <c r="BE1" s="780" t="s">
        <v>1208</v>
      </c>
      <c r="BF1" s="780"/>
      <c r="BG1" s="819" t="s">
        <v>1216</v>
      </c>
      <c r="BH1" s="819"/>
      <c r="BI1" s="782" t="s">
        <v>816</v>
      </c>
      <c r="BJ1" s="782"/>
      <c r="BK1" s="780" t="s">
        <v>1208</v>
      </c>
      <c r="BL1" s="780"/>
      <c r="BM1" s="819" t="s">
        <v>1226</v>
      </c>
      <c r="BN1" s="819"/>
      <c r="BO1" s="782" t="s">
        <v>816</v>
      </c>
      <c r="BP1" s="782"/>
      <c r="BQ1" s="780" t="s">
        <v>1244</v>
      </c>
      <c r="BR1" s="780"/>
      <c r="BS1" s="819" t="s">
        <v>1243</v>
      </c>
      <c r="BT1" s="819"/>
      <c r="BU1" s="782" t="s">
        <v>816</v>
      </c>
      <c r="BV1" s="782"/>
      <c r="BW1" s="780" t="s">
        <v>1248</v>
      </c>
      <c r="BX1" s="780"/>
      <c r="BY1" s="819" t="s">
        <v>1270</v>
      </c>
      <c r="BZ1" s="819"/>
      <c r="CA1" s="782" t="s">
        <v>816</v>
      </c>
      <c r="CB1" s="782"/>
      <c r="CC1" s="780" t="s">
        <v>1244</v>
      </c>
      <c r="CD1" s="780"/>
      <c r="CE1" s="819" t="s">
        <v>1291</v>
      </c>
      <c r="CF1" s="819"/>
      <c r="CG1" s="782" t="s">
        <v>816</v>
      </c>
      <c r="CH1" s="782"/>
      <c r="CI1" s="780" t="s">
        <v>1248</v>
      </c>
      <c r="CJ1" s="780"/>
      <c r="CK1" s="819" t="s">
        <v>1307</v>
      </c>
      <c r="CL1" s="819"/>
      <c r="CM1" s="782" t="s">
        <v>816</v>
      </c>
      <c r="CN1" s="782"/>
      <c r="CO1" s="780" t="s">
        <v>1244</v>
      </c>
      <c r="CP1" s="780"/>
      <c r="CQ1" s="819" t="s">
        <v>1335</v>
      </c>
      <c r="CR1" s="819"/>
      <c r="CS1" s="815" t="s">
        <v>816</v>
      </c>
      <c r="CT1" s="815"/>
      <c r="CU1" s="780" t="s">
        <v>1391</v>
      </c>
      <c r="CV1" s="780"/>
      <c r="CW1" s="819" t="s">
        <v>1374</v>
      </c>
      <c r="CX1" s="819"/>
      <c r="CY1" s="815" t="s">
        <v>816</v>
      </c>
      <c r="CZ1" s="815"/>
      <c r="DA1" s="780" t="s">
        <v>1597</v>
      </c>
      <c r="DB1" s="780"/>
      <c r="DC1" s="819" t="s">
        <v>1394</v>
      </c>
      <c r="DD1" s="819"/>
      <c r="DE1" s="815" t="s">
        <v>816</v>
      </c>
      <c r="DF1" s="815"/>
      <c r="DG1" s="780" t="s">
        <v>1491</v>
      </c>
      <c r="DH1" s="780"/>
      <c r="DI1" s="819" t="s">
        <v>1594</v>
      </c>
      <c r="DJ1" s="819"/>
      <c r="DK1" s="815" t="s">
        <v>816</v>
      </c>
      <c r="DL1" s="815"/>
      <c r="DM1" s="780" t="s">
        <v>1391</v>
      </c>
      <c r="DN1" s="780"/>
      <c r="DO1" s="819" t="s">
        <v>1595</v>
      </c>
      <c r="DP1" s="819"/>
      <c r="DQ1" s="815" t="s">
        <v>816</v>
      </c>
      <c r="DR1" s="815"/>
      <c r="DS1" s="780" t="s">
        <v>1590</v>
      </c>
      <c r="DT1" s="780"/>
      <c r="DU1" s="819" t="s">
        <v>1596</v>
      </c>
      <c r="DV1" s="819"/>
      <c r="DW1" s="815" t="s">
        <v>816</v>
      </c>
      <c r="DX1" s="815"/>
      <c r="DY1" s="780" t="s">
        <v>1616</v>
      </c>
      <c r="DZ1" s="780"/>
      <c r="EA1" s="814" t="s">
        <v>1611</v>
      </c>
      <c r="EB1" s="814"/>
      <c r="EC1" s="815" t="s">
        <v>816</v>
      </c>
      <c r="ED1" s="815"/>
      <c r="EE1" s="780" t="s">
        <v>1590</v>
      </c>
      <c r="EF1" s="780"/>
      <c r="EG1" s="361"/>
      <c r="EH1" s="814" t="s">
        <v>1641</v>
      </c>
      <c r="EI1" s="814"/>
      <c r="EJ1" s="815" t="s">
        <v>816</v>
      </c>
      <c r="EK1" s="815"/>
      <c r="EL1" s="780" t="s">
        <v>1675</v>
      </c>
      <c r="EM1" s="780"/>
      <c r="EN1" s="814" t="s">
        <v>1666</v>
      </c>
      <c r="EO1" s="814"/>
      <c r="EP1" s="815" t="s">
        <v>816</v>
      </c>
      <c r="EQ1" s="815"/>
      <c r="ER1" s="780" t="s">
        <v>1715</v>
      </c>
      <c r="ES1" s="780"/>
      <c r="ET1" s="814" t="s">
        <v>1708</v>
      </c>
      <c r="EU1" s="814"/>
      <c r="EV1" s="815" t="s">
        <v>816</v>
      </c>
      <c r="EW1" s="815"/>
      <c r="EX1" s="780" t="s">
        <v>1616</v>
      </c>
      <c r="EY1" s="780"/>
      <c r="EZ1" s="814" t="s">
        <v>1743</v>
      </c>
      <c r="FA1" s="814"/>
      <c r="FB1" s="815" t="s">
        <v>816</v>
      </c>
      <c r="FC1" s="815"/>
      <c r="FD1" s="780" t="s">
        <v>1597</v>
      </c>
      <c r="FE1" s="780"/>
      <c r="FF1" s="814" t="s">
        <v>1782</v>
      </c>
      <c r="FG1" s="814"/>
      <c r="FH1" s="815" t="s">
        <v>816</v>
      </c>
      <c r="FI1" s="815"/>
      <c r="FJ1" s="780" t="s">
        <v>1391</v>
      </c>
      <c r="FK1" s="780"/>
      <c r="FL1" s="814" t="s">
        <v>1817</v>
      </c>
      <c r="FM1" s="814"/>
      <c r="FN1" s="815" t="s">
        <v>816</v>
      </c>
      <c r="FO1" s="815"/>
      <c r="FP1" s="780" t="s">
        <v>1864</v>
      </c>
      <c r="FQ1" s="780"/>
      <c r="FR1" s="814" t="s">
        <v>1853</v>
      </c>
      <c r="FS1" s="814"/>
      <c r="FT1" s="815" t="s">
        <v>816</v>
      </c>
      <c r="FU1" s="815"/>
      <c r="FV1" s="780" t="s">
        <v>1864</v>
      </c>
      <c r="FW1" s="780"/>
      <c r="FX1" s="814" t="s">
        <v>1997</v>
      </c>
      <c r="FY1" s="814"/>
      <c r="FZ1" s="815" t="s">
        <v>816</v>
      </c>
      <c r="GA1" s="815"/>
      <c r="GB1" s="780" t="s">
        <v>1616</v>
      </c>
      <c r="GC1" s="780"/>
      <c r="GD1" s="814" t="s">
        <v>1998</v>
      </c>
      <c r="GE1" s="814"/>
      <c r="GF1" s="815" t="s">
        <v>816</v>
      </c>
      <c r="GG1" s="815"/>
      <c r="GH1" s="780" t="s">
        <v>1590</v>
      </c>
      <c r="GI1" s="780"/>
      <c r="GJ1" s="814" t="s">
        <v>2007</v>
      </c>
      <c r="GK1" s="814"/>
      <c r="GL1" s="815" t="s">
        <v>816</v>
      </c>
      <c r="GM1" s="815"/>
      <c r="GN1" s="780" t="s">
        <v>1590</v>
      </c>
      <c r="GO1" s="780"/>
      <c r="GP1" s="814" t="s">
        <v>2049</v>
      </c>
      <c r="GQ1" s="814"/>
      <c r="GR1" s="815" t="s">
        <v>816</v>
      </c>
      <c r="GS1" s="815"/>
      <c r="GT1" s="780" t="s">
        <v>1675</v>
      </c>
      <c r="GU1" s="780"/>
      <c r="GV1" s="814" t="s">
        <v>2083</v>
      </c>
      <c r="GW1" s="814"/>
      <c r="GX1" s="815" t="s">
        <v>816</v>
      </c>
      <c r="GY1" s="815"/>
      <c r="GZ1" s="780" t="s">
        <v>2122</v>
      </c>
      <c r="HA1" s="780"/>
      <c r="HB1" s="814" t="s">
        <v>2142</v>
      </c>
      <c r="HC1" s="814"/>
      <c r="HD1" s="815" t="s">
        <v>816</v>
      </c>
      <c r="HE1" s="815"/>
      <c r="HF1" s="780" t="s">
        <v>1715</v>
      </c>
      <c r="HG1" s="780"/>
      <c r="HH1" s="814" t="s">
        <v>2155</v>
      </c>
      <c r="HI1" s="814"/>
      <c r="HJ1" s="815" t="s">
        <v>816</v>
      </c>
      <c r="HK1" s="815"/>
      <c r="HL1" s="780" t="s">
        <v>1391</v>
      </c>
      <c r="HM1" s="780"/>
      <c r="HN1" s="814" t="s">
        <v>2201</v>
      </c>
      <c r="HO1" s="814"/>
      <c r="HP1" s="815" t="s">
        <v>816</v>
      </c>
      <c r="HQ1" s="815"/>
      <c r="HR1" s="780" t="s">
        <v>1391</v>
      </c>
      <c r="HS1" s="780"/>
      <c r="HT1" s="814" t="s">
        <v>2243</v>
      </c>
      <c r="HU1" s="814"/>
      <c r="HV1" s="815" t="s">
        <v>816</v>
      </c>
      <c r="HW1" s="815"/>
      <c r="HX1" s="780" t="s">
        <v>1616</v>
      </c>
      <c r="HY1" s="780"/>
      <c r="HZ1" s="814" t="s">
        <v>2300</v>
      </c>
      <c r="IA1" s="814"/>
      <c r="IB1" s="815" t="s">
        <v>816</v>
      </c>
      <c r="IC1" s="815"/>
      <c r="ID1" s="780" t="s">
        <v>1715</v>
      </c>
      <c r="IE1" s="780"/>
      <c r="IF1" s="814" t="s">
        <v>2367</v>
      </c>
      <c r="IG1" s="814"/>
      <c r="IH1" s="815" t="s">
        <v>816</v>
      </c>
      <c r="II1" s="815"/>
      <c r="IJ1" s="780" t="s">
        <v>1590</v>
      </c>
      <c r="IK1" s="780"/>
      <c r="IL1" s="814" t="s">
        <v>2443</v>
      </c>
      <c r="IM1" s="814"/>
      <c r="IN1" s="815" t="s">
        <v>816</v>
      </c>
      <c r="IO1" s="815"/>
      <c r="IP1" s="780" t="s">
        <v>1616</v>
      </c>
      <c r="IQ1" s="780"/>
      <c r="IR1" s="814" t="s">
        <v>2662</v>
      </c>
      <c r="IS1" s="814"/>
      <c r="IT1" s="815" t="s">
        <v>816</v>
      </c>
      <c r="IU1" s="815"/>
      <c r="IV1" s="780" t="s">
        <v>1748</v>
      </c>
      <c r="IW1" s="780"/>
      <c r="IX1" s="814" t="s">
        <v>2661</v>
      </c>
      <c r="IY1" s="814"/>
      <c r="IZ1" s="815" t="s">
        <v>816</v>
      </c>
      <c r="JA1" s="815"/>
      <c r="JB1" s="780" t="s">
        <v>1864</v>
      </c>
      <c r="JC1" s="780"/>
      <c r="JD1" s="814" t="s">
        <v>2709</v>
      </c>
      <c r="JE1" s="814"/>
      <c r="JF1" s="815" t="s">
        <v>816</v>
      </c>
      <c r="JG1" s="815"/>
      <c r="JH1" s="780" t="s">
        <v>1748</v>
      </c>
      <c r="JI1" s="780"/>
      <c r="JJ1" s="814" t="s">
        <v>2773</v>
      </c>
      <c r="JK1" s="814"/>
      <c r="JL1" s="717" t="s">
        <v>816</v>
      </c>
      <c r="JM1" s="717"/>
      <c r="JN1" s="714" t="s">
        <v>1748</v>
      </c>
      <c r="JO1" s="714"/>
      <c r="JP1" s="716" t="s">
        <v>2843</v>
      </c>
      <c r="JQ1" s="716"/>
      <c r="JR1" s="766" t="s">
        <v>816</v>
      </c>
      <c r="JS1" s="766"/>
      <c r="JT1" s="763" t="s">
        <v>1748</v>
      </c>
      <c r="JU1" s="763"/>
      <c r="JV1" s="765" t="s">
        <v>2844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363">
        <f>SUM(JE3:JE25)</f>
        <v>410070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5" t="s">
        <v>1911</v>
      </c>
      <c r="JK2" s="363">
        <f>SUM(JK3:JK28)</f>
        <v>260884.1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126905.16100000002</v>
      </c>
      <c r="JP2" s="715" t="s">
        <v>1911</v>
      </c>
      <c r="JQ2" s="363">
        <f>SUM(JQ3:JQ33)</f>
        <v>150923.59999999998</v>
      </c>
      <c r="JR2" s="764" t="s">
        <v>295</v>
      </c>
      <c r="JS2" s="492">
        <f>SUM(JS4:JS27)</f>
        <v>0</v>
      </c>
      <c r="JT2" s="334" t="s">
        <v>296</v>
      </c>
      <c r="JU2" s="273">
        <f>JS2+JQ2-JW2</f>
        <v>-0.20000000001164153</v>
      </c>
      <c r="JV2" s="764" t="s">
        <v>1911</v>
      </c>
      <c r="JW2" s="363">
        <f>SUM(JW3:JW33)</f>
        <v>150923.79999999999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7"/>
      <c r="JA3" s="492"/>
      <c r="JB3" s="618" t="s">
        <v>2397</v>
      </c>
      <c r="JC3" s="273">
        <f>JC2-JA30-JA29</f>
        <v>5095.8330000000415</v>
      </c>
      <c r="JD3" s="618" t="s">
        <v>2345</v>
      </c>
      <c r="JE3" s="268">
        <f>$IA$6</f>
        <v>-140000</v>
      </c>
      <c r="JG3" s="492"/>
      <c r="JH3" s="665" t="s">
        <v>2397</v>
      </c>
      <c r="JI3" s="273">
        <f>JI2-JG29-JG28</f>
        <v>5318.7558739726137</v>
      </c>
      <c r="JJ3" s="665" t="s">
        <v>2345</v>
      </c>
      <c r="JK3" s="268">
        <f>$IA$6</f>
        <v>-140000</v>
      </c>
      <c r="JM3" s="492"/>
      <c r="JN3" s="715" t="s">
        <v>2397</v>
      </c>
      <c r="JO3" s="273">
        <f>JO2-JM26-JM25</f>
        <v>7527.3890000000347</v>
      </c>
      <c r="JP3" s="715" t="s">
        <v>2345</v>
      </c>
      <c r="JQ3" s="268">
        <f>$IA$6</f>
        <v>-140000</v>
      </c>
      <c r="JS3" s="492"/>
      <c r="JT3" s="764" t="s">
        <v>2397</v>
      </c>
      <c r="JU3" s="273">
        <f>JU2-JS30-JS29</f>
        <v>-0.20000000001164153</v>
      </c>
      <c r="JV3" s="764" t="s">
        <v>2345</v>
      </c>
      <c r="JW3" s="268">
        <f>$IA$6</f>
        <v>-140000</v>
      </c>
      <c r="JX3" s="609"/>
    </row>
    <row r="4" spans="1:285" ht="12.75" customHeight="1" thickBot="1" x14ac:dyDescent="0.25">
      <c r="A4" s="777" t="s">
        <v>991</v>
      </c>
      <c r="B4" s="777"/>
      <c r="E4" s="170" t="s">
        <v>233</v>
      </c>
      <c r="F4" s="174">
        <f>F3-F5</f>
        <v>17</v>
      </c>
      <c r="G4" s="777" t="s">
        <v>991</v>
      </c>
      <c r="H4" s="77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612" t="s">
        <v>2609</v>
      </c>
      <c r="IY4" s="613">
        <v>0.13300000000000001</v>
      </c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37" t="s">
        <v>2803</v>
      </c>
      <c r="JE4" s="268">
        <f>-140000-71000</f>
        <v>-211000</v>
      </c>
      <c r="JF4" s="665" t="s">
        <v>633</v>
      </c>
      <c r="JG4" s="541">
        <v>17271.3</v>
      </c>
      <c r="JH4" s="665" t="s">
        <v>1203</v>
      </c>
      <c r="JI4" s="286">
        <f>JI2-JI5</f>
        <v>-0.59412602736847475</v>
      </c>
      <c r="JJ4" s="737" t="s">
        <v>2803</v>
      </c>
      <c r="JK4" s="268">
        <v>-71000</v>
      </c>
      <c r="JL4" s="715" t="s">
        <v>633</v>
      </c>
      <c r="JM4" s="541">
        <v>17271.3</v>
      </c>
      <c r="JN4" s="715" t="s">
        <v>1203</v>
      </c>
      <c r="JO4" s="286">
        <f>JO2-JO5</f>
        <v>-1.9999999974970706E-2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-0.20000000001164153</v>
      </c>
      <c r="JV4" s="764" t="s">
        <v>2803</v>
      </c>
      <c r="JW4" s="268">
        <f>-71000-140000</f>
        <v>-211000</v>
      </c>
      <c r="JX4" s="609"/>
    </row>
    <row r="5" spans="1:285" x14ac:dyDescent="0.2">
      <c r="A5" s="777"/>
      <c r="B5" s="777"/>
      <c r="E5" s="170" t="s">
        <v>352</v>
      </c>
      <c r="F5" s="174">
        <f>SUM(F15:F57)</f>
        <v>12750</v>
      </c>
      <c r="G5" s="777"/>
      <c r="H5" s="777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661" t="s">
        <v>2680</v>
      </c>
      <c r="IY5" s="272">
        <v>-75000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21" t="s">
        <v>2680</v>
      </c>
      <c r="JE5" s="272">
        <v>-75000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8" t="s">
        <v>2680</v>
      </c>
      <c r="JK5" s="272">
        <v>-75000</v>
      </c>
      <c r="JL5" s="715" t="s">
        <v>2605</v>
      </c>
      <c r="JM5" s="492">
        <v>-1400</v>
      </c>
      <c r="JN5" s="715" t="s">
        <v>352</v>
      </c>
      <c r="JO5" s="273">
        <f>SUM(JO6:JO51)</f>
        <v>126905.181</v>
      </c>
      <c r="JP5" s="721" t="s">
        <v>2680</v>
      </c>
      <c r="JQ5" s="442">
        <v>-80000</v>
      </c>
      <c r="JR5" s="764" t="s">
        <v>2665</v>
      </c>
      <c r="JS5" s="541" t="s">
        <v>2845</v>
      </c>
      <c r="JT5" s="764" t="s">
        <v>352</v>
      </c>
      <c r="JU5" s="273">
        <f>SUM(JU6:JU51)</f>
        <v>0</v>
      </c>
      <c r="JV5" s="770" t="s">
        <v>2680</v>
      </c>
      <c r="JW5" s="442">
        <v>-75000</v>
      </c>
      <c r="JX5" s="609">
        <v>45062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62" t="s">
        <v>2679</v>
      </c>
      <c r="IY6" s="268">
        <v>-4000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622" t="s">
        <v>2679</v>
      </c>
      <c r="JE6" s="268">
        <v>-4000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669" t="s">
        <v>2679</v>
      </c>
      <c r="JK6" s="268">
        <v>-4000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254" t="s">
        <v>2607</v>
      </c>
      <c r="IY7" s="2">
        <f>100*(120+1000+330+310)</f>
        <v>176000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254" t="s">
        <v>2607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2607</v>
      </c>
      <c r="JK7" s="2">
        <f>100*(120+1000+330+310)</f>
        <v>176000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1"/>
      <c r="JA8" s="492"/>
      <c r="JB8" s="389" t="s">
        <v>2689</v>
      </c>
      <c r="JC8" s="61">
        <v>300.27999999999997</v>
      </c>
      <c r="JD8" s="618" t="s">
        <v>2424</v>
      </c>
      <c r="JE8" s="268">
        <v>590000</v>
      </c>
      <c r="JF8" s="665" t="s">
        <v>2529</v>
      </c>
      <c r="JG8" s="492"/>
      <c r="JH8" s="389" t="s">
        <v>2755</v>
      </c>
      <c r="JI8" s="61">
        <v>327.74</v>
      </c>
      <c r="JJ8" s="665" t="s">
        <v>2424</v>
      </c>
      <c r="JK8" s="268">
        <v>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540008</v>
      </c>
      <c r="JX8" s="608">
        <v>45061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320" t="s">
        <v>2467</v>
      </c>
      <c r="IY9" s="583">
        <v>-49.87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320" t="s">
        <v>2467</v>
      </c>
      <c r="JE9" s="583">
        <v>0</v>
      </c>
      <c r="JF9" s="611" t="s">
        <v>2775</v>
      </c>
      <c r="JH9" s="346" t="s">
        <v>2763</v>
      </c>
      <c r="JI9" s="61">
        <v>1954.8</v>
      </c>
      <c r="JJ9" s="320" t="s">
        <v>2467</v>
      </c>
      <c r="JK9" s="583">
        <v>-54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442">
        <v>31</v>
      </c>
      <c r="JR9" s="611"/>
      <c r="JT9" s="389" t="s">
        <v>2781</v>
      </c>
      <c r="JU9" s="61"/>
      <c r="JV9" s="320" t="s">
        <v>2467</v>
      </c>
      <c r="JW9" s="442">
        <v>31</v>
      </c>
      <c r="JX9" s="608">
        <v>45061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6" t="s">
        <v>1630</v>
      </c>
      <c r="IY10" s="582">
        <v>-997</v>
      </c>
      <c r="JA10" s="492"/>
      <c r="JB10" s="389" t="s">
        <v>2715</v>
      </c>
      <c r="JC10" s="532">
        <v>454.04</v>
      </c>
      <c r="JD10" s="621" t="s">
        <v>1630</v>
      </c>
      <c r="JE10" s="583">
        <v>-260</v>
      </c>
      <c r="JH10" s="346" t="s">
        <v>2017</v>
      </c>
      <c r="JI10" s="61">
        <v>58.77</v>
      </c>
      <c r="JJ10" s="668" t="s">
        <v>1630</v>
      </c>
      <c r="JK10" s="321">
        <v>-540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574" t="s">
        <v>1838</v>
      </c>
      <c r="IY11" s="496">
        <v>2600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619" t="s">
        <v>1838</v>
      </c>
      <c r="JE11" s="517">
        <v>2600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666" t="s">
        <v>1838</v>
      </c>
      <c r="JK11" s="268">
        <v>2600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5" t="s">
        <v>1505</v>
      </c>
      <c r="IY12" s="268">
        <v>983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2" t="s">
        <v>1505</v>
      </c>
      <c r="JE12" s="268">
        <v>635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9" t="s">
        <v>1505</v>
      </c>
      <c r="JK12" s="268">
        <v>966</v>
      </c>
      <c r="JL12" s="715" t="s">
        <v>1799</v>
      </c>
      <c r="JM12" s="61">
        <v>13.11</v>
      </c>
      <c r="JN12" s="245" t="s">
        <v>2835</v>
      </c>
      <c r="JO12" s="492" t="s">
        <v>2836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2836</v>
      </c>
      <c r="JV12" s="771" t="s">
        <v>2805</v>
      </c>
      <c r="JW12" s="268">
        <v>682</v>
      </c>
      <c r="JX12" s="608">
        <v>45061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5" t="s">
        <v>1506</v>
      </c>
      <c r="IY13" s="268">
        <v>618</v>
      </c>
      <c r="JB13" s="663" t="s">
        <v>2699</v>
      </c>
      <c r="JC13" s="533">
        <f>80-40</f>
        <v>40</v>
      </c>
      <c r="JD13" s="622" t="s">
        <v>1506</v>
      </c>
      <c r="JE13" s="268">
        <v>1778</v>
      </c>
      <c r="JF13" s="665" t="s">
        <v>2797</v>
      </c>
      <c r="JG13" s="492">
        <v>22.41</v>
      </c>
      <c r="JH13" s="245" t="s">
        <v>2777</v>
      </c>
      <c r="JI13" s="724"/>
      <c r="JJ13" s="669" t="s">
        <v>1506</v>
      </c>
      <c r="JK13" s="268">
        <v>1556</v>
      </c>
      <c r="JL13" s="715" t="s">
        <v>2833</v>
      </c>
      <c r="JM13" s="730">
        <v>5.9</v>
      </c>
      <c r="JN13" s="245" t="s">
        <v>2822</v>
      </c>
      <c r="JO13" s="647">
        <v>110000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986</v>
      </c>
      <c r="JX13" s="608" t="s">
        <v>2851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5" t="s">
        <v>2186</v>
      </c>
      <c r="HK14" s="78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2548</v>
      </c>
      <c r="IY14" s="268">
        <v>24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2696</v>
      </c>
      <c r="JE14" s="268">
        <v>89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2696</v>
      </c>
      <c r="JK14" s="268">
        <v>4000</v>
      </c>
      <c r="JL14" s="715" t="s">
        <v>2706</v>
      </c>
      <c r="JM14" s="61">
        <f>25.72+1.96+180.39+64.94+57.72</f>
        <v>330.73</v>
      </c>
      <c r="JN14" s="245" t="s">
        <v>2842</v>
      </c>
      <c r="JO14" s="52">
        <f>JO15*4</f>
        <v>5080.7519999999995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2854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7" t="s">
        <v>1504</v>
      </c>
      <c r="DP15" s="82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490" t="s">
        <v>2468</v>
      </c>
      <c r="IY15" s="242">
        <v>65005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490" t="s">
        <v>2468</v>
      </c>
      <c r="JE15" s="268">
        <v>65005</v>
      </c>
      <c r="JF15" s="665" t="s">
        <v>2706</v>
      </c>
      <c r="JG15" s="665">
        <f>6.24+2.24</f>
        <v>8.48</v>
      </c>
      <c r="JH15" s="245" t="s">
        <v>2757</v>
      </c>
      <c r="JI15" s="647">
        <v>155000</v>
      </c>
      <c r="JJ15" s="682" t="s">
        <v>2738</v>
      </c>
      <c r="JK15" s="268">
        <f>25000.29+90000.29+140000.29+10000</f>
        <v>265000.87</v>
      </c>
      <c r="JL15" s="401" t="s">
        <v>2837</v>
      </c>
      <c r="JM15" s="510">
        <f>228.82+344.82+65.55+23.84</f>
        <v>663.03</v>
      </c>
      <c r="JN15" s="345" t="s">
        <v>2539</v>
      </c>
      <c r="JO15" s="52">
        <f>3175.47/5*2</f>
        <v>1270.1879999999999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607">
        <v>2441</v>
      </c>
      <c r="JX15" s="608">
        <v>45061</v>
      </c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2546</v>
      </c>
      <c r="IY16" s="607">
        <v>4175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2697</v>
      </c>
      <c r="JE16" s="607">
        <v>3083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2697</v>
      </c>
      <c r="JK16" s="268">
        <v>99936</v>
      </c>
      <c r="JL16" s="725" t="s">
        <v>2831</v>
      </c>
      <c r="JM16" s="725">
        <v>2</v>
      </c>
      <c r="JN16" s="345" t="s">
        <v>2554</v>
      </c>
      <c r="JO16" s="61">
        <v>53.91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617" t="s">
        <v>2622</v>
      </c>
      <c r="IY17" s="268">
        <v>10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645" t="s">
        <v>2676</v>
      </c>
      <c r="JE17" s="268">
        <v>0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69" t="s">
        <v>2676</v>
      </c>
      <c r="JK17" s="268">
        <v>0</v>
      </c>
      <c r="JL17" s="401"/>
      <c r="JM17" s="510"/>
      <c r="JN17" s="345" t="s">
        <v>2712</v>
      </c>
      <c r="JO17" s="61">
        <v>23.96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6" t="s">
        <v>2542</v>
      </c>
      <c r="IY18" s="572">
        <v>190</v>
      </c>
      <c r="IZ18" s="401"/>
      <c r="JA18" s="510"/>
      <c r="JB18" s="345" t="s">
        <v>2617</v>
      </c>
      <c r="JC18" s="61">
        <v>110.79</v>
      </c>
      <c r="JD18" s="622" t="s">
        <v>2691</v>
      </c>
      <c r="JE18" s="268">
        <v>10</v>
      </c>
      <c r="JF18" s="401"/>
      <c r="JG18" s="510"/>
      <c r="JH18" s="345" t="s">
        <v>2713</v>
      </c>
      <c r="JI18" s="61">
        <v>30</v>
      </c>
      <c r="JJ18" s="722" t="s">
        <v>2776</v>
      </c>
      <c r="JK18" s="583">
        <v>44.23</v>
      </c>
      <c r="JL18" s="401"/>
      <c r="JM18" s="510"/>
      <c r="JN18" s="345" t="s">
        <v>2713</v>
      </c>
      <c r="JO18" s="61">
        <v>30</v>
      </c>
      <c r="JP18" s="722" t="s">
        <v>2691</v>
      </c>
      <c r="JQ18" s="268">
        <v>14</v>
      </c>
      <c r="JR18" s="764" t="s">
        <v>2839</v>
      </c>
      <c r="JS18" s="730"/>
      <c r="JT18" s="345" t="s">
        <v>2782</v>
      </c>
      <c r="JU18" s="534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7" t="s">
        <v>1474</v>
      </c>
      <c r="DJ19" s="82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0"/>
      <c r="JA19" s="660"/>
      <c r="JB19" s="345" t="s">
        <v>2712</v>
      </c>
      <c r="JC19" s="61">
        <v>109.57</v>
      </c>
      <c r="JD19" s="661" t="s">
        <v>2687</v>
      </c>
      <c r="JE19" s="618">
        <v>130</v>
      </c>
      <c r="JF19" s="684"/>
      <c r="JG19" s="684"/>
      <c r="JH19" s="345" t="s">
        <v>2624</v>
      </c>
      <c r="JI19" s="534">
        <v>115.37</v>
      </c>
      <c r="JJ19" s="669" t="s">
        <v>2691</v>
      </c>
      <c r="JK19" s="607">
        <v>10</v>
      </c>
      <c r="JN19" s="345" t="s">
        <v>2841</v>
      </c>
      <c r="JO19" s="534">
        <v>157.54</v>
      </c>
      <c r="JP19" s="721" t="s">
        <v>2687</v>
      </c>
      <c r="JQ19" s="2">
        <v>210</v>
      </c>
      <c r="JR19" s="401"/>
      <c r="JS19" s="510"/>
      <c r="JT19" s="345" t="s">
        <v>1195</v>
      </c>
      <c r="JU19" s="61"/>
      <c r="JV19" s="770" t="s">
        <v>2687</v>
      </c>
      <c r="JW19" s="2">
        <v>210</v>
      </c>
      <c r="JX19" s="608">
        <v>45061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2716</v>
      </c>
      <c r="JC20" s="61">
        <f>10+30</f>
        <v>40</v>
      </c>
      <c r="JD20" s="621" t="s">
        <v>2686</v>
      </c>
      <c r="JF20" s="401"/>
      <c r="JG20" s="510"/>
      <c r="JH20" s="345" t="s">
        <v>1195</v>
      </c>
      <c r="JI20" s="61">
        <f>6.5+15</f>
        <v>21.5</v>
      </c>
      <c r="JJ20" s="668" t="s">
        <v>2687</v>
      </c>
      <c r="JK20" s="665">
        <v>230</v>
      </c>
      <c r="JL20" s="401"/>
      <c r="JM20" s="510"/>
      <c r="JN20" s="345" t="s">
        <v>1195</v>
      </c>
      <c r="JO20" s="61">
        <f>15+6.5+30</f>
        <v>51.5</v>
      </c>
      <c r="JP20" s="721" t="s">
        <v>2686</v>
      </c>
      <c r="JQ20" s="2"/>
      <c r="JT20" s="345" t="s">
        <v>2817</v>
      </c>
      <c r="JU20" s="61"/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7"/>
      <c r="IZ21" s="401"/>
      <c r="JA21" s="510"/>
      <c r="JB21" s="345" t="s">
        <v>2624</v>
      </c>
      <c r="JC21" s="534">
        <v>115.37</v>
      </c>
      <c r="JD21" s="623" t="s">
        <v>2454</v>
      </c>
      <c r="JE21" s="618">
        <v>1000</v>
      </c>
      <c r="JF21" s="401"/>
      <c r="JG21" s="510"/>
      <c r="JH21" s="345" t="s">
        <v>2747</v>
      </c>
      <c r="JI21" s="61">
        <v>27</v>
      </c>
      <c r="JJ21" s="668" t="s">
        <v>2686</v>
      </c>
      <c r="JL21" s="401"/>
      <c r="JM21" s="510"/>
      <c r="JN21" s="345" t="s">
        <v>2817</v>
      </c>
      <c r="JO21" s="61">
        <f>9+14.32</f>
        <v>23.32</v>
      </c>
      <c r="JP21" s="723" t="s">
        <v>2454</v>
      </c>
      <c r="JQ21" s="2">
        <v>1000</v>
      </c>
      <c r="JR21" s="401"/>
      <c r="JS21" s="510"/>
      <c r="JT21" s="345" t="s">
        <v>2787</v>
      </c>
      <c r="JU21" s="61"/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0" t="s">
        <v>507</v>
      </c>
      <c r="N22" s="820"/>
      <c r="Q22" s="166" t="s">
        <v>365</v>
      </c>
      <c r="S22" s="820" t="s">
        <v>507</v>
      </c>
      <c r="T22" s="82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4" t="s">
        <v>2171</v>
      </c>
      <c r="IU22" s="774"/>
      <c r="IV22" s="337" t="s">
        <v>2600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0"/>
      <c r="JH22" s="345" t="s">
        <v>2188</v>
      </c>
      <c r="JI22" s="61">
        <f>9+14.32</f>
        <v>23.32</v>
      </c>
      <c r="JJ22" s="670" t="s">
        <v>2454</v>
      </c>
      <c r="JK22" s="665">
        <v>1000</v>
      </c>
      <c r="JL22" s="402"/>
      <c r="JN22" s="345" t="s">
        <v>2366</v>
      </c>
      <c r="JO22" s="61">
        <f>11.94+10+20.54+17.31+14.45+15.78+10</f>
        <v>100.02</v>
      </c>
      <c r="JP22" s="731" t="s">
        <v>2480</v>
      </c>
      <c r="JQ22" s="2"/>
      <c r="JR22" s="401"/>
      <c r="JS22" s="510"/>
      <c r="JT22" s="345" t="s">
        <v>2366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8" t="s">
        <v>990</v>
      </c>
      <c r="N23" s="818"/>
      <c r="Q23" s="166" t="s">
        <v>369</v>
      </c>
      <c r="S23" s="818" t="s">
        <v>990</v>
      </c>
      <c r="T23" s="818"/>
      <c r="W23" s="244" t="s">
        <v>1019</v>
      </c>
      <c r="X23" s="142">
        <v>0</v>
      </c>
      <c r="Y23" s="820" t="s">
        <v>507</v>
      </c>
      <c r="Z23" s="82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4" t="s">
        <v>2171</v>
      </c>
      <c r="HK23" s="774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4" t="s">
        <v>2171</v>
      </c>
      <c r="HW23" s="774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616"/>
      <c r="IY23" s="584"/>
      <c r="IZ23" s="402"/>
      <c r="JA23" s="646"/>
      <c r="JB23" s="345" t="s">
        <v>2188</v>
      </c>
      <c r="JC23" s="61">
        <f>9+14.32</f>
        <v>23.32</v>
      </c>
      <c r="JD23" s="620"/>
      <c r="JF23" s="401"/>
      <c r="JG23" s="510"/>
      <c r="JH23" s="704" t="s">
        <v>2748</v>
      </c>
      <c r="JI23" s="533">
        <v>4.05</v>
      </c>
      <c r="JJ23" s="667" t="s">
        <v>2472</v>
      </c>
      <c r="JN23" s="337" t="s">
        <v>2816</v>
      </c>
      <c r="JO23" s="61">
        <v>2953</v>
      </c>
      <c r="JP23" s="750" t="s">
        <v>2826</v>
      </c>
      <c r="JQ23" s="2">
        <v>14.8</v>
      </c>
      <c r="JT23" s="337" t="s">
        <v>1863</v>
      </c>
      <c r="JU23" s="61"/>
      <c r="JV23" s="769" t="s">
        <v>2826</v>
      </c>
      <c r="JW23" s="2">
        <v>14.8</v>
      </c>
    </row>
    <row r="24" spans="1:285" x14ac:dyDescent="0.2">
      <c r="A24" s="820" t="s">
        <v>507</v>
      </c>
      <c r="B24" s="820"/>
      <c r="E24" s="164" t="s">
        <v>237</v>
      </c>
      <c r="F24" s="166"/>
      <c r="G24" s="820" t="s">
        <v>507</v>
      </c>
      <c r="H24" s="820"/>
      <c r="K24" s="244" t="s">
        <v>1019</v>
      </c>
      <c r="L24" s="142">
        <v>0</v>
      </c>
      <c r="M24" s="797"/>
      <c r="N24" s="797"/>
      <c r="Q24" s="166" t="s">
        <v>1056</v>
      </c>
      <c r="S24" s="797"/>
      <c r="T24" s="797"/>
      <c r="W24" s="244" t="s">
        <v>1027</v>
      </c>
      <c r="X24" s="205">
        <v>0</v>
      </c>
      <c r="Y24" s="818" t="s">
        <v>990</v>
      </c>
      <c r="Z24" s="818"/>
      <c r="AC24"/>
      <c r="AE24" s="820" t="s">
        <v>507</v>
      </c>
      <c r="AF24" s="820"/>
      <c r="AI24"/>
      <c r="AK24" s="820" t="s">
        <v>507</v>
      </c>
      <c r="AL24" s="82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6" t="s">
        <v>1536</v>
      </c>
      <c r="EF24" s="81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04"/>
      <c r="JB24" s="345" t="s">
        <v>2464</v>
      </c>
      <c r="JC24" s="61">
        <v>96</v>
      </c>
      <c r="JD24" s="64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2423</v>
      </c>
      <c r="JL24" s="727" t="s">
        <v>2791</v>
      </c>
      <c r="JM24" s="727"/>
      <c r="JN24" s="337" t="s">
        <v>2786</v>
      </c>
      <c r="JO24" s="61">
        <v>50.23</v>
      </c>
      <c r="JP24" s="720" t="s">
        <v>2472</v>
      </c>
      <c r="JQ24" s="2"/>
      <c r="JR24" s="401"/>
      <c r="JS24" s="510"/>
      <c r="JT24" s="337" t="s">
        <v>1863</v>
      </c>
      <c r="JU24" s="61"/>
      <c r="JV24" s="773" t="s">
        <v>2853</v>
      </c>
      <c r="JW24" s="2"/>
    </row>
    <row r="25" spans="1:285" x14ac:dyDescent="0.2">
      <c r="A25" s="818" t="s">
        <v>990</v>
      </c>
      <c r="B25" s="818"/>
      <c r="E25" s="164" t="s">
        <v>139</v>
      </c>
      <c r="F25" s="166"/>
      <c r="G25" s="818" t="s">
        <v>990</v>
      </c>
      <c r="H25" s="818"/>
      <c r="K25" s="244" t="s">
        <v>1027</v>
      </c>
      <c r="L25" s="205">
        <v>0</v>
      </c>
      <c r="M25" s="797"/>
      <c r="N25" s="797"/>
      <c r="Q25" s="244" t="s">
        <v>1029</v>
      </c>
      <c r="R25" s="142">
        <v>0</v>
      </c>
      <c r="S25" s="797"/>
      <c r="T25" s="797"/>
      <c r="W25" s="244" t="s">
        <v>1050</v>
      </c>
      <c r="X25" s="142">
        <v>910.17</v>
      </c>
      <c r="Y25" s="797"/>
      <c r="Z25" s="797"/>
      <c r="AC25" s="248" t="s">
        <v>1083</v>
      </c>
      <c r="AD25" s="142">
        <v>90</v>
      </c>
      <c r="AE25" s="818" t="s">
        <v>990</v>
      </c>
      <c r="AF25" s="818"/>
      <c r="AI25" s="245" t="s">
        <v>1101</v>
      </c>
      <c r="AJ25" s="142">
        <v>30</v>
      </c>
      <c r="AK25" s="818" t="s">
        <v>990</v>
      </c>
      <c r="AL25" s="81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8"/>
      <c r="BH25" s="818"/>
      <c r="BK25" s="266" t="s">
        <v>1222</v>
      </c>
      <c r="BL25" s="205">
        <v>48.54</v>
      </c>
      <c r="BM25" s="818"/>
      <c r="BN25" s="818"/>
      <c r="BQ25" s="266" t="s">
        <v>1051</v>
      </c>
      <c r="BR25" s="205">
        <v>50.15</v>
      </c>
      <c r="BS25" s="818" t="s">
        <v>1245</v>
      </c>
      <c r="BT25" s="818"/>
      <c r="BW25" s="266" t="s">
        <v>1051</v>
      </c>
      <c r="BX25" s="205">
        <v>48.54</v>
      </c>
      <c r="BY25" s="818"/>
      <c r="BZ25" s="818"/>
      <c r="CC25" s="266" t="s">
        <v>1051</v>
      </c>
      <c r="CD25" s="205">
        <v>142.91</v>
      </c>
      <c r="CE25" s="818"/>
      <c r="CF25" s="818"/>
      <c r="CI25" s="266" t="s">
        <v>1312</v>
      </c>
      <c r="CJ25" s="205">
        <v>35.049999999999997</v>
      </c>
      <c r="CK25" s="797"/>
      <c r="CL25" s="797"/>
      <c r="CO25" s="266" t="s">
        <v>1286</v>
      </c>
      <c r="CP25" s="205">
        <v>153.41</v>
      </c>
      <c r="CQ25" s="797" t="s">
        <v>1327</v>
      </c>
      <c r="CR25" s="79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4" t="s">
        <v>2171</v>
      </c>
      <c r="IC25" s="774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6"/>
      <c r="JE25" s="655"/>
      <c r="JF25" s="402"/>
      <c r="JH25" s="337" t="s">
        <v>2767</v>
      </c>
      <c r="JI25" s="61">
        <v>20</v>
      </c>
      <c r="JJ25" s="685" t="s">
        <v>2749</v>
      </c>
      <c r="JK25" s="684">
        <v>59.4</v>
      </c>
      <c r="JL25" s="192" t="s">
        <v>1959</v>
      </c>
      <c r="JM25" s="286">
        <f>SUM(JO6:JO7)</f>
        <v>2900.12</v>
      </c>
      <c r="JN25" s="337" t="s">
        <v>2793</v>
      </c>
      <c r="JO25" s="61">
        <f>9+2</f>
        <v>11</v>
      </c>
      <c r="JP25" s="731" t="s">
        <v>2800</v>
      </c>
      <c r="JQ25" s="2">
        <v>14.8</v>
      </c>
      <c r="JR25" s="401"/>
      <c r="JS25" s="510"/>
      <c r="JT25" s="337" t="s">
        <v>1863</v>
      </c>
      <c r="JU25" s="61"/>
      <c r="JV25" s="769" t="s">
        <v>2472</v>
      </c>
      <c r="JW25" s="2"/>
    </row>
    <row r="26" spans="1:285" x14ac:dyDescent="0.2">
      <c r="A26" s="797"/>
      <c r="B26" s="797"/>
      <c r="E26" s="198" t="s">
        <v>362</v>
      </c>
      <c r="F26" s="170"/>
      <c r="G26" s="797"/>
      <c r="H26" s="797"/>
      <c r="K26" s="244" t="s">
        <v>1018</v>
      </c>
      <c r="L26" s="142">
        <f>910+40</f>
        <v>950</v>
      </c>
      <c r="M26" s="797"/>
      <c r="N26" s="797"/>
      <c r="Q26" s="244" t="s">
        <v>1026</v>
      </c>
      <c r="R26" s="142">
        <v>0</v>
      </c>
      <c r="S26" s="797"/>
      <c r="T26" s="797"/>
      <c r="W26" s="143" t="s">
        <v>1085</v>
      </c>
      <c r="X26" s="142">
        <v>110.58</v>
      </c>
      <c r="Y26" s="797"/>
      <c r="Z26" s="797"/>
      <c r="AE26" s="797"/>
      <c r="AF26" s="797"/>
      <c r="AK26" s="797"/>
      <c r="AL26" s="79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97"/>
      <c r="AX26" s="797"/>
      <c r="AY26" s="143"/>
      <c r="AZ26" s="205"/>
      <c r="BA26" s="797"/>
      <c r="BB26" s="797"/>
      <c r="BE26" s="143" t="s">
        <v>1195</v>
      </c>
      <c r="BF26" s="205">
        <f>6.5*2</f>
        <v>13</v>
      </c>
      <c r="BG26" s="797"/>
      <c r="BH26" s="797"/>
      <c r="BK26" s="266" t="s">
        <v>1195</v>
      </c>
      <c r="BL26" s="205">
        <f>6.5*2</f>
        <v>13</v>
      </c>
      <c r="BM26" s="797"/>
      <c r="BN26" s="797"/>
      <c r="BQ26" s="266" t="s">
        <v>1195</v>
      </c>
      <c r="BR26" s="205">
        <v>13</v>
      </c>
      <c r="BS26" s="797"/>
      <c r="BT26" s="797"/>
      <c r="BW26" s="266" t="s">
        <v>1195</v>
      </c>
      <c r="BX26" s="205">
        <v>13</v>
      </c>
      <c r="BY26" s="797"/>
      <c r="BZ26" s="797"/>
      <c r="CC26" s="266" t="s">
        <v>1195</v>
      </c>
      <c r="CD26" s="205">
        <v>13</v>
      </c>
      <c r="CE26" s="797"/>
      <c r="CF26" s="79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3" t="s">
        <v>1536</v>
      </c>
      <c r="DZ26" s="83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6" t="s">
        <v>1536</v>
      </c>
      <c r="ES26" s="816"/>
      <c r="ET26" s="1" t="s">
        <v>1703</v>
      </c>
      <c r="EU26" s="272">
        <v>20000</v>
      </c>
      <c r="EW26" s="81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2702</v>
      </c>
      <c r="JC26" s="61">
        <v>10</v>
      </c>
      <c r="JH26" s="337" t="s">
        <v>2744</v>
      </c>
      <c r="JI26" s="61">
        <v>30</v>
      </c>
      <c r="JJ26" s="703" t="s">
        <v>2750</v>
      </c>
      <c r="JK26" s="665">
        <v>75.599999999999994</v>
      </c>
      <c r="JL26" s="388" t="s">
        <v>1960</v>
      </c>
      <c r="JM26" s="286">
        <f>SUM(JO11:JO14)</f>
        <v>116477.65199999999</v>
      </c>
      <c r="JN26" s="337" t="s">
        <v>2798</v>
      </c>
      <c r="JO26" s="61">
        <v>16.100000000000001</v>
      </c>
      <c r="JP26" s="720" t="s">
        <v>2423</v>
      </c>
      <c r="JQ26" s="2"/>
      <c r="JR26" s="402"/>
      <c r="JT26" s="337" t="s">
        <v>1863</v>
      </c>
      <c r="JU26" s="61"/>
      <c r="JV26" s="769" t="s">
        <v>2423</v>
      </c>
      <c r="JW26" s="2"/>
      <c r="JY26" s="268"/>
    </row>
    <row r="27" spans="1:285" x14ac:dyDescent="0.2">
      <c r="A27" s="797"/>
      <c r="B27" s="797"/>
      <c r="F27" s="194"/>
      <c r="G27" s="797"/>
      <c r="H27" s="797"/>
      <c r="K27"/>
      <c r="M27" s="823" t="s">
        <v>506</v>
      </c>
      <c r="N27" s="823"/>
      <c r="Q27" s="244" t="s">
        <v>1019</v>
      </c>
      <c r="R27" s="142">
        <v>0</v>
      </c>
      <c r="S27" s="823" t="s">
        <v>506</v>
      </c>
      <c r="T27" s="823"/>
      <c r="W27" s="143" t="s">
        <v>1051</v>
      </c>
      <c r="X27" s="142">
        <v>60.75</v>
      </c>
      <c r="Y27" s="797"/>
      <c r="Z27" s="797"/>
      <c r="AC27" s="219" t="s">
        <v>1092</v>
      </c>
      <c r="AD27" s="219"/>
      <c r="AE27" s="823" t="s">
        <v>506</v>
      </c>
      <c r="AF27" s="82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6" t="s">
        <v>1536</v>
      </c>
      <c r="EY27" s="81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4" t="s">
        <v>2171</v>
      </c>
      <c r="HQ27" s="774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2708</v>
      </c>
      <c r="JC27" s="61">
        <v>7</v>
      </c>
      <c r="JD27" s="618" t="s">
        <v>506</v>
      </c>
      <c r="JF27" s="674" t="s">
        <v>2718</v>
      </c>
      <c r="JG27" s="674"/>
      <c r="JH27" s="337" t="s">
        <v>2770</v>
      </c>
      <c r="JI27" s="61">
        <f>55.72+65.82</f>
        <v>121.53999999999999</v>
      </c>
      <c r="JJ27" s="683"/>
      <c r="JL27" s="350" t="s">
        <v>1392</v>
      </c>
      <c r="JM27" s="715">
        <f>SUM(JO8:JO9)</f>
        <v>175.82999999999998</v>
      </c>
      <c r="JN27" s="337" t="s">
        <v>2815</v>
      </c>
      <c r="JO27" s="533">
        <v>42.9</v>
      </c>
      <c r="JP27" s="759"/>
      <c r="JQ27" s="2"/>
      <c r="JT27" s="337" t="s">
        <v>1863</v>
      </c>
      <c r="JU27" s="533"/>
      <c r="JV27" s="773" t="s">
        <v>2852</v>
      </c>
      <c r="JW27" s="2">
        <v>3000</v>
      </c>
    </row>
    <row r="28" spans="1:285" x14ac:dyDescent="0.2">
      <c r="A28" s="797"/>
      <c r="B28" s="797"/>
      <c r="E28" s="193" t="s">
        <v>360</v>
      </c>
      <c r="F28" s="194"/>
      <c r="G28" s="797"/>
      <c r="H28" s="797"/>
      <c r="K28" s="143" t="s">
        <v>1017</v>
      </c>
      <c r="L28" s="142">
        <f>60</f>
        <v>60</v>
      </c>
      <c r="M28" s="823" t="s">
        <v>992</v>
      </c>
      <c r="N28" s="823"/>
      <c r="Q28" s="244" t="s">
        <v>1073</v>
      </c>
      <c r="R28" s="205">
        <v>200</v>
      </c>
      <c r="S28" s="823" t="s">
        <v>992</v>
      </c>
      <c r="T28" s="823"/>
      <c r="W28" s="143" t="s">
        <v>1016</v>
      </c>
      <c r="X28" s="142">
        <v>61.35</v>
      </c>
      <c r="Y28" s="823" t="s">
        <v>506</v>
      </c>
      <c r="Z28" s="823"/>
      <c r="AC28" s="219" t="s">
        <v>1088</v>
      </c>
      <c r="AD28" s="219">
        <f>53+207+63</f>
        <v>323</v>
      </c>
      <c r="AE28" s="823" t="s">
        <v>992</v>
      </c>
      <c r="AF28" s="82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6" t="s">
        <v>1747</v>
      </c>
      <c r="FE28" s="81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74" t="s">
        <v>2171</v>
      </c>
      <c r="JA28" s="774"/>
      <c r="JB28" s="337" t="s">
        <v>2632</v>
      </c>
      <c r="JC28" s="61">
        <v>34</v>
      </c>
      <c r="JD28" s="618" t="s">
        <v>93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7"/>
      <c r="JL28" s="346" t="s">
        <v>2166</v>
      </c>
      <c r="JM28" s="715">
        <f>SUM(JO10:JO10)</f>
        <v>669.59999999999991</v>
      </c>
      <c r="JN28" s="337" t="s">
        <v>2840</v>
      </c>
      <c r="JO28" s="533">
        <v>131</v>
      </c>
      <c r="JP28" s="759"/>
      <c r="JQ28" s="2"/>
      <c r="JR28" s="762" t="s">
        <v>2791</v>
      </c>
      <c r="JS28" s="762"/>
      <c r="JT28" s="337" t="s">
        <v>1863</v>
      </c>
      <c r="JU28" s="533"/>
      <c r="JV28" s="769"/>
      <c r="JW28" s="2"/>
    </row>
    <row r="29" spans="1:285" x14ac:dyDescent="0.2">
      <c r="A29" s="823" t="s">
        <v>506</v>
      </c>
      <c r="B29" s="823"/>
      <c r="E29" s="193" t="s">
        <v>282</v>
      </c>
      <c r="F29" s="194"/>
      <c r="G29" s="823" t="s">
        <v>506</v>
      </c>
      <c r="H29" s="823"/>
      <c r="K29" s="143" t="s">
        <v>1016</v>
      </c>
      <c r="L29" s="142">
        <v>0</v>
      </c>
      <c r="M29" s="822" t="s">
        <v>93</v>
      </c>
      <c r="N29" s="822"/>
      <c r="Q29" s="244" t="s">
        <v>1050</v>
      </c>
      <c r="R29" s="142">
        <v>0</v>
      </c>
      <c r="S29" s="822" t="s">
        <v>93</v>
      </c>
      <c r="T29" s="822"/>
      <c r="W29" s="143" t="s">
        <v>1015</v>
      </c>
      <c r="X29" s="142">
        <v>64</v>
      </c>
      <c r="Y29" s="823" t="s">
        <v>992</v>
      </c>
      <c r="Z29" s="823"/>
      <c r="AC29" s="219" t="s">
        <v>1089</v>
      </c>
      <c r="AD29" s="219">
        <f>63+46</f>
        <v>109</v>
      </c>
      <c r="AE29" s="822" t="s">
        <v>93</v>
      </c>
      <c r="AF29" s="82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6" t="s">
        <v>1536</v>
      </c>
      <c r="EM29" s="81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1034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L29" s="348" t="s">
        <v>2167</v>
      </c>
      <c r="JM29" s="411">
        <f>SUM(JO15:JO22)</f>
        <v>1710.4379999999999</v>
      </c>
      <c r="JN29" s="715" t="s">
        <v>2719</v>
      </c>
      <c r="JO29" s="78">
        <v>20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">
      <c r="A30" s="823" t="s">
        <v>992</v>
      </c>
      <c r="B30" s="823"/>
      <c r="E30" s="193" t="s">
        <v>372</v>
      </c>
      <c r="F30" s="194"/>
      <c r="G30" s="823" t="s">
        <v>992</v>
      </c>
      <c r="H30" s="823"/>
      <c r="K30" s="143" t="s">
        <v>1015</v>
      </c>
      <c r="L30" s="142">
        <v>64</v>
      </c>
      <c r="M30" s="797" t="s">
        <v>385</v>
      </c>
      <c r="N30" s="797"/>
      <c r="Q30"/>
      <c r="S30" s="797" t="s">
        <v>385</v>
      </c>
      <c r="T30" s="797"/>
      <c r="W30" s="143" t="s">
        <v>1014</v>
      </c>
      <c r="X30" s="142">
        <v>100.01</v>
      </c>
      <c r="Y30" s="822" t="s">
        <v>93</v>
      </c>
      <c r="Z30" s="822"/>
      <c r="AC30" s="142" t="s">
        <v>1087</v>
      </c>
      <c r="AD30" s="142">
        <v>65</v>
      </c>
      <c r="AE30" s="797" t="s">
        <v>385</v>
      </c>
      <c r="AF30" s="79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6" t="s">
        <v>1747</v>
      </c>
      <c r="FK30" s="81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572" t="s">
        <v>2381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665" t="s">
        <v>506</v>
      </c>
      <c r="JL30" s="337" t="s">
        <v>2165</v>
      </c>
      <c r="JM30" s="715">
        <f>SUM(JO23:JO28)</f>
        <v>3204.23</v>
      </c>
      <c r="JN30" s="9" t="s">
        <v>2197</v>
      </c>
      <c r="JO30" s="534">
        <f>250+254+164+105</f>
        <v>773</v>
      </c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22" t="s">
        <v>93</v>
      </c>
      <c r="B31" s="822"/>
      <c r="E31" s="193" t="s">
        <v>1007</v>
      </c>
      <c r="F31" s="170"/>
      <c r="G31" s="822" t="s">
        <v>93</v>
      </c>
      <c r="H31" s="822"/>
      <c r="K31" s="143" t="s">
        <v>1014</v>
      </c>
      <c r="L31" s="142">
        <v>50.01</v>
      </c>
      <c r="M31" s="821" t="s">
        <v>1001</v>
      </c>
      <c r="N31" s="821"/>
      <c r="Q31" s="143" t="s">
        <v>1052</v>
      </c>
      <c r="R31" s="142">
        <v>26</v>
      </c>
      <c r="S31" s="821" t="s">
        <v>1001</v>
      </c>
      <c r="T31" s="821"/>
      <c r="W31"/>
      <c r="Y31" s="797" t="s">
        <v>385</v>
      </c>
      <c r="Z31" s="797"/>
      <c r="AC31" s="142" t="s">
        <v>1090</v>
      </c>
      <c r="AD31" s="142">
        <v>10</v>
      </c>
      <c r="AE31" s="821" t="s">
        <v>1001</v>
      </c>
      <c r="AF31" s="82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J31" s="665" t="s">
        <v>93</v>
      </c>
      <c r="JL31" s="337" t="s">
        <v>2830</v>
      </c>
      <c r="JM31" s="715">
        <f>SUM(JO24:JO28)</f>
        <v>251.23</v>
      </c>
      <c r="JN31" s="412">
        <v>20.350000000000001</v>
      </c>
      <c r="JO31" s="534"/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">
      <c r="A32" s="797" t="s">
        <v>385</v>
      </c>
      <c r="B32" s="797"/>
      <c r="E32" s="170"/>
      <c r="F32" s="170"/>
      <c r="G32" s="797" t="s">
        <v>385</v>
      </c>
      <c r="H32" s="797"/>
      <c r="K32"/>
      <c r="M32" s="818" t="s">
        <v>243</v>
      </c>
      <c r="N32" s="818"/>
      <c r="Q32" s="143" t="s">
        <v>1051</v>
      </c>
      <c r="R32" s="142">
        <v>55</v>
      </c>
      <c r="S32" s="818" t="s">
        <v>243</v>
      </c>
      <c r="T32" s="818"/>
      <c r="W32" s="243" t="s">
        <v>1072</v>
      </c>
      <c r="X32" s="243">
        <v>0</v>
      </c>
      <c r="Y32" s="821" t="s">
        <v>1001</v>
      </c>
      <c r="Z32" s="821"/>
      <c r="AE32" s="818" t="s">
        <v>243</v>
      </c>
      <c r="AF32" s="81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6" t="s">
        <v>1438</v>
      </c>
      <c r="DP32" s="82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4" t="s">
        <v>2171</v>
      </c>
      <c r="IO32" s="774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1034</v>
      </c>
      <c r="JN32" s="386" t="s">
        <v>1411</v>
      </c>
      <c r="JO32" s="408">
        <f>JK20+JM33-JQ19</f>
        <v>770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21" t="s">
        <v>1001</v>
      </c>
      <c r="B33" s="821"/>
      <c r="C33" s="3"/>
      <c r="D33" s="3"/>
      <c r="E33" s="246"/>
      <c r="F33" s="246"/>
      <c r="G33" s="821" t="s">
        <v>1001</v>
      </c>
      <c r="H33" s="821"/>
      <c r="K33" s="243" t="s">
        <v>1021</v>
      </c>
      <c r="L33" s="243"/>
      <c r="M33" s="824" t="s">
        <v>1034</v>
      </c>
      <c r="N33" s="824"/>
      <c r="Q33" s="143" t="s">
        <v>1016</v>
      </c>
      <c r="R33" s="142">
        <v>77.239999999999995</v>
      </c>
      <c r="S33" s="824" t="s">
        <v>1034</v>
      </c>
      <c r="T33" s="824"/>
      <c r="Y33" s="818" t="s">
        <v>243</v>
      </c>
      <c r="Z33" s="818"/>
      <c r="AC33" s="197" t="s">
        <v>1012</v>
      </c>
      <c r="AD33" s="142">
        <v>350</v>
      </c>
      <c r="AE33" s="824" t="s">
        <v>1034</v>
      </c>
      <c r="AF33" s="82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9" t="s">
        <v>1411</v>
      </c>
      <c r="DB33" s="83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L33" s="718" t="s">
        <v>2829</v>
      </c>
      <c r="JM33" s="353">
        <f>50+400+200+100</f>
        <v>750</v>
      </c>
      <c r="JN33" s="409">
        <v>60</v>
      </c>
      <c r="JO33" s="543" t="s">
        <v>1828</v>
      </c>
      <c r="JR33" s="348" t="s">
        <v>2167</v>
      </c>
      <c r="JS33" s="411">
        <f>SUM(JU14:JU22)</f>
        <v>0</v>
      </c>
      <c r="JT33" s="409"/>
      <c r="JU33" s="543"/>
    </row>
    <row r="34" spans="1:285" x14ac:dyDescent="0.2">
      <c r="A34" s="818" t="s">
        <v>243</v>
      </c>
      <c r="B34" s="818"/>
      <c r="E34" s="170"/>
      <c r="F34" s="170"/>
      <c r="G34" s="818" t="s">
        <v>243</v>
      </c>
      <c r="H34" s="81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4" t="s">
        <v>1034</v>
      </c>
      <c r="Z34" s="82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N34" s="409">
        <v>40</v>
      </c>
      <c r="JO34" s="543" t="s">
        <v>2794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25">
      <c r="A35" s="825" t="s">
        <v>342</v>
      </c>
      <c r="B35" s="825"/>
      <c r="E35" s="187" t="s">
        <v>368</v>
      </c>
      <c r="F35" s="170"/>
      <c r="G35" s="825" t="s">
        <v>342</v>
      </c>
      <c r="H35" s="82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2785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9</v>
      </c>
      <c r="JO36" s="543" t="s">
        <v>2784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1" t="s">
        <v>1536</v>
      </c>
      <c r="DT37" s="83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10</v>
      </c>
      <c r="JO37" s="543" t="s">
        <v>2796</v>
      </c>
      <c r="JR37" s="767" t="s">
        <v>2838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L38" s="752"/>
      <c r="JM38" s="494"/>
      <c r="JN38" s="409">
        <v>192.7</v>
      </c>
      <c r="JO38" s="543" t="s">
        <v>2828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18</v>
      </c>
      <c r="JO39" s="543" t="s">
        <v>2788</v>
      </c>
      <c r="JP39" s="715" t="s">
        <v>2768</v>
      </c>
      <c r="JT39" s="409"/>
      <c r="JU39" s="54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6" t="s">
        <v>1438</v>
      </c>
      <c r="DJ40" s="82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4" t="s">
        <v>2171</v>
      </c>
      <c r="II40" s="774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v>10</v>
      </c>
      <c r="JO40" s="63" t="s">
        <v>2789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Z41" s="618"/>
      <c r="JA41" s="494"/>
      <c r="JB41" s="409"/>
      <c r="JC41" s="543"/>
      <c r="JH41" s="761"/>
      <c r="JI41" s="401"/>
      <c r="JL41" s="715"/>
      <c r="JM41" s="715"/>
      <c r="JN41" s="409">
        <f>86*3+96</f>
        <v>354</v>
      </c>
      <c r="JO41" s="63" t="s">
        <v>2790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2780</v>
      </c>
      <c r="JO42" s="533">
        <v>7.5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JB43" s="409">
        <v>13</v>
      </c>
      <c r="JC43" s="543" t="s">
        <v>2678</v>
      </c>
      <c r="JG43" s="494"/>
      <c r="JH43" s="504" t="s">
        <v>1618</v>
      </c>
      <c r="JI43" s="533">
        <v>12.34</v>
      </c>
      <c r="JN43" s="400" t="s">
        <v>1386</v>
      </c>
      <c r="JO43" s="533">
        <v>15.79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504" t="s">
        <v>2834</v>
      </c>
      <c r="JO44" s="533">
        <v>13.3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715" t="s">
        <v>2832</v>
      </c>
      <c r="JO45" s="533">
        <v>120.36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400" t="s">
        <v>2818</v>
      </c>
      <c r="JO46" s="533">
        <v>2.79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2846</v>
      </c>
      <c r="JO47" s="533">
        <v>8.5500000000000007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5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2847</v>
      </c>
      <c r="JO48" s="533">
        <v>10.35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5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2848</v>
      </c>
      <c r="JO49" s="533">
        <v>15.000999999999999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5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2849</v>
      </c>
      <c r="JO50" s="357">
        <v>7.67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5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2850</v>
      </c>
      <c r="JO51" s="357">
        <v>3</v>
      </c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  <c r="JW63" s="390"/>
    </row>
    <row r="64" spans="41:283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opLeftCell="C1" zoomScaleNormal="100" workbookViewId="0">
      <selection activeCell="E29" sqref="E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4" customFormat="1" ht="7.5" customHeight="1" x14ac:dyDescent="0.2">
      <c r="B2" s="854" t="s">
        <v>1875</v>
      </c>
      <c r="C2" s="854"/>
      <c r="D2" s="854"/>
      <c r="E2" s="856" t="s">
        <v>2500</v>
      </c>
      <c r="F2" s="856" t="s">
        <v>2523</v>
      </c>
      <c r="G2" s="693"/>
      <c r="H2" s="843"/>
      <c r="I2" s="855" t="s">
        <v>2630</v>
      </c>
      <c r="J2" s="855"/>
      <c r="K2" s="845" t="s">
        <v>2627</v>
      </c>
      <c r="L2" s="845" t="s">
        <v>2547</v>
      </c>
      <c r="M2" s="856" t="s">
        <v>2505</v>
      </c>
      <c r="N2" s="837" t="s">
        <v>2512</v>
      </c>
    </row>
    <row r="3" spans="2:16" s="700" customFormat="1" ht="7.5" customHeight="1" x14ac:dyDescent="0.2">
      <c r="B3" s="694" t="s">
        <v>1874</v>
      </c>
      <c r="C3" s="695" t="s">
        <v>1873</v>
      </c>
      <c r="D3" s="696" t="s">
        <v>2415</v>
      </c>
      <c r="E3" s="857"/>
      <c r="F3" s="857"/>
      <c r="G3" s="697"/>
      <c r="H3" s="844"/>
      <c r="I3" s="698" t="s">
        <v>2590</v>
      </c>
      <c r="J3" s="699" t="s">
        <v>2212</v>
      </c>
      <c r="K3" s="846"/>
      <c r="L3" s="846"/>
      <c r="M3" s="857"/>
      <c r="N3" s="837"/>
    </row>
    <row r="4" spans="2:16" s="624" customFormat="1" ht="7.5" customHeigh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ht="7.5" customHeigh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ht="7.5" customHeigh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ht="7.5" customHeigh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ht="7.5" customHeigh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49" t="s">
        <v>2503</v>
      </c>
      <c r="D10" s="849"/>
      <c r="E10" s="849"/>
      <c r="F10" s="849"/>
      <c r="G10" s="849"/>
      <c r="H10" s="849"/>
      <c r="I10" s="849"/>
      <c r="J10" s="849"/>
      <c r="K10" s="849"/>
      <c r="L10" s="849"/>
      <c r="M10" s="849"/>
      <c r="N10" s="849"/>
      <c r="O10" s="849"/>
      <c r="P10" s="849"/>
    </row>
    <row r="11" spans="2:16" ht="12.75" customHeight="1" x14ac:dyDescent="0.2">
      <c r="B11" s="566"/>
      <c r="C11" s="558" t="s">
        <v>2519</v>
      </c>
      <c r="D11" s="556"/>
      <c r="E11" s="838" t="s">
        <v>2500</v>
      </c>
      <c r="F11" s="838" t="s">
        <v>2523</v>
      </c>
      <c r="G11" s="560"/>
      <c r="H11" s="841" t="s">
        <v>2511</v>
      </c>
      <c r="I11" s="847" t="s">
        <v>2751</v>
      </c>
      <c r="J11" s="850" t="s">
        <v>2628</v>
      </c>
      <c r="K11" s="850"/>
      <c r="L11" s="851"/>
      <c r="M11" s="838" t="s">
        <v>2752</v>
      </c>
      <c r="N11" s="840" t="s">
        <v>2512</v>
      </c>
    </row>
    <row r="12" spans="2:16" x14ac:dyDescent="0.2">
      <c r="B12" s="566"/>
      <c r="C12" s="550" t="s">
        <v>1873</v>
      </c>
      <c r="D12" s="551" t="s">
        <v>2415</v>
      </c>
      <c r="E12" s="839"/>
      <c r="F12" s="839"/>
      <c r="G12" s="562"/>
      <c r="H12" s="842"/>
      <c r="I12" s="848"/>
      <c r="J12" s="701" t="s">
        <v>2521</v>
      </c>
      <c r="K12" s="563" t="s">
        <v>1874</v>
      </c>
      <c r="L12" s="852"/>
      <c r="M12" s="839"/>
      <c r="N12" s="840"/>
    </row>
    <row r="13" spans="2:16" s="624" customFormat="1" x14ac:dyDescent="0.2">
      <c r="B13" s="853">
        <v>8</v>
      </c>
      <c r="C13" s="853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49" t="s">
        <v>2504</v>
      </c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</row>
    <row r="20" spans="2:18" x14ac:dyDescent="0.2">
      <c r="B20" s="566"/>
      <c r="E20" s="552"/>
      <c r="F20" s="552"/>
      <c r="G20" s="836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36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36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2855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2023-05-16T11:10:54Z</dcterms:modified>
</cp:coreProperties>
</file>