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A08F8DB-6D97-4F91-A1CC-D9D4726BD860}" xr6:coauthVersionLast="41" xr6:coauthVersionMax="47" xr10:uidLastSave="{00000000-0000-0000-0000-000000000000}"/>
  <bookViews>
    <workbookView xWindow="2610" yWindow="3735" windowWidth="16185" windowHeight="11835" firstSheet="1" activeTab="1" xr2:uid="{D4D1A54F-01AE-4300-8644-B16194D9355C}"/>
  </bookViews>
  <sheets>
    <sheet name="Fli2pm 200k" sheetId="6" state="hidden" r:id="rId1"/>
    <sheet name="FLI2PF" sheetId="5" r:id="rId2"/>
    <sheet name="FWD" sheetId="8" r:id="rId3"/>
    <sheet name="overlap ptf" sheetId="4" r:id="rId4"/>
    <sheet name="FLI2" sheetId="1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3" i="5"/>
  <c r="D24" i="5" l="1"/>
  <c r="D25" i="5"/>
  <c r="D26" i="5"/>
  <c r="D27" i="5"/>
  <c r="B11" i="5" l="1"/>
  <c r="B14" i="5"/>
  <c r="B15" i="5"/>
  <c r="K7" i="4"/>
  <c r="D9" i="5" l="1"/>
  <c r="D3" i="8" l="1"/>
  <c r="D29" i="8" s="1"/>
  <c r="K5" i="5"/>
  <c r="J5" i="8"/>
  <c r="I5" i="8"/>
  <c r="I3" i="8"/>
  <c r="D9" i="8"/>
  <c r="D4" i="8"/>
  <c r="D10" i="8" l="1"/>
  <c r="A4" i="8"/>
  <c r="G6" i="8"/>
  <c r="A5" i="8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B29" i="8" s="1"/>
  <c r="A14" i="8"/>
  <c r="A7" i="8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9" i="6"/>
  <c r="D4" i="6"/>
  <c r="I3" i="6"/>
  <c r="D3" i="6"/>
  <c r="G6" i="6" s="1"/>
  <c r="D11" i="6" s="1"/>
  <c r="G3" i="2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5" i="6"/>
  <c r="G31" i="4"/>
  <c r="D31" i="4" s="1"/>
  <c r="A10" i="6" l="1"/>
  <c r="B6" i="4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H9" i="5"/>
  <c r="D11" i="5" s="1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9" i="5" l="1"/>
  <c r="D21" i="5"/>
  <c r="D14" i="5"/>
  <c r="D22" i="5"/>
  <c r="D23" i="5"/>
  <c r="D12" i="5"/>
  <c r="B12" i="5" s="1"/>
  <c r="D20" i="5"/>
  <c r="D18" i="5"/>
  <c r="D13" i="5"/>
  <c r="B13" i="5" s="1"/>
  <c r="D15" i="5"/>
  <c r="D17" i="5"/>
  <c r="D16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C27" i="3"/>
  <c r="F1" i="3" s="1"/>
  <c r="B9" i="5" l="1"/>
  <c r="B28" i="5"/>
  <c r="A9" i="5"/>
  <c r="B8" i="4"/>
  <c r="B9" i="4"/>
  <c r="E25" i="4"/>
  <c r="G24" i="4"/>
  <c r="D11" i="4"/>
  <c r="B31" i="4" s="1"/>
  <c r="E24" i="4"/>
  <c r="D5" i="4"/>
  <c r="K14" i="4" s="1"/>
  <c r="D10" i="4"/>
  <c r="B22" i="4" l="1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  <c r="A10" i="1" l="1"/>
</calcChain>
</file>

<file path=xl/sharedStrings.xml><?xml version="1.0" encoding="utf-8"?>
<sst xmlns="http://schemas.openxmlformats.org/spreadsheetml/2006/main" count="115" uniqueCount="81">
  <si>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</si>
  <si>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</si>
  <si>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</si>
  <si>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</si>
  <si>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</si>
  <si>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</si>
  <si>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</si>
  <si>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</si>
  <si>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</si>
  <si>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</si>
  <si>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</si>
  <si>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</si>
  <si>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</si>
  <si>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</si>
  <si>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</si>
  <si>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</si>
  <si>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</si>
  <si>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</si>
  <si>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</si>
  <si>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</si>
  <si>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</si>
  <si>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</si>
  <si>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</si>
  <si>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</si>
  <si>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</si>
  <si>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</si>
  <si>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</si>
  <si>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</si>
  <si>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</si>
  <si>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</si>
  <si>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</si>
  <si>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</si>
  <si>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</si>
  <si>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</si>
  <si>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</si>
  <si>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</si>
  <si>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</si>
  <si>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</si>
  <si>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</si>
  <si>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</si>
  <si>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</si>
  <si>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</si>
  <si>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</si>
  <si>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</si>
  <si>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</si>
  <si>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</si>
  <si>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</si>
  <si>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</si>
  <si>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</si>
  <si>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</si>
  <si>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</si>
  <si>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</si>
  <si>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</si>
  <si>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</si>
  <si>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</si>
  <si>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</si>
  <si>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</si>
  <si>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</si>
  <si>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</si>
  <si>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</si>
  <si>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</si>
  <si>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</si>
  <si>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</si>
  <si>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</si>
  <si>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</si>
  <si>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</si>
  <si>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</si>
  <si>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29M int cost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</si>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</sst>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abSelected="1" workbookViewId="0">
      <selection activeCell="H16" sqref="H16"/>
    </sheetView>
  </sheetViews>
  <sheetFormatPr defaultRowHeight="15" x14ac:dyDescent="0.25"/>
  <cols>
    <col min="1" max="1" width="4.7109375" style="31" bestFit="1" customWidth="1"/>
    <col min="2" max="2" width="10" style="31" bestFit="1" customWidth="1"/>
    <col min="3" max="3" width="7.42578125" style="34" bestFit="1" customWidth="1"/>
    <col min="4" max="4" width="10.85546875" style="51" bestFit="1" customWidth="1"/>
    <col min="5" max="5" width="17.140625" style="31" customWidth="1"/>
    <col min="6" max="6" width="1.5703125" style="31" customWidth="1"/>
    <col min="7" max="7" width="17.7109375" style="31" bestFit="1" customWidth="1"/>
    <col min="8" max="16384" width="9.140625" style="31"/>
  </cols>
  <sheetData>
    <row r="2" spans="1:12" x14ac:dyDescent="0.25">
      <c r="C2" s="47"/>
      <c r="D2" s="50" t="s">
        <v>2</v>
      </c>
    </row>
    <row r="3" spans="1:12" x14ac:dyDescent="0.25">
      <c r="A3" s="32"/>
      <c r="B3" s="33"/>
      <c r="C3" s="48">
        <v>45536</v>
      </c>
      <c r="D3" s="50">
        <f>-24%*H6</f>
        <v>-76189.919999999998</v>
      </c>
      <c r="E3" s="31" t="s">
        <v>69</v>
      </c>
      <c r="I3" s="33"/>
      <c r="J3" s="31">
        <f>11/12</f>
        <v>0.91666666666666663</v>
      </c>
      <c r="K3" s="33">
        <v>2.53E-2</v>
      </c>
      <c r="L3" s="35">
        <f>$H$9*J3*K3</f>
        <v>5595.4088886666668</v>
      </c>
    </row>
    <row r="4" spans="1:12" x14ac:dyDescent="0.25">
      <c r="A4" s="32"/>
      <c r="B4" s="33"/>
      <c r="C4" s="48">
        <v>45597</v>
      </c>
      <c r="D4" s="50">
        <f>H4*H6</f>
        <v>4349.1746000000003</v>
      </c>
      <c r="E4" s="31" t="s">
        <v>24</v>
      </c>
      <c r="G4" s="40" t="s">
        <v>22</v>
      </c>
      <c r="H4" s="42">
        <v>1.37E-2</v>
      </c>
      <c r="J4" s="31">
        <v>1</v>
      </c>
      <c r="K4" s="33">
        <v>2.3300000000000001E-2</v>
      </c>
      <c r="L4" s="35">
        <f t="shared" ref="L4:L5" si="0">$H$9*J4*K4</f>
        <v>5621.5462640000005</v>
      </c>
    </row>
    <row r="5" spans="1:12" x14ac:dyDescent="0.25">
      <c r="A5" s="32"/>
      <c r="B5" s="33"/>
      <c r="C5" s="48"/>
      <c r="D5" s="50"/>
      <c r="G5" s="43" t="s">
        <v>77</v>
      </c>
      <c r="H5" s="44">
        <v>3.2759999999999997E-2</v>
      </c>
      <c r="J5" s="31">
        <f>6/12</f>
        <v>0.5</v>
      </c>
      <c r="K5" s="33">
        <f>H8</f>
        <v>0.03</v>
      </c>
      <c r="L5" s="35">
        <f t="shared" si="0"/>
        <v>3619.0212000000001</v>
      </c>
    </row>
    <row r="6" spans="1:12" x14ac:dyDescent="0.25">
      <c r="A6" s="32"/>
      <c r="B6" s="33"/>
      <c r="C6" s="48">
        <v>45992</v>
      </c>
      <c r="D6" s="50">
        <f>-SUM(L3:L5)</f>
        <v>-14835.976352666668</v>
      </c>
      <c r="E6" s="31" t="s">
        <v>67</v>
      </c>
      <c r="G6" s="40" t="s">
        <v>13</v>
      </c>
      <c r="H6" s="41">
        <v>317458</v>
      </c>
      <c r="K6" s="36"/>
      <c r="L6" s="35"/>
    </row>
    <row r="7" spans="1:12" x14ac:dyDescent="0.25">
      <c r="A7" s="52" t="s">
        <v>74</v>
      </c>
      <c r="B7" s="53"/>
      <c r="C7" s="48"/>
      <c r="D7" s="50"/>
      <c r="G7" s="40"/>
      <c r="H7" s="41"/>
    </row>
    <row r="8" spans="1:12" x14ac:dyDescent="0.25">
      <c r="A8" s="46" t="s">
        <v>71</v>
      </c>
      <c r="B8" s="31" t="s">
        <v>72</v>
      </c>
      <c r="C8" s="48"/>
      <c r="D8" s="50"/>
      <c r="G8" s="40" t="s">
        <v>79</v>
      </c>
      <c r="H8" s="42">
        <v>0.03</v>
      </c>
    </row>
    <row r="9" spans="1:12" x14ac:dyDescent="0.25">
      <c r="A9" s="32">
        <f>B9-D3</f>
        <v>-86.877672666669241</v>
      </c>
      <c r="B9" s="32">
        <f>SUM($D$3:D9)</f>
        <v>-76276.797672666667</v>
      </c>
      <c r="C9" s="48">
        <v>46447</v>
      </c>
      <c r="D9" s="50">
        <f>H5*$H$6</f>
        <v>10399.924079999999</v>
      </c>
      <c r="E9" s="31" t="s">
        <v>25</v>
      </c>
      <c r="G9" s="40" t="s">
        <v>21</v>
      </c>
      <c r="H9" s="41">
        <f>H6+D3</f>
        <v>241268.08000000002</v>
      </c>
    </row>
    <row r="10" spans="1:12" x14ac:dyDescent="0.25">
      <c r="A10" s="32"/>
      <c r="B10" s="49" t="s">
        <v>76</v>
      </c>
      <c r="C10" s="48"/>
      <c r="D10" s="50"/>
      <c r="E10" s="37"/>
      <c r="F10" s="37"/>
      <c r="G10" s="40" t="s">
        <v>19</v>
      </c>
      <c r="H10" s="42">
        <v>0.02</v>
      </c>
    </row>
    <row r="11" spans="1:12" x14ac:dyDescent="0.25">
      <c r="A11" s="32"/>
      <c r="B11" s="39">
        <f>-D11/$D$3</f>
        <v>7.3166666666666658E-2</v>
      </c>
      <c r="C11" s="48">
        <v>46813</v>
      </c>
      <c r="D11" s="50">
        <f t="shared" ref="D11:D27" si="1">$H$5*$H$6-$H$10*$H$9</f>
        <v>5574.5624799999987</v>
      </c>
      <c r="I11" s="38"/>
      <c r="J11" s="38"/>
    </row>
    <row r="12" spans="1:12" x14ac:dyDescent="0.25">
      <c r="A12" s="32"/>
      <c r="B12" s="39">
        <f>-D12/$D$3</f>
        <v>7.3166666666666658E-2</v>
      </c>
      <c r="C12" s="48">
        <v>47178</v>
      </c>
      <c r="D12" s="50">
        <f t="shared" si="1"/>
        <v>5574.5624799999987</v>
      </c>
      <c r="G12" s="38"/>
      <c r="H12" s="38"/>
      <c r="I12" s="38"/>
      <c r="J12" s="38"/>
    </row>
    <row r="13" spans="1:12" x14ac:dyDescent="0.25">
      <c r="A13" s="32"/>
      <c r="B13" s="39">
        <f>-D13/$D$3</f>
        <v>7.3166666666666658E-2</v>
      </c>
      <c r="C13" s="48">
        <v>47543</v>
      </c>
      <c r="D13" s="50">
        <f t="shared" si="1"/>
        <v>5574.5624799999987</v>
      </c>
      <c r="G13" s="38"/>
      <c r="H13" s="38"/>
      <c r="I13" s="38"/>
      <c r="J13" s="38"/>
    </row>
    <row r="14" spans="1:12" x14ac:dyDescent="0.25">
      <c r="A14" s="32"/>
      <c r="B14" s="39">
        <f t="shared" ref="B14:B15" si="2">-D14/$D$3</f>
        <v>7.3166666666666658E-2</v>
      </c>
      <c r="C14" s="48">
        <v>47908</v>
      </c>
      <c r="D14" s="50">
        <f t="shared" si="1"/>
        <v>5574.5624799999987</v>
      </c>
    </row>
    <row r="15" spans="1:12" x14ac:dyDescent="0.25">
      <c r="A15" s="32"/>
      <c r="B15" s="39">
        <f t="shared" si="2"/>
        <v>7.3166666666666658E-2</v>
      </c>
      <c r="C15" s="48">
        <v>48274</v>
      </c>
      <c r="D15" s="50">
        <f t="shared" si="1"/>
        <v>5574.5624799999987</v>
      </c>
    </row>
    <row r="16" spans="1:12" x14ac:dyDescent="0.25">
      <c r="A16" s="32"/>
      <c r="B16" s="45" t="s">
        <v>73</v>
      </c>
      <c r="C16" s="48">
        <v>48639</v>
      </c>
      <c r="D16" s="50">
        <f t="shared" si="1"/>
        <v>5574.5624799999987</v>
      </c>
    </row>
    <row r="17" spans="1:8" x14ac:dyDescent="0.25">
      <c r="A17" s="32"/>
      <c r="B17" s="33"/>
      <c r="C17" s="48">
        <v>49004</v>
      </c>
      <c r="D17" s="50">
        <f t="shared" si="1"/>
        <v>5574.5624799999987</v>
      </c>
    </row>
    <row r="18" spans="1:8" x14ac:dyDescent="0.25">
      <c r="A18" s="32"/>
      <c r="B18" s="33"/>
      <c r="C18" s="48">
        <v>49369</v>
      </c>
      <c r="D18" s="50">
        <f t="shared" si="1"/>
        <v>5574.5624799999987</v>
      </c>
    </row>
    <row r="19" spans="1:8" x14ac:dyDescent="0.25">
      <c r="A19" s="32"/>
      <c r="B19" s="33"/>
      <c r="C19" s="48">
        <v>49735</v>
      </c>
      <c r="D19" s="50">
        <f t="shared" si="1"/>
        <v>5574.5624799999987</v>
      </c>
    </row>
    <row r="20" spans="1:8" x14ac:dyDescent="0.25">
      <c r="A20" s="32"/>
      <c r="B20" s="33"/>
      <c r="C20" s="48">
        <v>50100</v>
      </c>
      <c r="D20" s="50">
        <f t="shared" si="1"/>
        <v>5574.5624799999987</v>
      </c>
    </row>
    <row r="21" spans="1:8" x14ac:dyDescent="0.25">
      <c r="A21" s="32"/>
      <c r="B21" s="33"/>
      <c r="C21" s="48">
        <v>50465</v>
      </c>
      <c r="D21" s="50">
        <f t="shared" si="1"/>
        <v>5574.5624799999987</v>
      </c>
    </row>
    <row r="22" spans="1:8" x14ac:dyDescent="0.25">
      <c r="A22" s="32"/>
      <c r="B22" s="33"/>
      <c r="C22" s="48">
        <v>50830</v>
      </c>
      <c r="D22" s="50">
        <f t="shared" si="1"/>
        <v>5574.5624799999987</v>
      </c>
    </row>
    <row r="23" spans="1:8" x14ac:dyDescent="0.25">
      <c r="A23" s="32"/>
      <c r="B23" s="33"/>
      <c r="C23" s="48">
        <v>51196</v>
      </c>
      <c r="D23" s="50">
        <f t="shared" si="1"/>
        <v>5574.5624799999987</v>
      </c>
    </row>
    <row r="24" spans="1:8" x14ac:dyDescent="0.25">
      <c r="A24" s="32"/>
      <c r="B24" s="33"/>
      <c r="C24" s="48">
        <v>51561</v>
      </c>
      <c r="D24" s="50">
        <f t="shared" si="1"/>
        <v>5574.5624799999987</v>
      </c>
    </row>
    <row r="25" spans="1:8" x14ac:dyDescent="0.25">
      <c r="A25" s="32"/>
      <c r="B25" s="33"/>
      <c r="C25" s="48">
        <v>51926</v>
      </c>
      <c r="D25" s="50">
        <f t="shared" si="1"/>
        <v>5574.5624799999987</v>
      </c>
    </row>
    <row r="26" spans="1:8" x14ac:dyDescent="0.25">
      <c r="A26" s="32"/>
      <c r="B26" s="33"/>
      <c r="C26" s="48">
        <v>52291</v>
      </c>
      <c r="D26" s="50">
        <f t="shared" si="1"/>
        <v>5574.5624799999987</v>
      </c>
    </row>
    <row r="27" spans="1:8" x14ac:dyDescent="0.25">
      <c r="A27" s="32"/>
      <c r="B27" s="33" t="s">
        <v>70</v>
      </c>
      <c r="C27" s="48">
        <v>52657</v>
      </c>
      <c r="D27" s="50">
        <f t="shared" si="1"/>
        <v>5574.5624799999987</v>
      </c>
    </row>
    <row r="28" spans="1:8" x14ac:dyDescent="0.25">
      <c r="A28" s="32"/>
      <c r="B28" s="33">
        <f>XIRR(D3:D28,C3:C28)</f>
        <v>6.3939067721366857E-2</v>
      </c>
      <c r="C28" s="48">
        <v>52657</v>
      </c>
      <c r="D28" s="50">
        <v>94080</v>
      </c>
      <c r="E28" s="31" t="s">
        <v>75</v>
      </c>
      <c r="F28" s="37"/>
      <c r="G28" s="37"/>
      <c r="H28" s="37"/>
    </row>
    <row r="29" spans="1:8" x14ac:dyDescent="0.25">
      <c r="A29" s="32"/>
      <c r="B29" s="33"/>
      <c r="C29" s="48"/>
      <c r="D29" s="50"/>
      <c r="E29" s="37" t="s">
        <v>68</v>
      </c>
    </row>
    <row r="31" spans="1:8" x14ac:dyDescent="0.25">
      <c r="A31" s="32"/>
      <c r="B31" s="33" t="s">
        <v>78</v>
      </c>
    </row>
    <row r="32" spans="1:8" x14ac:dyDescent="0.25">
      <c r="B32" s="31" t="s">
        <v>80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58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59</v>
      </c>
      <c r="F4" t="s">
        <v>63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64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62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45</v>
      </c>
      <c r="C9" s="3">
        <v>46661</v>
      </c>
      <c r="D9" s="20">
        <f>3.38%*$G$4</f>
        <v>8483.7999999999993</v>
      </c>
      <c r="E9" t="s">
        <v>60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61</v>
      </c>
    </row>
    <row r="11" spans="1:11" x14ac:dyDescent="0.25">
      <c r="A11" s="5" t="s">
        <v>52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44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65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66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61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f>150394.75*0</f>
        <v>0</v>
      </c>
    </row>
    <row r="8" spans="2:11" x14ac:dyDescent="0.25">
      <c r="B8" s="14">
        <f>SUM($D$6:D8)</f>
        <v>-56575</v>
      </c>
      <c r="C8" s="15">
        <v>45505</v>
      </c>
      <c r="D8" s="14">
        <f t="shared" si="0"/>
        <v>0</v>
      </c>
      <c r="E8" s="14"/>
      <c r="F8" s="14"/>
      <c r="G8" s="14">
        <f>-$K$7/5</f>
        <v>0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-56575</v>
      </c>
      <c r="C9" s="15">
        <v>45566</v>
      </c>
      <c r="D9" s="14">
        <f t="shared" si="0"/>
        <v>0</v>
      </c>
      <c r="E9" s="14"/>
      <c r="F9" s="14"/>
      <c r="G9" s="14">
        <f>-9%*G8</f>
        <v>0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-106640.66666666666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-106640.66666666666</v>
      </c>
      <c r="C11" s="15">
        <v>45870</v>
      </c>
      <c r="D11" s="14">
        <f t="shared" si="0"/>
        <v>0</v>
      </c>
      <c r="E11" s="14"/>
      <c r="F11" s="14"/>
      <c r="G11" s="14">
        <f>G8</f>
        <v>0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-106640.66666666666</v>
      </c>
      <c r="C12" s="15">
        <v>45870</v>
      </c>
      <c r="D12" s="14">
        <f t="shared" si="0"/>
        <v>0</v>
      </c>
      <c r="E12" s="14"/>
      <c r="F12" s="14"/>
      <c r="G12" s="14">
        <f>(0.0425-0.03)*K7</f>
        <v>0</v>
      </c>
      <c r="H12" s="12" t="s">
        <v>38</v>
      </c>
      <c r="I12" s="8"/>
    </row>
    <row r="13" spans="2:11" ht="30" x14ac:dyDescent="0.25">
      <c r="B13" s="14">
        <f>SUM($D$6:D13)</f>
        <v>-118850.66666666666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51</v>
      </c>
      <c r="I13" s="8"/>
      <c r="J13" s="25" t="s">
        <v>57</v>
      </c>
      <c r="K13" s="26">
        <f>B13</f>
        <v>-118850.66666666666</v>
      </c>
    </row>
    <row r="14" spans="2:11" x14ac:dyDescent="0.25">
      <c r="B14" s="14">
        <f>SUM($D$6:D14)</f>
        <v>-114377.80000666666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35819.199993333343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-118850.66666666666</v>
      </c>
    </row>
    <row r="16" spans="2:11" x14ac:dyDescent="0.25">
      <c r="B16" s="14">
        <f>SUM($D$6:D16)</f>
        <v>35819.199993333343</v>
      </c>
      <c r="C16" s="15">
        <v>46235</v>
      </c>
      <c r="D16" s="14">
        <f t="shared" si="0"/>
        <v>0</v>
      </c>
      <c r="E16" s="14"/>
      <c r="F16" s="14"/>
      <c r="G16" s="14">
        <f>G8</f>
        <v>0</v>
      </c>
      <c r="H16" s="12"/>
      <c r="I16" s="8"/>
    </row>
    <row r="17" spans="2:11" x14ac:dyDescent="0.25">
      <c r="B17" s="14">
        <f>SUM($D$6:D17)</f>
        <v>43844.199993333343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103844.19999333334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103844.19999333334</v>
      </c>
      <c r="C19" s="15">
        <v>46600</v>
      </c>
      <c r="D19" s="14">
        <f t="shared" si="0"/>
        <v>0</v>
      </c>
      <c r="E19" s="14"/>
      <c r="F19" s="14"/>
      <c r="G19" s="14">
        <f>G8</f>
        <v>0</v>
      </c>
      <c r="H19" s="12"/>
      <c r="I19" s="8"/>
    </row>
    <row r="20" spans="2:11" x14ac:dyDescent="0.25">
      <c r="B20" s="14">
        <f>SUM($D$6:D20)</f>
        <v>103844.19999333334</v>
      </c>
      <c r="C20" s="15">
        <v>46966</v>
      </c>
      <c r="D20" s="14">
        <f t="shared" si="0"/>
        <v>0</v>
      </c>
      <c r="E20" s="14"/>
      <c r="F20" s="14"/>
      <c r="G20" s="14">
        <f>G8</f>
        <v>0</v>
      </c>
      <c r="H20" s="12"/>
      <c r="I20" s="8"/>
    </row>
    <row r="21" spans="2:11" x14ac:dyDescent="0.25">
      <c r="B21" s="14">
        <f>SUM($D$6:D21)</f>
        <v>103844.19999333334</v>
      </c>
      <c r="C21" s="15">
        <v>47331</v>
      </c>
      <c r="D21" s="14">
        <f t="shared" si="0"/>
        <v>0</v>
      </c>
      <c r="E21" s="14"/>
      <c r="F21" s="14"/>
      <c r="G21" s="14">
        <f>3.391%*$K$7</f>
        <v>0</v>
      </c>
      <c r="H21" s="12" t="s">
        <v>8</v>
      </c>
      <c r="I21" s="8"/>
    </row>
    <row r="22" spans="2:11" x14ac:dyDescent="0.25">
      <c r="B22" s="14">
        <f>SUM($D$6:D22)</f>
        <v>103844.19999333334</v>
      </c>
      <c r="C22" s="15">
        <v>47331</v>
      </c>
      <c r="D22" s="14">
        <f t="shared" si="0"/>
        <v>0</v>
      </c>
      <c r="E22" s="14"/>
      <c r="F22" s="14"/>
      <c r="G22" s="14">
        <f>3%*K7</f>
        <v>0</v>
      </c>
      <c r="H22" s="12" t="s">
        <v>36</v>
      </c>
      <c r="I22" s="8"/>
    </row>
    <row r="23" spans="2:11" ht="15.75" thickBot="1" x14ac:dyDescent="0.3">
      <c r="B23" s="14">
        <f>SUM($D$6:D23)</f>
        <v>103844.19999333334</v>
      </c>
      <c r="C23" s="22">
        <v>47331</v>
      </c>
      <c r="D23" s="23">
        <f t="shared" si="0"/>
        <v>0</v>
      </c>
      <c r="E23" s="23"/>
      <c r="F23" s="23"/>
      <c r="G23" s="23">
        <f>K7</f>
        <v>0</v>
      </c>
      <c r="H23" s="12" t="s">
        <v>43</v>
      </c>
      <c r="I23" s="8"/>
    </row>
    <row r="24" spans="2:11" ht="15.75" thickTop="1" x14ac:dyDescent="0.25">
      <c r="B24" s="54" t="s">
        <v>49</v>
      </c>
      <c r="C24" s="55"/>
      <c r="D24" s="56"/>
      <c r="E24" s="21">
        <f>SUM(E3:E23)</f>
        <v>10601.86666</v>
      </c>
      <c r="F24" s="21">
        <f>SUM(F3:F23)</f>
        <v>-760</v>
      </c>
      <c r="G24" s="21">
        <f>SUM(G3:G23)</f>
        <v>-0.01</v>
      </c>
      <c r="H24" s="12"/>
      <c r="I24" s="8"/>
    </row>
    <row r="25" spans="2:11" x14ac:dyDescent="0.25">
      <c r="B25" s="57"/>
      <c r="C25" s="58"/>
      <c r="D25" s="59"/>
      <c r="E25" s="16">
        <f>XIRR(E3:E23,C3:C23)</f>
        <v>3.9722254872322102E-2</v>
      </c>
      <c r="F25" s="16" t="s">
        <v>53</v>
      </c>
      <c r="G25" s="16"/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103844.19999333334</v>
      </c>
      <c r="C27" s="15">
        <v>47696</v>
      </c>
      <c r="D27" s="14">
        <f t="shared" si="0"/>
        <v>0</v>
      </c>
      <c r="E27" s="14"/>
      <c r="F27" s="14"/>
      <c r="G27" s="14">
        <f>3.391%*$K$7</f>
        <v>0</v>
      </c>
      <c r="H27" s="60" t="s">
        <v>56</v>
      </c>
      <c r="I27" s="8"/>
    </row>
    <row r="28" spans="2:11" x14ac:dyDescent="0.25">
      <c r="B28" s="14">
        <f>SUM($D$6:D28)</f>
        <v>103844.19999333334</v>
      </c>
      <c r="C28" s="15">
        <v>48061</v>
      </c>
      <c r="D28" s="14">
        <f t="shared" si="0"/>
        <v>0</v>
      </c>
      <c r="E28" s="14"/>
      <c r="F28" s="14"/>
      <c r="G28" s="14">
        <f>3.391%*$K$7</f>
        <v>0</v>
      </c>
      <c r="H28" s="61"/>
      <c r="I28" s="8"/>
    </row>
    <row r="29" spans="2:11" x14ac:dyDescent="0.25">
      <c r="B29" s="14">
        <f>SUM($D$6:D29)</f>
        <v>103844.19999333334</v>
      </c>
      <c r="C29" s="15">
        <v>48427</v>
      </c>
      <c r="D29" s="14">
        <f t="shared" si="0"/>
        <v>0</v>
      </c>
      <c r="E29" s="14"/>
      <c r="F29" s="14"/>
      <c r="G29" s="14">
        <f>3.391%*$K$7</f>
        <v>0</v>
      </c>
      <c r="H29" s="61"/>
      <c r="I29" s="8"/>
    </row>
    <row r="30" spans="2:11" x14ac:dyDescent="0.25">
      <c r="B30" s="14">
        <f>SUM($D$6:D30)</f>
        <v>103844.19999333334</v>
      </c>
      <c r="C30" s="15">
        <v>48792</v>
      </c>
      <c r="D30" s="14">
        <f t="shared" si="0"/>
        <v>0</v>
      </c>
      <c r="E30" s="14"/>
      <c r="F30" s="14"/>
      <c r="G30" s="14">
        <f>3.391%*$K$7</f>
        <v>0</v>
      </c>
      <c r="H30" s="61"/>
      <c r="I30" s="8"/>
    </row>
    <row r="31" spans="2:11" x14ac:dyDescent="0.25">
      <c r="B31" s="14">
        <f>SUM($D$6:D31)</f>
        <v>103844.19999333334</v>
      </c>
      <c r="C31" s="15">
        <v>49157</v>
      </c>
      <c r="D31" s="14">
        <f t="shared" si="0"/>
        <v>0</v>
      </c>
      <c r="E31" s="14"/>
      <c r="F31" s="14"/>
      <c r="G31" s="14">
        <f>3.391%*$K$7</f>
        <v>0</v>
      </c>
      <c r="H31" s="61"/>
      <c r="I31" s="8"/>
    </row>
    <row r="32" spans="2:11" x14ac:dyDescent="0.25">
      <c r="B32" s="14">
        <f>SUM($D$6:D32)</f>
        <v>107119.19999333334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47</v>
      </c>
      <c r="H32" s="61"/>
      <c r="I32" s="8"/>
      <c r="J32" t="s">
        <v>48</v>
      </c>
      <c r="K32" s="2">
        <v>2.5000000000000001E-2</v>
      </c>
    </row>
    <row r="33" spans="2:11" x14ac:dyDescent="0.25">
      <c r="B33" s="14">
        <f>SUM($D$6:D33)</f>
        <v>110394.19999333334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61"/>
      <c r="I33" s="8"/>
      <c r="J33" t="s">
        <v>50</v>
      </c>
      <c r="K33" s="24">
        <f>-F32/F6</f>
        <v>5.4583333333333317E-2</v>
      </c>
    </row>
    <row r="34" spans="2:11" x14ac:dyDescent="0.25">
      <c r="B34" s="14">
        <f>SUM($D$6:D34)</f>
        <v>113669.19999333334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61"/>
      <c r="I34" s="8"/>
    </row>
    <row r="35" spans="2:11" x14ac:dyDescent="0.25">
      <c r="B35" s="14">
        <f>SUM($D$6:D35)</f>
        <v>116944.19999333334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61"/>
      <c r="I35" s="8"/>
    </row>
    <row r="36" spans="2:11" x14ac:dyDescent="0.25">
      <c r="B36" s="14">
        <f>SUM($D$6:D36)</f>
        <v>120219.19999333334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61"/>
      <c r="I36" s="8"/>
    </row>
    <row r="37" spans="2:11" x14ac:dyDescent="0.25">
      <c r="B37" s="14">
        <f>SUM($D$6:D37)</f>
        <v>123494.19999333334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61"/>
      <c r="I37" s="8"/>
    </row>
    <row r="38" spans="2:11" x14ac:dyDescent="0.25">
      <c r="B38" s="14">
        <f>SUM($D$6:D38)</f>
        <v>126769.19999333334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62"/>
      <c r="I38" s="8"/>
    </row>
    <row r="40" spans="2:11" x14ac:dyDescent="0.25">
      <c r="H40" t="s">
        <v>46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54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55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overlap ptf</vt:lpstr>
      <vt:lpstr>FLI2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2024-09-14T07:11:30Z</dcterms:modified>
</cp:coreProperties>
</file>