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30A7A14-F00C-4845-ADDC-9A5AA06A5ED6}" xr6:coauthVersionLast="41" xr6:coauthVersionMax="47" xr10:uidLastSave="{00000000-0000-0000-0000-000000000000}"/>
  <bookViews>
    <workbookView xWindow="810" yWindow="-120" windowWidth="28110" windowHeight="16440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3" i="8" l="1"/>
  <c r="D29" i="8" s="1"/>
  <c r="J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I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10" i="6"/>
  <c r="A5" i="6"/>
  <c r="G31" i="4"/>
  <c r="D31" i="4" s="1"/>
  <c r="B6" i="4" l="1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G9" i="5"/>
  <c r="D11" i="5" s="1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9" i="5" l="1"/>
  <c r="D27" i="5"/>
  <c r="D21" i="5"/>
  <c r="D14" i="5"/>
  <c r="D22" i="5"/>
  <c r="D23" i="5"/>
  <c r="D25" i="5"/>
  <c r="D26" i="5"/>
  <c r="D12" i="5"/>
  <c r="B12" i="5" s="1"/>
  <c r="D20" i="5"/>
  <c r="D18" i="5"/>
  <c r="D13" i="5"/>
  <c r="B13" i="5" s="1"/>
  <c r="D24" i="5"/>
  <c r="D15" i="5"/>
  <c r="D17" i="5"/>
  <c r="D16" i="5"/>
  <c r="K4" i="5"/>
  <c r="K3" i="5"/>
  <c r="K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B28" i="5"/>
  <c r="A9" i="5"/>
  <c r="B8" i="4"/>
  <c r="B31" i="4"/>
  <c r="B22" i="4"/>
  <c r="B9" i="4"/>
  <c r="E25" i="4"/>
  <c r="G24" i="4"/>
  <c r="D11" i="4"/>
  <c r="G25" i="4"/>
  <c r="E24" i="4"/>
  <c r="D5" i="4"/>
  <c r="K14" i="4" s="1"/>
  <c r="D10" i="4"/>
  <c r="B13" i="4" s="1"/>
  <c r="B19" i="4" l="1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A10" i="1" s="1"/>
  <c r="C7" i="1"/>
  <c r="F10" i="1"/>
</calcChain>
</file>

<file path=xl/sharedStrings.xml><?xml version="1.0" encoding="utf-8"?>
<sst xmlns="http://schemas.openxmlformats.org/spreadsheetml/2006/main" count="112" uniqueCount="78">
  <si>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</si>
  <si>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</si>
  <si>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</si>
  <si>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</si>
  <si>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</si>
  <si>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</si>
  <si>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</si>
  <si>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</si>
  <si>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</si>
  <si>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</si>
  <si>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</si>
  <si>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</si>
  <si>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</si>
  <si>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</si>
  <si>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</si>
  <si>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</si>
  <si>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</si>
  <si>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</si>
  <si>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</si>
  <si>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</si>
  <si>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</si>
  <si>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</si>
  <si>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</si>
  <si>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</si>
  <si>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</si>
  <si>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</si>
  <si>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</si>
  <si>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</si>
  <si>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</si>
  <si>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</si>
  <si>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</si>
  <si>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</si>
  <si>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</si>
  <si>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</si>
  <si>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</si>
  <si>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</si>
  <si>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</si>
  <si>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</si>
  <si>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</si>
  <si>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</si>
  <si>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</si>
  <si>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</si>
  <si>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</si>
  <si>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</si>
  <si>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</si>
  <si>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</si>
  <si>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</si>
  <si>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</si>
  <si>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</si>
  <si>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</si>
  <si>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</si>
  <si>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</si>
  <si>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</si>
  <si>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</si>
  <si>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</si>
  <si>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</si>
  <si>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</si>
  <si>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</si>
  <si>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</si>
  <si>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</si>
  <si>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</si>
  <si>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</si>
  <si>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</si>
  <si>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</si>
  <si>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</si>
  <si>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</si>
  <si>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</si>
  <si>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29M int cost</t>
  </si>
  <si>
    <t>surrender FLI2PF #317k to wipe out loan</t>
  </si>
  <si>
    <t>FLI2PF down payment</t>
  </si>
  <si>
    <t xml:space="preserve">~Mar27 LIR </t>
  </si>
  <si>
    <t>annual payout</t>
  </si>
  <si>
    <t>DYOC</t>
  </si>
  <si>
    <t>FLI2pf xirr</t>
  </si>
  <si>
    <t>PnL</t>
  </si>
  <si>
    <t>net outlay</t>
  </si>
  <si>
    <t>ditto</t>
  </si>
  <si>
    <t>-- if 退保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</si>
</sst>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17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3" fontId="0" fillId="0" borderId="0" xfId="0" quotePrefix="1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K31"/>
  <sheetViews>
    <sheetView tabSelected="1" workbookViewId="0">
      <selection activeCell="J17" sqref="J17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5" bestFit="1" customWidth="1"/>
    <col min="4" max="4" width="10.85546875" style="37" bestFit="1" customWidth="1"/>
    <col min="5" max="5" width="17.140625" style="31" customWidth="1"/>
    <col min="6" max="6" width="17.7109375" style="31" bestFit="1" customWidth="1"/>
    <col min="7" max="16384" width="9.140625" style="31"/>
  </cols>
  <sheetData>
    <row r="2" spans="1:11" x14ac:dyDescent="0.25">
      <c r="C2" s="32"/>
      <c r="D2" s="37" t="s">
        <v>2</v>
      </c>
    </row>
    <row r="3" spans="1:11" x14ac:dyDescent="0.25">
      <c r="A3" s="33"/>
      <c r="B3" s="34"/>
      <c r="C3" s="35">
        <v>45536</v>
      </c>
      <c r="D3" s="37">
        <f>-24%*G6</f>
        <v>-76080</v>
      </c>
      <c r="E3" s="31" t="s">
        <v>69</v>
      </c>
      <c r="H3" s="34"/>
      <c r="I3" s="31">
        <f>5/12</f>
        <v>0.41666666666666669</v>
      </c>
      <c r="J3" s="34">
        <v>2.5600000000000001E-2</v>
      </c>
      <c r="K3" s="36">
        <f>$G$9*I3*J3</f>
        <v>2569.8133333333335</v>
      </c>
    </row>
    <row r="4" spans="1:11" x14ac:dyDescent="0.25">
      <c r="A4" s="33"/>
      <c r="B4" s="34"/>
      <c r="C4" s="35">
        <v>45597</v>
      </c>
      <c r="D4" s="37">
        <f>G4*G6</f>
        <v>4342.9000000000005</v>
      </c>
      <c r="E4" s="31" t="s">
        <v>24</v>
      </c>
      <c r="F4" s="51" t="s">
        <v>22</v>
      </c>
      <c r="G4" s="53">
        <v>1.37E-2</v>
      </c>
      <c r="I4" s="31">
        <v>1</v>
      </c>
      <c r="J4" s="34">
        <v>2.3599999999999999E-2</v>
      </c>
      <c r="K4" s="36">
        <f t="shared" ref="K4:K5" si="0">$G$9*I4*J4</f>
        <v>5685.7119999999995</v>
      </c>
    </row>
    <row r="5" spans="1:11" x14ac:dyDescent="0.25">
      <c r="A5" s="33"/>
      <c r="B5" s="34"/>
      <c r="F5" s="54" t="s">
        <v>71</v>
      </c>
      <c r="G5" s="55">
        <v>3.2759999999999997E-2</v>
      </c>
      <c r="I5" s="31">
        <v>1</v>
      </c>
      <c r="J5" s="34">
        <f>G8</f>
        <v>0.03</v>
      </c>
      <c r="K5" s="36">
        <f t="shared" si="0"/>
        <v>7227.5999999999995</v>
      </c>
    </row>
    <row r="6" spans="1:11" x14ac:dyDescent="0.25">
      <c r="A6" s="33"/>
      <c r="B6" s="34"/>
      <c r="C6" s="35">
        <v>45992</v>
      </c>
      <c r="D6" s="37">
        <f>-SUM(K3:K5)</f>
        <v>-15483.125333333333</v>
      </c>
      <c r="E6" s="31" t="s">
        <v>67</v>
      </c>
      <c r="F6" s="51" t="s">
        <v>13</v>
      </c>
      <c r="G6" s="52">
        <v>317000</v>
      </c>
      <c r="J6" s="38"/>
      <c r="K6" s="36"/>
    </row>
    <row r="7" spans="1:11" x14ac:dyDescent="0.25">
      <c r="A7" s="59" t="s">
        <v>77</v>
      </c>
      <c r="B7" s="56"/>
      <c r="F7" s="51"/>
      <c r="G7" s="52"/>
    </row>
    <row r="8" spans="1:11" x14ac:dyDescent="0.25">
      <c r="A8" s="58" t="s">
        <v>74</v>
      </c>
      <c r="B8" s="31" t="s">
        <v>75</v>
      </c>
      <c r="F8" s="51" t="s">
        <v>70</v>
      </c>
      <c r="G8" s="53">
        <v>0.03</v>
      </c>
    </row>
    <row r="9" spans="1:11" x14ac:dyDescent="0.25">
      <c r="A9" s="33">
        <f>B9-D3</f>
        <v>-755.30533333333733</v>
      </c>
      <c r="B9" s="33">
        <f>SUM($D$3:D9)</f>
        <v>-76835.305333333337</v>
      </c>
      <c r="C9" s="35">
        <v>46447</v>
      </c>
      <c r="D9" s="37">
        <f>G5*$G$6</f>
        <v>10384.92</v>
      </c>
      <c r="E9" s="31" t="s">
        <v>25</v>
      </c>
      <c r="F9" s="51" t="s">
        <v>21</v>
      </c>
      <c r="G9" s="52">
        <f>G6+D3</f>
        <v>240920</v>
      </c>
    </row>
    <row r="10" spans="1:11" x14ac:dyDescent="0.25">
      <c r="A10" s="33"/>
      <c r="B10" s="33"/>
      <c r="E10" s="39"/>
      <c r="F10" s="51" t="s">
        <v>19</v>
      </c>
      <c r="G10" s="53">
        <v>0.02</v>
      </c>
    </row>
    <row r="11" spans="1:11" x14ac:dyDescent="0.25">
      <c r="A11" s="33"/>
      <c r="B11" s="40" t="s">
        <v>72</v>
      </c>
      <c r="C11" s="35">
        <v>46813</v>
      </c>
      <c r="D11" s="37">
        <f>$G$5*$G$6-$G$10*$G$9</f>
        <v>5566.5199999999995</v>
      </c>
      <c r="H11" s="40"/>
      <c r="I11" s="40"/>
    </row>
    <row r="12" spans="1:11" x14ac:dyDescent="0.25">
      <c r="A12" s="33"/>
      <c r="B12" s="41">
        <f>-D12/$D$3</f>
        <v>7.3166666666666658E-2</v>
      </c>
      <c r="C12" s="35">
        <v>47178</v>
      </c>
      <c r="D12" s="37">
        <f>$G$5*$G$6-$G$10*$G$9</f>
        <v>5566.5199999999995</v>
      </c>
      <c r="F12" s="40"/>
      <c r="G12" s="40"/>
      <c r="H12" s="40"/>
      <c r="I12" s="40"/>
    </row>
    <row r="13" spans="1:11" x14ac:dyDescent="0.25">
      <c r="A13" s="33"/>
      <c r="B13" s="41">
        <f>-D13/$D$3</f>
        <v>7.3166666666666658E-2</v>
      </c>
      <c r="C13" s="35">
        <v>47543</v>
      </c>
      <c r="D13" s="37">
        <f>$G$5*$G$6-$G$10*$G$9</f>
        <v>5566.5199999999995</v>
      </c>
      <c r="F13" s="40"/>
      <c r="G13" s="40"/>
      <c r="H13" s="40"/>
      <c r="I13" s="40"/>
    </row>
    <row r="14" spans="1:11" x14ac:dyDescent="0.25">
      <c r="A14" s="33"/>
      <c r="B14" s="57" t="s">
        <v>76</v>
      </c>
      <c r="C14" s="35">
        <v>47908</v>
      </c>
      <c r="D14" s="37">
        <f>$G$5*$G$6-$G$10*$G$9</f>
        <v>5566.5199999999995</v>
      </c>
    </row>
    <row r="15" spans="1:11" x14ac:dyDescent="0.25">
      <c r="A15" s="33"/>
      <c r="C15" s="35">
        <v>48274</v>
      </c>
      <c r="D15" s="37">
        <f>$G$5*$G$6-$G$10*$G$9</f>
        <v>5566.5199999999995</v>
      </c>
    </row>
    <row r="16" spans="1:11" x14ac:dyDescent="0.25">
      <c r="A16" s="33"/>
      <c r="B16" s="34"/>
      <c r="C16" s="35">
        <v>48639</v>
      </c>
      <c r="D16" s="37">
        <f>$G$5*$G$6-$G$10*$G$9</f>
        <v>5566.5199999999995</v>
      </c>
    </row>
    <row r="17" spans="1:7" x14ac:dyDescent="0.25">
      <c r="A17" s="33"/>
      <c r="B17" s="34"/>
      <c r="C17" s="35">
        <v>49004</v>
      </c>
      <c r="D17" s="37">
        <f>$G$5*$G$6-$G$10*$G$9</f>
        <v>5566.5199999999995</v>
      </c>
    </row>
    <row r="18" spans="1:7" x14ac:dyDescent="0.25">
      <c r="A18" s="33"/>
      <c r="B18" s="34"/>
      <c r="C18" s="35">
        <v>49369</v>
      </c>
      <c r="D18" s="37">
        <f>$G$5*$G$6-$G$10*$G$9</f>
        <v>5566.5199999999995</v>
      </c>
    </row>
    <row r="19" spans="1:7" x14ac:dyDescent="0.25">
      <c r="A19" s="33"/>
      <c r="B19" s="34"/>
      <c r="C19" s="35">
        <v>49735</v>
      </c>
      <c r="D19" s="37">
        <f>$G$5*$G$6-$G$10*$G$9</f>
        <v>5566.5199999999995</v>
      </c>
    </row>
    <row r="20" spans="1:7" x14ac:dyDescent="0.25">
      <c r="A20" s="33"/>
      <c r="B20" s="34"/>
      <c r="C20" s="35">
        <v>50100</v>
      </c>
      <c r="D20" s="37">
        <f>$G$5*$G$6-$G$10*$G$9</f>
        <v>5566.5199999999995</v>
      </c>
    </row>
    <row r="21" spans="1:7" x14ac:dyDescent="0.25">
      <c r="A21" s="33"/>
      <c r="B21" s="34"/>
      <c r="C21" s="35">
        <v>50465</v>
      </c>
      <c r="D21" s="37">
        <f>$G$5*$G$6-$G$10*$G$9</f>
        <v>5566.5199999999995</v>
      </c>
    </row>
    <row r="22" spans="1:7" x14ac:dyDescent="0.25">
      <c r="A22" s="33"/>
      <c r="B22" s="34"/>
      <c r="C22" s="35">
        <v>50830</v>
      </c>
      <c r="D22" s="37">
        <f>$G$5*$G$6-$G$10*$G$9</f>
        <v>5566.5199999999995</v>
      </c>
    </row>
    <row r="23" spans="1:7" x14ac:dyDescent="0.25">
      <c r="A23" s="33"/>
      <c r="B23" s="34"/>
      <c r="C23" s="35">
        <v>51196</v>
      </c>
      <c r="D23" s="37">
        <f>$G$5*$G$6-$G$10*$G$9</f>
        <v>5566.5199999999995</v>
      </c>
    </row>
    <row r="24" spans="1:7" x14ac:dyDescent="0.25">
      <c r="A24" s="33"/>
      <c r="B24" s="34"/>
      <c r="C24" s="35">
        <v>51561</v>
      </c>
      <c r="D24" s="37">
        <f>$G$5*$G$6-$G$10*$G$9</f>
        <v>5566.5199999999995</v>
      </c>
    </row>
    <row r="25" spans="1:7" x14ac:dyDescent="0.25">
      <c r="A25" s="33"/>
      <c r="B25" s="34"/>
      <c r="C25" s="35">
        <v>51926</v>
      </c>
      <c r="D25" s="37">
        <f>$G$5*$G$6-$G$10*$G$9</f>
        <v>5566.5199999999995</v>
      </c>
    </row>
    <row r="26" spans="1:7" x14ac:dyDescent="0.25">
      <c r="A26" s="33"/>
      <c r="B26" s="34"/>
      <c r="C26" s="35">
        <v>52291</v>
      </c>
      <c r="D26" s="37">
        <f>$G$5*$G$6-$G$10*$G$9</f>
        <v>5566.5199999999995</v>
      </c>
    </row>
    <row r="27" spans="1:7" x14ac:dyDescent="0.25">
      <c r="A27" s="33"/>
      <c r="B27" s="34" t="s">
        <v>73</v>
      </c>
      <c r="C27" s="35">
        <v>52657</v>
      </c>
      <c r="D27" s="37">
        <f>$G$5*$G$6-$G$10*$G$9</f>
        <v>5566.5199999999995</v>
      </c>
    </row>
    <row r="28" spans="1:7" x14ac:dyDescent="0.25">
      <c r="A28" s="33"/>
      <c r="B28" s="34">
        <f>XIRR(D3:D28,C3:C28)</f>
        <v>6.3350525498390209E-2</v>
      </c>
      <c r="C28" s="35">
        <v>52657</v>
      </c>
      <c r="D28" s="37">
        <v>94080</v>
      </c>
      <c r="E28" s="39" t="s">
        <v>68</v>
      </c>
      <c r="F28" s="39"/>
      <c r="G28" s="39"/>
    </row>
    <row r="29" spans="1:7" x14ac:dyDescent="0.25">
      <c r="A29" s="33"/>
      <c r="B29" s="34"/>
    </row>
    <row r="31" spans="1:7" x14ac:dyDescent="0.25">
      <c r="A31" s="33"/>
      <c r="B31" s="34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38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36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43</v>
      </c>
      <c r="I23" s="8"/>
    </row>
    <row r="24" spans="2:11" ht="15.75" thickTop="1" x14ac:dyDescent="0.25">
      <c r="B24" s="42" t="s">
        <v>49</v>
      </c>
      <c r="C24" s="43"/>
      <c r="D24" s="44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45"/>
      <c r="C25" s="46"/>
      <c r="D25" s="47"/>
      <c r="E25" s="16">
        <f>XIRR(E3:E23,C3:C23)</f>
        <v>3.9722254872322102E-2</v>
      </c>
      <c r="F25" s="16" t="s">
        <v>53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48" t="s">
        <v>56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49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49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49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49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49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49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49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49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49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49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50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2024-09-05T20:33:20Z</dcterms:modified>
</cp:coreProperties>
</file>