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FE5CE29-9390-40D8-BA7B-D745C9FB50AA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20" i="32" l="1"/>
  <c r="MC22" i="32"/>
  <c r="MC21" i="32"/>
  <c r="AB35" i="44" l="1"/>
  <c r="AB33" i="44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ME2" i="32" l="1"/>
  <c r="ME3" i="32"/>
  <c r="MA35" i="32" l="1"/>
  <c r="LW30" i="32"/>
  <c r="LW29" i="32"/>
  <c r="MC35" i="32"/>
  <c r="ME20" i="32" l="1"/>
  <c r="MA30" i="32"/>
  <c r="MA31" i="32"/>
  <c r="MA32" i="32"/>
  <c r="MA36" i="32"/>
  <c r="MA37" i="32"/>
  <c r="ME4" i="32" l="1"/>
  <c r="MA2" i="32"/>
  <c r="MA33" i="32"/>
  <c r="MC5" i="32"/>
  <c r="MA3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E7" i="21"/>
  <c r="S3" i="2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<sst xmlns="http://schemas.openxmlformats.org/spreadsheetml/2006/main" count="8250" uniqueCount="3421">
  <si>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</si>
  <si>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</si>
  <si>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</si>
  <si>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</si>
  <si>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</si>
  <si>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</si>
  <si>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</si>
  <si>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</si>
  <si>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</si>
  <si>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</si>
  <si>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</si>
  <si>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</si>
  <si>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</si>
  <si>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</si>
  <si>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</si>
  <si>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</si>
  <si>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</si>
  <si>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</si>
  <si>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</si>
  <si>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</si>
  <si>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</si>
  <si>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</si>
  <si>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</si>
  <si>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</si>
  <si>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</si>
  <si>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</si>
  <si>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</si>
  <si>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</si>
  <si>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</si>
  <si>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</si>
  <si>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</si>
  <si>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</si>
  <si>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</si>
  <si>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</si>
  <si>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</si>
  <si>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</si>
  <si>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</si>
  <si>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</si>
  <si>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</si>
  <si>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</si>
  <si>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</si>
  <si>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</si>
  <si>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</si>
  <si>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</si>
  <si>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</si>
  <si>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</si>
  <si>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</si>
  <si>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</si>
  <si>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</si>
  <si>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</si>
  <si>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</si>
  <si>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</si>
  <si>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</si>
  <si>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</si>
  <si>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</si>
  <si>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</si>
  <si>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</si>
  <si>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</si>
  <si>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</si>
  <si>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</si>
  <si>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</si>
  <si>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</si>
  <si>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</si>
  <si>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</si>
  <si>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</si>
  <si>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</si>
  <si>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</si>
  <si>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</si>
  <si>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</si>
  <si>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</si>
  <si>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</si>
  <si>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</si>
  <si>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</si>
  <si>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</si>
  <si>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</si>
  <si>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</si>
  <si>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</si>
  <si>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</si>
  <si>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</si>
  <si>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</si>
  <si>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</si>
  <si>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</si>
  <si>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</si>
  <si>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</si>
  <si>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</si>
  <si>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</si>
  <si>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</si>
  <si>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</si>
  <si>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</si>
  <si>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</si>
  <si>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</si>
  <si>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</si>
  <si>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</si>
  <si>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</si>
  <si>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</si>
  <si>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</si>
  <si>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</si>
  <si>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</si>
  <si>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</si>
  <si>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</si>
  <si>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</si>
  <si>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</si>
  <si>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</si>
  <si>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</si>
  <si>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</si>
  <si>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</si>
  <si>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</si>
  <si>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</si>
  <si>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</si>
  <si>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</si>
  <si>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</si>
  <si>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</si>
  <si>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</si>
  <si>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</si>
  <si>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</si>
  <si>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</si>
  <si>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</si>
  <si>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</si>
  <si>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</si>
  <si>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</si>
  <si>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</si>
  <si>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</si>
  <si>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</si>
  <si>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</si>
  <si>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</si>
  <si>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</si>
  <si>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</si>
  <si>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</si>
  <si>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</si>
  <si>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</si>
  <si>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</si>
  <si>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</si>
  <si>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</si>
  <si>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</si>
  <si>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</si>
  <si>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</si>
  <si>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</si>
  <si>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</si>
  <si>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</si>
  <si>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</si>
  <si>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</si>
  <si>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</si>
  <si>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</si>
  <si>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</si>
  <si>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</si>
  <si>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</si>
  <si>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</si>
  <si>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</si>
  <si>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</si>
  <si>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</si>
  <si>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</si>
  <si>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</si>
  <si>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</si>
  <si>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</si>
  <si>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</si>
  <si>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</si>
  <si>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</si>
  <si>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</si>
  <si>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</si>
  <si>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</si>
  <si>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</si>
  <si>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</si>
  <si>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</si>
  <si>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</si>
  <si>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</si>
  <si>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</si>
  <si>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</si>
  <si>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</si>
  <si>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</si>
  <si>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</si>
  <si>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</si>
  <si>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</si>
  <si>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</si>
  <si>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</si>
  <si>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</si>
  <si>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</si>
  <si>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</si>
  <si>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</si>
  <si>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</si>
  <si>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</si>
  <si>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</si>
  <si>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</si>
  <si>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</si>
  <si>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</si>
  <si>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</si>
  <si>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</si>
  <si>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</si>
  <si>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</si>
  <si>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</si>
  <si>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</si>
  <si>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</si>
  <si>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</si>
  <si>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</si>
  <si>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</si>
  <si>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</si>
  <si>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</si>
  <si>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</si>
  <si>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</si>
  <si>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</si>
  <si>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</si>
  <si>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</si>
  <si>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</si>
  <si>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</si>
  <si>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</si>
  <si>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</si>
  <si>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</si>
  <si>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</si>
  <si>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</si>
  <si>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</si>
  <si>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</si>
  <si>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</si>
  <si>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</si>
  <si>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</si>
  <si>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</si>
  <si>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</si>
  <si>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</si>
  <si>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</si>
  <si>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</si>
  <si>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</si>
  <si>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</si>
  <si>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</si>
  <si>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</si>
  <si>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</si>
  <si>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</si>
  <si>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</si>
  <si>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</si>
  <si>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</si>
  <si>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</si>
  <si>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</si>
  <si>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</si>
  <si>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</si>
  <si>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</si>
  <si>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</si>
  <si>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</si>
  <si>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</si>
  <si>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</si>
  <si>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</si>
  <si>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</si>
  <si>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</si>
  <si>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</si>
  <si>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</si>
  <si>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</si>
  <si>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</si>
  <si>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</si>
  <si>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</si>
  <si>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</si>
  <si>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</si>
  <si>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</si>
  <si>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</si>
  <si>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</si>
  <si>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</si>
  <si>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</si>
  <si>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</si>
  <si>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</si>
  <si>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</si>
  <si>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</si>
  <si>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</si>
  <si>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</si>
  <si>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</si>
  <si>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</si>
  <si>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</si>
  <si>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</si>
  <si>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</si>
  <si>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</si>
  <si>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</si>
  <si>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</si>
  <si>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</si>
  <si>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</si>
  <si>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</si>
  <si>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</si>
  <si>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</si>
  <si>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</si>
  <si>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</si>
  <si>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</si>
  <si>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</si>
  <si>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</si>
  <si>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</si>
  <si>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</si>
  <si>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</si>
  <si>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</si>
  <si>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</si>
  <si>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</si>
  <si>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</si>
  <si>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</si>
  <si>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</si>
  <si>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</si>
  <si>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</si>
  <si>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</si>
  <si>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</si>
  <si>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</si>
  <si>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</si>
  <si>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</si>
  <si>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</si>
  <si>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</si>
  <si>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</si>
  <si>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</si>
  <si>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</si>
  <si>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</si>
  <si>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</si>
  <si>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</si>
  <si>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</si>
  <si>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</si>
  <si>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</si>
  <si>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</si>
  <si>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</si>
  <si>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</si>
  <si>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</si>
  <si>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</si>
  <si>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</si>
  <si>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</si>
  <si>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</si>
  <si>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</si>
  <si>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</si>
  <si>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</si>
  <si>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</si>
  <si>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</si>
  <si>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</si>
  <si>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</si>
  <si>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</si>
  <si>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</si>
  <si>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</si>
  <si>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</si>
  <si>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</si>
  <si>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</si>
  <si>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</si>
  <si>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</si>
  <si>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</si>
  <si>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</si>
  <si>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</si>
  <si>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</si>
  <si>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</si>
  <si>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</si>
  <si>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</si>
  <si>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</si>
  <si>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</si>
  <si>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</si>
  <si>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</si>
  <si>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</si>
  <si>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</si>
  <si>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</si>
  <si>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</si>
  <si>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</si>
  <si>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</si>
  <si>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</si>
  <si>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</si>
  <si>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</si>
  <si>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</si>
  <si>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</si>
  <si>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</si>
  <si>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</si>
  <si>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</si>
  <si>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</si>
  <si>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</si>
  <si>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</si>
  <si>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</si>
  <si>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</si>
  <si>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</si>
  <si>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</si>
  <si>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</si>
  <si>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</si>
  <si>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</si>
  <si>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</si>
  <si>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</si>
  <si>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</si>
  <si>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</si>
  <si>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</si>
  <si>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</si>
  <si>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</si>
  <si>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</si>
  <si>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</si>
  <si>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</si>
  <si>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</si>
  <si>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</si>
  <si>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</si>
  <si>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</si>
  <si>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</si>
  <si>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</si>
  <si>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</si>
  <si>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</si>
  <si>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</si>
  <si>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</si>
  <si>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</si>
  <si>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</si>
  <si>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</si>
  <si>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</si>
  <si>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</si>
  <si>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</si>
  <si>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</si>
  <si>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</si>
  <si>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</si>
  <si>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</si>
  <si>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</si>
  <si>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</si>
  <si>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</si>
  <si>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</si>
  <si>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</si>
  <si>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</si>
  <si>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</si>
  <si>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</si>
  <si>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</si>
  <si>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</si>
  <si>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</si>
  <si>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</si>
  <si>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</si>
  <si>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</si>
  <si>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</si>
  <si>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</si>
  <si>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</si>
  <si>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</si>
  <si>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</si>
  <si>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</si>
  <si>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</si>
  <si>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</si>
  <si>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</si>
  <si>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</si>
  <si>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</si>
  <si>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</si>
  <si>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</si>
  <si>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</si>
  <si>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</si>
  <si>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</si>
  <si>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</si>
  <si>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</si>
  <si>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</si>
  <si>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</si>
  <si>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</si>
  <si>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</si>
  <si>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</si>
  <si>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</si>
  <si>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</si>
  <si>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</si>
  <si>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</si>
  <si>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</si>
  <si>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</si>
  <si>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</si>
  <si>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</si>
  <si>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</si>
  <si>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</si>
  <si>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</si>
  <si>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</si>
  <si>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</si>
  <si>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</si>
  <si>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</si>
  <si>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</si>
  <si>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</si>
  <si>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</si>
  <si>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</si>
  <si>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</si>
  <si>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</si>
  <si>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</si>
  <si>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</si>
  <si>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</si>
  <si>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</si>
  <si>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</si>
  <si>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</si>
  <si>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</si>
  <si>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</si>
  <si>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</si>
  <si>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</si>
  <si>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</si>
  <si>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</si>
  <si>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</si>
  <si>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</si>
  <si>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</si>
  <si>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</si>
  <si>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</si>
  <si>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</si>
  <si>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</si>
  <si>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</si>
  <si>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</si>
  <si>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</si>
  <si>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</si>
  <si>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</si>
  <si>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</si>
  <si>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</si>
  <si>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</si>
  <si>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</si>
  <si>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</si>
  <si>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</si>
  <si>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</si>
  <si>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</si>
  <si>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</si>
  <si>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</si>
  <si>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</si>
  <si>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</si>
  <si>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</si>
  <si>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</si>
  <si>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</si>
  <si>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</si>
  <si>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</si>
  <si>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</si>
  <si>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</si>
  <si>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</si>
  <si>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</si>
  <si>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</si>
  <si>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</si>
  <si>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</si>
  <si>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</si>
  <si>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</si>
  <si>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</si>
  <si>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</si>
  <si>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</si>
  <si>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</si>
  <si>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</si>
  <si>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</si>
  <si>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</si>
  <si>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</si>
  <si>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</si>
  <si>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</si>
  <si>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</si>
  <si>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</si>
  <si>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</si>
  <si>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</si>
  <si>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</si>
  <si>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</si>
  <si>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</si>
  <si>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</si>
  <si>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</si>
  <si>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</si>
  <si>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</si>
  <si>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</si>
  <si>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</si>
  <si>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</si>
  <si>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</si>
  <si>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</si>
  <si>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</si>
  <si>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</si>
  <si>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</si>
  <si>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</si>
  <si>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</si>
  <si>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</si>
  <si>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</si>
  <si>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</si>
  <si>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</si>
  <si>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</si>
  <si>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</si>
  <si>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</si>
  <si>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</si>
  <si>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</si>
  <si>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</si>
  <si>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</si>
  <si>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</si>
  <si>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</si>
  <si>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</si>
  <si>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</si>
  <si>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</si>
  <si>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</si>
  <si>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</si>
  <si>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</si>
  <si>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</si>
  <si>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</si>
  <si>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</si>
  <si>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</si>
  <si>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</si>
  <si>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</si>
  <si>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</si>
  <si>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</si>
  <si>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</si>
  <si>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</si>
  <si>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</si>
  <si>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</si>
  <si>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</si>
  <si>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</si>
  <si>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</si>
  <si>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</si>
  <si>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</si>
  <si>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</si>
  <si>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</si>
  <si>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</si>
  <si>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</si>
  <si>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</si>
  <si>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</si>
  <si>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</si>
  <si>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</si>
  <si>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</si>
  <si>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</si>
  <si>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</si>
  <si>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</si>
  <si>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</si>
  <si>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</si>
  <si>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</si>
  <si>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</si>
  <si>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</si>
  <si>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</si>
  <si>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</si>
  <si>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</si>
  <si>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</si>
  <si>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</si>
  <si>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</si>
  <si>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</si>
  <si>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</si>
  <si>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</si>
  <si>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</si>
  <si>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</si>
  <si>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</si>
  <si>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</si>
  <si>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</si>
  <si>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</si>
  <si>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</si>
  <si>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</si>
  <si>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</si>
  <si>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</si>
  <si>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</si>
  <si>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</si>
  <si>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</si>
  <si>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</si>
  <si>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</si>
  <si>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</si>
  <si>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</si>
  <si>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</si>
  <si>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</si>
  <si>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</si>
  <si>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</si>
  <si>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</si>
  <si>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</si>
  <si>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</si>
  <si>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</si>
  <si>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</si>
  <si>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</si>
  <si>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</si>
  <si>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</si>
  <si>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</si>
  <si>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</si>
  <si>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</si>
  <si>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</si>
  <si>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</si>
  <si>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</si>
  <si>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</si>
  <si>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</si>
  <si>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</si>
  <si>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</si>
  <si>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</si>
  <si>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</si>
  <si>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</si>
  <si>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</si>
  <si>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</si>
  <si>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</si>
  <si>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</si>
  <si>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</si>
  <si>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</si>
  <si>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</si>
  <si>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</si>
  <si>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</si>
  <si>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</si>
  <si>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</si>
  <si>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</si>
  <si>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</si>
  <si>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</si>
  <si>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</si>
  <si>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</si>
  <si>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</si>
  <si>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</si>
  <si>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</si>
  <si>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</si>
  <si>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</si>
  <si>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</si>
  <si>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</si>
  <si>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</si>
  <si>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</si>
  <si>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</si>
  <si>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</si>
  <si>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</si>
  <si>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</si>
  <si>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</si>
  <si>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</si>
  <si>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</si>
  <si>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</si>
  <si>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</si>
  <si>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</si>
  <si>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</si>
  <si>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</si>
  <si>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</si>
  <si>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</si>
  <si>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</si>
  <si>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</si>
  <si>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</si>
  <si>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</si>
  <si>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</si>
  <si>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</si>
  <si>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</si>
  <si>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</si>
  <si>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</si>
  <si>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</si>
  <si>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</si>
  <si>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</si>
  <si>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</si>
  <si>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</si>
  <si>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</si>
  <si>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</si>
  <si>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</si>
  <si>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</si>
  <si>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</si>
  <si>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</si>
  <si>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</si>
  <si>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</si>
  <si>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</si>
  <si>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</si>
  <si>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</si>
  <si>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</si>
  <si>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</si>
  <si>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</si>
  <si>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</si>
  <si>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</si>
  <si>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</si>
  <si>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</si>
  <si>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</si>
  <si>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</si>
  <si>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</si>
  <si>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</si>
  <si>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</si>
  <si>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</si>
  <si>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</si>
  <si>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</si>
  <si>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</si>
  <si>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</si>
  <si>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</si>
  <si>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</si>
  <si>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</si>
  <si>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</si>
  <si>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</si>
  <si>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</si>
  <si>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</si>
  <si>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</si>
  <si>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</si>
  <si>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</si>
  <si>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</si>
  <si>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</si>
  <si>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</si>
  <si>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</si>
  <si>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</si>
  <si>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</si>
  <si>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</si>
  <si>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</si>
  <si>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</si>
  <si>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</si>
  <si>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</si>
  <si>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</si>
  <si>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</si>
  <si>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</si>
  <si>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</si>
  <si>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</si>
  <si>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</si>
  <si>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</si>
  <si>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</si>
  <si>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</si>
  <si>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</si>
  <si>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</si>
  <si>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</si>
  <si>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</si>
  <si>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</si>
  <si>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</si>
  <si>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</si>
  <si>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</si>
  <si>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</si>
  <si>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</si>
  <si>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</si>
  <si>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</si>
  <si>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</si>
  <si>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</si>
  <si>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</si>
  <si>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</si>
  <si>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</si>
  <si>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</si>
  <si>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</si>
  <si>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</si>
  <si>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</si>
  <si>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</si>
  <si>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</si>
  <si>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</si>
  <si>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</si>
  <si>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</si>
  <si>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</si>
  <si>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</si>
  <si>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</si>
  <si>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</si>
  <si>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</si>
  <si>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</si>
  <si>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</si>
  <si>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</si>
  <si>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</si>
  <si>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</si>
  <si>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</si>
  <si>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</si>
  <si>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</si>
  <si>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</si>
  <si>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</si>
  <si>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</si>
  <si>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</si>
  <si>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</si>
  <si>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</si>
  <si>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</si>
  <si>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</si>
  <si>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</si>
  <si>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</si>
  <si>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</si>
  <si>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</si>
  <si>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</si>
  <si>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</si>
  <si>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</si>
  <si>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</si>
  <si>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</si>
  <si>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</si>
  <si>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</si>
  <si>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</si>
  <si>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</si>
  <si>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</si>
  <si>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</si>
  <si>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</si>
  <si>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</si>
  <si>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</si>
  <si>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</si>
  <si>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</si>
  <si>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</si>
  <si>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</si>
  <si>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</si>
  <si>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</si>
  <si>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</si>
  <si>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</si>
  <si>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</si>
  <si>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</si>
  <si>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</si>
  <si>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</si>
  <si>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</si>
  <si>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</si>
  <si>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</si>
  <si>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</si>
  <si>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</si>
  <si>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</si>
  <si>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</si>
  <si>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</si>
  <si>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</si>
  <si>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</si>
  <si>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</si>
  <si>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</si>
  <si>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</si>
  <si>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</si>
  <si>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</si>
  <si>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</si>
  <si>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</si>
  <si>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</si>
  <si>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</si>
  <si>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</si>
  <si>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</si>
  <si>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</si>
  <si>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</si>
  <si>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</si>
  <si>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</si>
  <si>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</si>
  <si>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</si>
  <si>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</si>
  <si>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</si>
  <si>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</si>
  <si>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</si>
  <si>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</si>
  <si>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</si>
  <si>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</si>
  <si>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</si>
  <si>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</si>
  <si>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</si>
  <si>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</si>
  <si>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</si>
  <si>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</si>
  <si>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</si>
  <si>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</si>
  <si>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</si>
  <si>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</si>
  <si>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</si>
  <si>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</si>
  <si>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</si>
  <si>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</si>
  <si>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</si>
  <si>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</si>
  <si>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</si>
  <si>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</si>
  <si>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</si>
  <si>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</si>
  <si>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</si>
  <si>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</si>
  <si>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</si>
  <si>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</si>
  <si>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</si>
  <si>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</si>
  <si>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</si>
  <si>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</si>
  <si>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</si>
  <si>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</si>
  <si>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</si>
  <si>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</si>
  <si>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</si>
  <si>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</si>
  <si>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</si>
  <si>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</si>
  <si>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</si>
  <si>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</si>
  <si>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</si>
  <si>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</si>
  <si>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</si>
  <si>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</si>
  <si>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</si>
  <si>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</si>
  <si>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</si>
  <si>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</si>
  <si>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</si>
  <si>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</si>
  <si>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</si>
  <si>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</si>
  <si>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</si>
  <si>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</si>
  <si>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</si>
  <si>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</si>
  <si>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</si>
  <si>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</si>
  <si>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</si>
  <si>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</si>
  <si>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</si>
  <si>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</si>
  <si>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</si>
  <si>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</si>
  <si>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</si>
  <si>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</si>
  <si>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</si>
  <si>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</si>
  <si>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</si>
  <si>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</si>
  <si>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</si>
  <si>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</si>
  <si>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</si>
  <si>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</si>
  <si>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</si>
  <si>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</si>
  <si>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</si>
  <si>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</si>
  <si>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</si>
  <si>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</si>
  <si>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</si>
  <si>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</si>
  <si>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</si>
  <si>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</si>
  <si>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</si>
  <si>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</si>
  <si>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</si>
  <si>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</si>
  <si>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</si>
  <si>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</si>
  <si>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</si>
  <si>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</si>
  <si>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</si>
  <si>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</si>
  <si>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</si>
  <si>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</si>
  <si>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</si>
  <si>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</si>
  <si>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</si>
  <si>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</si>
  <si>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</si>
  <si>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</si>
  <si>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</si>
  <si>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</si>
  <si>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</si>
  <si>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</si>
  <si>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</si>
  <si>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</si>
  <si>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</si>
  <si>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</si>
  <si>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</si>
  <si>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</si>
  <si>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</si>
  <si>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</si>
  <si>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</si>
  <si>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</si>
  <si>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</si>
  <si>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</si>
  <si>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</si>
  <si>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</si>
  <si>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</si>
  <si>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</si>
  <si>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</si>
  <si>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</si>
  <si>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</si>
  <si>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</si>
  <si>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</si>
  <si>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</si>
  <si>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</si>
  <si>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</si>
  <si>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</si>
  <si>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</si>
  <si>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</si>
  <si>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</si>
  <si>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</si>
  <si>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</si>
  <si>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</si>
  <si>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</si>
  <si>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</si>
  <si>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</si>
  <si>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</si>
  <si>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</si>
  <si>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</si>
  <si>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</si>
  <si>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</si>
  <si>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</si>
  <si>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</si>
  <si>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</si>
  <si>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</si>
  <si>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</si>
  <si>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</si>
  <si>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</si>
  <si>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</si>
  <si>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</si>
  <si>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</si>
  <si>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</si>
  <si>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</si>
  <si>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</si>
  <si>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</si>
  <si>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</si>
  <si>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</si>
  <si>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</si>
  <si>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</si>
  <si>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</si>
  <si>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</si>
  <si>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</si>
  <si>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</si>
  <si>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</si>
  <si>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</si>
  <si>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</si>
  <si>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</si>
  <si>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</si>
  <si>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</si>
  <si>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</si>
  <si>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</si>
  <si>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</si>
  <si>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</si>
  <si>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</si>
  <si>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</si>
  <si>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</si>
  <si>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</si>
  <si>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</si>
  <si>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</si>
  <si>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</si>
  <si>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</si>
  <si>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</si>
  <si>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</si>
  <si>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</si>
  <si>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</si>
  <si>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</si>
  <si>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</si>
  <si>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</si>
  <si>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</si>
  <si>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</si>
  <si>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</si>
  <si>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</si>
  <si>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</si>
  <si>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</si>
  <si>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</si>
  <si>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</si>
  <si>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</si>
  <si>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</si>
  <si>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</si>
  <si>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</si>
  <si>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</si>
  <si>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</si>
  <si>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</si>
  <si>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</si>
  <si>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</si>
  <si>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</si>
  <si>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</si>
  <si>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</si>
  <si>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</si>
  <si>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</si>
  <si>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</si>
  <si>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</si>
  <si>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</si>
  <si>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</si>
  <si>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</si>
  <si>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</si>
  <si>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</si>
  <si>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</si>
  <si>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</si>
  <si>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</si>
  <si>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</si>
  <si>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</si>
  <si>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</si>
  <si>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</si>
  <si>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</si>
  <si>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</si>
  <si>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</si>
  <si>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</si>
  <si>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</si>
  <si>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</si>
  <si>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</si>
  <si>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</si>
  <si>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</si>
  <si>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</si>
  <si>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</si>
  <si>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</si>
  <si>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</si>
  <si>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</si>
  <si>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</si>
  <si>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</si>
  <si>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</si>
  <si>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</si>
  <si>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</si>
  <si>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</si>
  <si>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</si>
  <si>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</si>
  <si>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</si>
  <si>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</si>
  <si>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</si>
  <si>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</si>
  <si>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</si>
  <si>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</si>
  <si>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</si>
  <si>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</si>
  <si>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</si>
  <si>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</si>
  <si>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</si>
  <si>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</si>
  <si>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</si>
  <si>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</si>
  <si>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</si>
  <si>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</si>
  <si>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</si>
  <si>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</si>
  <si>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</si>
  <si>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</si>
  <si>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</si>
  <si>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</si>
  <si>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</si>
  <si>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</si>
  <si>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</si>
  <si>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</si>
  <si>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</si>
  <si>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</si>
  <si>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</si>
  <si>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</si>
  <si>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</si>
  <si>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</si>
  <si>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</si>
  <si>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</si>
  <si>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</si>
  <si>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</si>
  <si>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</si>
  <si>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</si>
  <si>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</si>
  <si>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</si>
  <si>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</si>
  <si>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</si>
  <si>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</si>
  <si>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</si>
  <si>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</si>
  <si>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</si>
  <si>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</si>
  <si>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</si>
  <si>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</si>
  <si>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</si>
  <si>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</si>
  <si>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</si>
  <si>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</si>
  <si>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</si>
  <si>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</si>
  <si>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</si>
  <si>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</si>
  <si>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</si>
  <si>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</si>
  <si>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</si>
  <si>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</si>
  <si>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</si>
  <si>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</si>
  <si>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</si>
  <si>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</si>
  <si>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</si>
  <si>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</si>
  <si>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</si>
  <si>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</si>
  <si>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</si>
  <si>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</si>
  <si>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</si>
  <si>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</si>
  <si>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</si>
  <si>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</si>
  <si>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</si>
  <si>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</si>
  <si>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</si>
  <si>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</si>
  <si>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</si>
  <si>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</si>
  <si>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</si>
  <si>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</si>
  <si>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</si>
  <si>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</si>
  <si>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</si>
  <si>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</si>
  <si>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</si>
  <si>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</si>
  <si>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</si>
  <si>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</si>
  <si>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</si>
  <si>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</si>
  <si>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</si>
  <si>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</si>
  <si>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</si>
  <si>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</si>
  <si>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</si>
  <si>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</si>
  <si>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</si>
  <si>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</si>
  <si>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</si>
  <si>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</si>
  <si>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</si>
  <si>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</si>
  <si>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</si>
  <si>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</si>
  <si>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</si>
  <si>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</si>
  <si>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</si>
  <si>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</si>
  <si>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</si>
  <si>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</si>
  <si>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</si>
  <si>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</si>
  <si>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</si>
  <si>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</si>
  <si>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</si>
  <si>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</si>
  <si>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</si>
  <si>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</si>
  <si>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</si>
  <si>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</si>
  <si>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</si>
  <si>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</si>
  <si>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</si>
  <si>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</si>
  <si>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</si>
  <si>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</si>
  <si>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</si>
  <si>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</si>
  <si>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</si>
  <si>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</si>
  <si>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</si>
  <si>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</si>
  <si>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</si>
  <si>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</si>
  <si>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</si>
  <si>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</si>
  <si>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</si>
  <si>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</si>
  <si>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</si>
  <si>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</si>
  <si>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</si>
  <si>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</si>
  <si>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</si>
  <si>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</si>
  <si>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</si>
  <si>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</si>
  <si>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</si>
  <si>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</si>
  <si>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</si>
  <si>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</si>
  <si>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</si>
  <si>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</si>
  <si>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</si>
  <si>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</si>
  <si>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</si>
  <si>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</si>
  <si>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</si>
  <si>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</si>
  <si>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</si>
  <si>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</si>
  <si>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</si>
  <si>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</si>
  <si>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</si>
  <si>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</si>
  <si>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</si>
  <si>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</si>
  <si>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</si>
  <si>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</si>
  <si>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</si>
  <si>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</si>
  <si>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</si>
  <si>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</si>
  <si>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</si>
  <si>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</si>
  <si>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</si>
  <si>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</si>
  <si>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</si>
  <si>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</si>
  <si>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</si>
  <si>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</si>
  <si>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</si>
  <si>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</si>
  <si>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</si>
  <si>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</si>
  <si>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</si>
  <si>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</si>
  <si>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</si>
  <si>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</si>
  <si>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</si>
  <si>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</si>
  <si>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</si>
  <si>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</si>
  <si>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</si>
  <si>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</si>
  <si>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</si>
  <si>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</si>
  <si>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</si>
  <si>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</si>
  <si>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</si>
  <si>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</si>
  <si>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</si>
  <si>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</si>
  <si>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</si>
  <si>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</si>
  <si>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</si>
  <si>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</si>
  <si>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</si>
  <si>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</si>
  <si>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</si>
  <si>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</si>
  <si>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</si>
  <si>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</si>
  <si>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</si>
  <si>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</si>
  <si>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</si>
  <si>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</si>
  <si>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</si>
  <si>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</si>
  <si>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</si>
  <si>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</si>
  <si>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</si>
  <si>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</si>
  <si>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</si>
  <si>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</si>
  <si>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</si>
  <si>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</si>
  <si>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</si>
  <si>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</si>
  <si>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</si>
  <si>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</si>
  <si>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</si>
  <si>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</si>
  <si>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</si>
  <si>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</si>
  <si>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</si>
  <si>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</si>
  <si>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</si>
  <si>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</si>
  <si>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</si>
  <si>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</si>
  <si>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</si>
  <si>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</si>
  <si>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</si>
  <si>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</si>
  <si>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</si>
  <si>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</si>
  <si>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</si>
  <si>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</si>
  <si>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</si>
  <si>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</si>
  <si>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</si>
  <si>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</si>
  <si>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</si>
  <si>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</si>
  <si>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</si>
  <si>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</si>
  <si>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</si>
  <si>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</si>
  <si>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</si>
  <si>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</si>
  <si>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</si>
  <si>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</si>
  <si>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</si>
  <si>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</si>
  <si>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</si>
  <si>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</si>
  <si>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</si>
  <si>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</si>
  <si>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</si>
  <si>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</si>
  <si>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</si>
  <si>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</si>
  <si>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</si>
  <si>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</si>
  <si>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</si>
  <si>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</si>
  <si>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</si>
  <si>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</si>
  <si>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</si>
  <si>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</si>
  <si>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</si>
  <si>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</si>
  <si>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</si>
  <si>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</si>
  <si>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</si>
  <si>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</si>
  <si>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</si>
  <si>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</si>
  <si>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</si>
  <si>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</si>
  <si>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</si>
  <si>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</si>
  <si>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</si>
  <si>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</si>
  <si>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</si>
  <si>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</si>
  <si>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</si>
  <si>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</si>
  <si>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</si>
  <si>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</si>
  <si>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</si>
  <si>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</si>
  <si>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</si>
  <si>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</si>
  <si>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</si>
  <si>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</si>
  <si>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</si>
  <si>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</si>
  <si>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</si>
  <si>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</si>
  <si>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</si>
  <si>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</si>
  <si>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</si>
  <si>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</si>
  <si>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</si>
  <si>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</si>
  <si>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</si>
  <si>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</si>
  <si>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</si>
  <si>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</si>
  <si>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</si>
  <si>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</si>
  <si>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</si>
  <si>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</si>
  <si>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</si>
  <si>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</si>
  <si>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</si>
  <si>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</si>
  <si>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</si>
  <si>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</si>
  <si>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</si>
  <si>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</si>
  <si>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</si>
  <si>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</si>
  <si>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</si>
  <si>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</si>
  <si>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</si>
  <si>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</si>
  <si>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</si>
  <si>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</si>
  <si>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</si>
  <si>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</si>
  <si>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</si>
  <si>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</si>
  <si>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</si>
  <si>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</si>
  <si>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</si>
  <si>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</si>
  <si>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</si>
  <si>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</si>
  <si>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</si>
  <si>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</si>
  <si>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</si>
  <si>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</si>
  <si>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</si>
  <si>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</si>
  <si>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</si>
  <si>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</si>
  <si>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</si>
  <si>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</si>
  <si>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</si>
  <si>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</si>
  <si>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</si>
  <si>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</si>
  <si>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</si>
  <si>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</si>
  <si>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</si>
  <si>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</si>
  <si>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</si>
  <si>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</si>
  <si>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</si>
  <si>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</si>
  <si>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</si>
  <si>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</si>
  <si>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</si>
  <si>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</si>
  <si>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</si>
  <si>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</si>
  <si>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</si>
  <si>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</si>
  <si>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</si>
  <si>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</si>
  <si>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</si>
  <si>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</si>
  <si>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</si>
  <si>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</si>
  <si>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</si>
  <si>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</si>
  <si>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</si>
  <si>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</si>
  <si>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</si>
  <si>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</si>
  <si>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</si>
  <si>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</si>
  <si>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</si>
  <si>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</si>
  <si>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</si>
  <si>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</si>
  <si>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</si>
  <si>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</si>
  <si>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</si>
  <si>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</si>
  <si>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</si>
  <si>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</si>
  <si>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</si>
  <si>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</si>
  <si>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</si>
  <si>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</si>
  <si>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</si>
  <si>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</si>
  <si>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</si>
  <si>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</si>
  <si>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</si>
  <si>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</si>
  <si>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</si>
  <si>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</si>
  <si>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</si>
  <si>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</si>
  <si>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</si>
  <si>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</si>
  <si>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</si>
  <si>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</si>
  <si>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</si>
  <si>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</si>
  <si>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</si>
  <si>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</si>
  <si>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</si>
  <si>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</si>
  <si>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</si>
  <si>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</si>
  <si>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</si>
  <si>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</si>
  <si>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</si>
  <si>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</si>
  <si>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</si>
  <si>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</si>
  <si>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</si>
  <si>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</si>
  <si>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</si>
  <si>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</si>
  <si>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</si>
  <si>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</si>
  <si>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</si>
  <si>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</si>
  <si>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</si>
  <si>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</si>
  <si>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</si>
  <si>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</si>
  <si>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</si>
  <si>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</si>
  <si>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</si>
  <si>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</si>
  <si>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</si>
  <si>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</si>
  <si>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</si>
  <si>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</si>
  <si>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</si>
  <si>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</si>
  <si>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</si>
  <si>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</si>
  <si>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</si>
  <si>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</si>
  <si>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</si>
  <si>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</si>
  <si>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</si>
  <si>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</si>
  <si>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</si>
  <si>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</si>
  <si>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</si>
  <si>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</si>
  <si>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</si>
  <si>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</si>
  <si>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</si>
  <si>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</si>
  <si>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</si>
  <si>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</si>
  <si>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</si>
  <si>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</si>
  <si>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</si>
  <si>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</si>
  <si>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</si>
  <si>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</si>
  <si>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</si>
  <si>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</si>
  <si>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</si>
  <si>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</si>
  <si>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</si>
  <si>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</si>
  <si>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</si>
  <si>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</si>
  <si>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</si>
  <si>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</si>
  <si>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</si>
  <si>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</si>
  <si>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</si>
  <si>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</si>
  <si>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</si>
  <si>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</si>
  <si>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</si>
  <si>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</si>
  <si>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</si>
  <si>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</si>
  <si>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</si>
  <si>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</si>
  <si>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</si>
  <si>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</si>
  <si>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</si>
  <si>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</si>
  <si>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</si>
  <si>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</si>
  <si>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</si>
  <si>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</si>
  <si>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</si>
  <si>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</si>
  <si>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</si>
  <si>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</si>
  <si>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</si>
  <si>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</si>
  <si>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</si>
  <si>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</si>
  <si>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</si>
  <si>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</si>
  <si>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</si>
  <si>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</si>
  <si>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</si>
  <si>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</si>
  <si>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</si>
  <si>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</si>
  <si>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</si>
  <si>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</si>
  <si>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</si>
  <si>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</si>
  <si>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</si>
  <si>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</si>
  <si>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</si>
  <si>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</si>
  <si>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</si>
  <si>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</si>
  <si>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</si>
  <si>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</si>
  <si>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</si>
  <si>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</si>
  <si>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</si>
  <si>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</si>
  <si>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</si>
  <si>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</si>
  <si>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</si>
  <si>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</si>
  <si>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</si>
  <si>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</si>
  <si>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</si>
  <si>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</si>
  <si>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</si>
  <si>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</si>
  <si>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</si>
  <si>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</si>
  <si>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</si>
  <si>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</si>
  <si>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</si>
  <si>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</si>
  <si>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</si>
  <si>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</si>
  <si>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</si>
  <si>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</si>
  <si>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</si>
  <si>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</si>
  <si>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</si>
  <si>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</si>
  <si>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</si>
  <si>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</si>
  <si>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</si>
  <si>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</si>
  <si>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</si>
  <si>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</si>
  <si>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</si>
  <si>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</si>
  <si>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</si>
  <si>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</si>
  <si>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</si>
  <si>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</si>
  <si>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</si>
  <si>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</si>
  <si>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</si>
  <si>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</si>
  <si>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</si>
  <si>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</si>
  <si>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</si>
  <si>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</si>
  <si>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</si>
  <si>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</si>
  <si>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</si>
  <si>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</si>
  <si>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</si>
  <si>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</si>
  <si>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</si>
  <si>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</si>
  <si>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</si>
  <si>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</si>
  <si>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</si>
  <si>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</si>
  <si>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</si>
  <si>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</si>
  <si>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</si>
  <si>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</si>
  <si>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</si>
  <si>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</si>
  <si>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</si>
  <si>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</si>
  <si>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</si>
  <si>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</si>
  <si>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</si>
  <si>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</si>
  <si>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</si>
  <si>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</si>
  <si>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</si>
  <si>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</si>
  <si>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</si>
  <si>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</si>
  <si>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</si>
  <si>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</si>
  <si>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</si>
  <si>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</si>
  <si>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</si>
  <si>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</si>
  <si>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</si>
  <si>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</si>
  <si>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</si>
  <si>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</si>
  <si>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</si>
  <si>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</si>
  <si>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</si>
  <si>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</si>
  <si>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</si>
  <si>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</si>
  <si>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</si>
  <si>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</si>
  <si>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</si>
  <si>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</si>
  <si>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</si>
  <si>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</si>
  <si>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</si>
  <si>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</si>
  <si>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</si>
  <si>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</si>
  <si>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</si>
  <si>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</si>
  <si>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</si>
  <si>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</si>
  <si>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</si>
  <si>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</si>
  <si>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</si>
  <si>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</si>
  <si>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</si>
  <si>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</si>
  <si>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</si>
  <si>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</si>
  <si>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</si>
  <si>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</si>
  <si>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</si>
  <si>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</si>
  <si>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</si>
  <si>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</si>
  <si>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</si>
  <si>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</si>
  <si>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</si>
  <si>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</si>
  <si>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</si>
  <si>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</si>
  <si>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</si>
  <si>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</si>
  <si>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</si>
  <si>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</si>
  <si>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</si>
  <si>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</si>
  <si>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</si>
  <si>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</si>
  <si>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</si>
  <si>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</si>
  <si>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</si>
  <si>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</si>
  <si>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</si>
  <si>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</si>
  <si>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</si>
  <si>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</si>
  <si>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</si>
  <si>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</si>
  <si>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</si>
  <si>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</si>
  <si>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</si>
  <si>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</si>
  <si>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</si>
  <si>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</si>
  <si>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</si>
  <si>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</si>
  <si>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</si>
  <si>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</si>
  <si>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</si>
  <si>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</si>
  <si>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</si>
  <si>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</si>
  <si>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</si>
  <si>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</si>
  <si>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</si>
  <si>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</si>
  <si>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</si>
  <si>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</si>
  <si>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</si>
  <si>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</si>
  <si>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</si>
  <si>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</si>
  <si>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</si>
  <si>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</si>
  <si>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</si>
  <si>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</si>
  <si>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</si>
  <si>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</si>
  <si>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</si>
  <si>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</si>
  <si>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</si>
  <si>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</si>
  <si>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</si>
  <si>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</si>
  <si>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</si>
  <si>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</si>
  <si>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</si>
  <si>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</si>
  <si>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</si>
  <si>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</si>
  <si>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</si>
  <si>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</si>
  <si>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</si>
  <si>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</si>
  <si>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</si>
  <si>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</si>
  <si>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</si>
  <si>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</si>
  <si>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</si>
  <si>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</si>
  <si>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</si>
  <si>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</si>
  <si>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</si>
  <si>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</si>
  <si>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</si>
  <si>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</si>
  <si>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</si>
  <si>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</si>
  <si>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</si>
  <si>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</si>
  <si>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</si>
  <si>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</si>
  <si>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</si>
  <si>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</si>
  <si>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</si>
  <si>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</si>
  <si>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</si>
  <si>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</si>
  <si>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</si>
  <si>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</si>
  <si>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</si>
  <si>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</si>
  <si>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</si>
  <si>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</si>
  <si>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</si>
  <si>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</si>
  <si>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</si>
  <si>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</si>
  <si>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</si>
  <si>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</si>
  <si>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</si>
  <si>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</si>
  <si>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</si>
  <si>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</si>
  <si>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</si>
  <si>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</si>
  <si>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</si>
  <si>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</si>
  <si>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</si>
  <si>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</si>
  <si>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</si>
  <si>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</si>
  <si>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</si>
  <si>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</si>
  <si>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</si>
  <si>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</si>
  <si>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</si>
  <si>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</si>
  <si>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</si>
  <si>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</si>
  <si>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</si>
  <si>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</si>
  <si>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</si>
  <si>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</si>
  <si>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</si>
  <si>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</si>
  <si>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</si>
  <si>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</si>
  <si>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</si>
  <si>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</si>
  <si>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</si>
  <si>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</si>
  <si>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</si>
  <si>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</si>
  <si>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</si>
  <si>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</si>
  <si>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</si>
  <si>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</si>
  <si>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</si>
  <si>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</si>
  <si>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</si>
  <si>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</si>
  <si>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</si>
  <si>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</si>
  <si>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</si>
  <si>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</si>
  <si>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</si>
  <si>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</si>
  <si>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</si>
  <si>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</si>
  <si>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</si>
  <si>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</si>
  <si>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</si>
  <si>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</si>
  <si>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</si>
  <si>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</si>
  <si>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</si>
  <si>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</si>
  <si>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</si>
  <si>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</si>
  <si>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</si>
  <si>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</si>
  <si>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</si>
  <si>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</si>
  <si>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</si>
  <si>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</si>
  <si>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</si>
  <si>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</si>
  <si>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</si>
  <si>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</si>
  <si>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</si>
  <si>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</si>
  <si>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</si>
  <si>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</si>
  <si>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</si>
  <si>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</si>
  <si>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</si>
  <si>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</si>
  <si>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</si>
  <si>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</si>
  <si>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</si>
  <si>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</si>
  <si>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</si>
  <si>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</si>
  <si>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</si>
  <si>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</si>
  <si>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</si>
  <si>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</si>
  <si>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</si>
  <si>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</si>
  <si>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</si>
  <si>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</si>
  <si>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</si>
  <si>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</si>
  <si>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</si>
  <si>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</si>
  <si>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</si>
  <si>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</si>
  <si>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</si>
  <si>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</si>
  <si>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</si>
  <si>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</si>
  <si>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</si>
  <si>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</si>
  <si>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</si>
  <si>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</si>
  <si>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</si>
  <si>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</si>
  <si>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</si>
  <si>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</si>
  <si>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</si>
  <si>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</si>
  <si>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</si>
  <si>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</si>
  <si>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</si>
  <si>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</si>
  <si>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</si>
  <si>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</si>
  <si>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</si>
  <si>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</si>
  <si>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</si>
  <si>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</si>
  <si>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</si>
  <si>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</si>
  <si>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</si>
  <si>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</si>
  <si>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</si>
  <si>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</si>
  <si>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</si>
  <si>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</si>
  <si>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</si>
  <si>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</si>
  <si>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</si>
  <si>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</si>
  <si>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</si>
  <si>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</si>
  <si>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</si>
  <si>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</si>
  <si>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</si>
  <si>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</si>
  <si>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</si>
  <si>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</si>
  <si>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</si>
  <si>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</si>
  <si>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</si>
  <si>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</si>
  <si>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</si>
  <si>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</si>
  <si>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</si>
  <si>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</si>
  <si>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</si>
  <si>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</si>
  <si>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</si>
  <si>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</si>
  <si>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</si>
  <si>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</si>
  <si>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</si>
  <si>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</si>
  <si>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</si>
  <si>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</si>
  <si>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</si>
  <si>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</si>
  <si>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</si>
  <si>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</si>
  <si>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</si>
  <si>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</si>
  <si>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</si>
  <si>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</si>
  <si>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</si>
  <si>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</si>
  <si>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</si>
  <si>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</si>
  <si>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</si>
  <si>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</si>
  <si>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</si>
  <si>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</si>
  <si>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</si>
  <si>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</si>
  <si>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</si>
  <si>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</si>
  <si>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</si>
  <si>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</si>
  <si>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</si>
  <si>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</si>
  <si>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</si>
  <si>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</si>
  <si>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</si>
  <si>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</si>
  <si>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</si>
  <si>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</si>
  <si>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</si>
  <si>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</si>
  <si>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</si>
  <si>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</si>
  <si>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</si>
  <si>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</si>
  <si>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</si>
  <si>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</si>
  <si>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</si>
  <si>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</si>
  <si>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</si>
  <si>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</si>
  <si>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</si>
  <si>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</si>
  <si>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</si>
  <si>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</si>
  <si>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</si>
  <si>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</si>
  <si>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</si>
  <si>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</si>
  <si>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</si>
  <si>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</si>
  <si>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</si>
  <si>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</si>
  <si>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</si>
  <si>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</si>
  <si>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</si>
  <si>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</si>
  <si>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</si>
  <si>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</si>
  <si>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</si>
  <si>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</si>
  <si>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</si>
  <si>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</si>
  <si>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</si>
  <si>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</si>
  <si>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</si>
  <si>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</si>
  <si>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</si>
  <si>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</si>
  <si>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</si>
  <si>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</si>
  <si>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</si>
  <si>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</si>
  <si>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</si>
  <si>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</si>
  <si>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</si>
  <si>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</si>
  <si>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</si>
  <si>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</si>
  <si>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</si>
  <si>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</si>
  <si>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</si>
  <si>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</si>
  <si>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</si>
  <si>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</si>
  <si>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</si>
  <si>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</si>
  <si>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</si>
  <si>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</si>
  <si>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</si>
  <si>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</si>
  <si>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</si>
  <si>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</si>
  <si>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</si>
  <si>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</si>
  <si>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</si>
  <si>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</si>
  <si>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</si>
  <si>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</si>
  <si>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</si>
  <si>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</si>
  <si>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</si>
  <si>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</si>
  <si>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</si>
  <si>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</si>
  <si>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</si>
  <si>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</si>
  <si>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</si>
  <si>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</si>
  <si>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</si>
  <si>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</si>
  <si>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</si>
  <si>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</si>
  <si>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</si>
  <si>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</si>
  <si>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</si>
  <si>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</si>
  <si>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</si>
  <si>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</si>
  <si>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</si>
  <si>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</si>
  <si>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</si>
  <si>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</si>
  <si>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</si>
  <si>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</si>
  <si>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</si>
  <si>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</si>
  <si>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</si>
  <si>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</si>
  <si>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</si>
  <si>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</si>
  <si>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</si>
  <si>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</si>
  <si>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</si>
  <si>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</si>
  <si>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</si>
  <si>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</si>
  <si>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</si>
  <si>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</si>
  <si>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</si>
  <si>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</si>
  <si>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</si>
  <si>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</si>
  <si>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</si>
  <si>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</si>
  <si>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</si>
  <si>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</si>
  <si>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</si>
  <si>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</si>
  <si>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</si>
  <si>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</si>
  <si>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</si>
  <si>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</si>
  <si>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</si>
  <si>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</si>
  <si>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</si>
  <si>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</si>
  <si>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</si>
  <si>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</si>
  <si>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</si>
  <si>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</si>
  <si>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</si>
  <si>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</si>
  <si>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</si>
  <si>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</si>
  <si>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</si>
  <si>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</si>
  <si>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</si>
  <si>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</si>
  <si>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</si>
  <si>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</si>
  <si>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</si>
  <si>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</si>
  <si>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</si>
  <si>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</si>
  <si>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</si>
  <si>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</si>
  <si>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</si>
  <si>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</si>
  <si>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</si>
  <si>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</si>
  <si>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</si>
  <si>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</si>
  <si>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</si>
  <si>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</si>
  <si>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</si>
  <si>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</si>
  <si>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</si>
  <si>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</si>
  <si>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</si>
  <si>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</si>
  <si>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</si>
  <si>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</si>
  <si>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</si>
  <si>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</si>
  <si>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</si>
  <si>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</si>
  <si>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</si>
  <si>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</si>
  <si>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</si>
  <si>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</si>
  <si>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</si>
  <si>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</si>
  <si>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</si>
  <si>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</si>
  <si>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</si>
  <si>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</si>
  <si>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</si>
  <si>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</si>
  <si>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</si>
  <si>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</si>
  <si>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</si>
  <si>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</si>
  <si>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</si>
  <si>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</si>
  <si>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</si>
  <si>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</si>
  <si>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</si>
  <si>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</si>
  <si>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</si>
  <si>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</si>
  <si>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</si>
  <si>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</si>
  <si>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</si>
  <si>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</si>
  <si>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</si>
  <si>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</si>
  <si>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</si>
  <si>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</si>
  <si>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</si>
  <si>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</si>
  <si>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</si>
  <si>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</si>
  <si>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</si>
  <si>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</si>
  <si>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</si>
  <si>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</si>
  <si>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</si>
  <si>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</si>
  <si>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</si>
  <si>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</si>
  <si>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</si>
  <si>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</si>
  <si>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</si>
  <si>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</si>
  <si>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</si>
  <si>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</si>
  <si>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</si>
  <si>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</si>
  <si>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</si>
  <si>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</si>
  <si>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</si>
  <si>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</si>
  <si>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</si>
  <si>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</si>
  <si>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</si>
  <si>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</si>
  <si>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</si>
  <si>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</si>
  <si>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</si>
  <si>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</si>
  <si>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</si>
  <si>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</si>
  <si>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</si>
  <si>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</si>
  <si>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</si>
  <si>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</si>
  <si>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</si>
  <si>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</si>
  <si>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</si>
  <si>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</si>
  <si>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</si>
  <si>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</si>
  <si>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</si>
  <si>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</si>
  <si>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</si>
  <si>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</si>
  <si>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</si>
  <si>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</si>
  <si>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</si>
  <si>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</si>
  <si>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</si>
  <si>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</si>
  <si>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</si>
  <si>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</si>
  <si>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</si>
  <si>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</si>
  <si>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</si>
  <si>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</si>
  <si>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</si>
  <si>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</si>
  <si>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</si>
  <si>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</si>
  <si>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</si>
  <si>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</si>
  <si>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</si>
  <si>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</si>
  <si>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</si>
  <si>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</si>
  <si>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</si>
  <si>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</si>
  <si>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</si>
  <si>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</si>
  <si>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</si>
  <si>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</si>
  <si>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</si>
  <si>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</si>
  <si>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</si>
  <si>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</si>
  <si>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</si>
  <si>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</si>
  <si>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</si>
  <si>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</si>
  <si>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</si>
  <si>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</si>
  <si>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</si>
  <si>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</si>
  <si>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</si>
  <si>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</si>
  <si>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</si>
  <si>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</si>
  <si>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</si>
  <si>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</si>
  <si>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</si>
  <si>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</si>
  <si>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</si>
  <si>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</si>
  <si>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</si>
  <si>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</si>
  <si>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</si>
  <si>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</si>
  <si>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</si>
  <si>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</si>
  <si>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</si>
  <si>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</si>
  <si>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</si>
  <si>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</si>
  <si>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</si>
  <si>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</si>
  <si>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</si>
  <si>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</si>
  <si>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</si>
  <si>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</si>
  <si>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</si>
  <si>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</si>
  <si>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</si>
  <si>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</si>
  <si>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</si>
  <si>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</si>
  <si>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</si>
  <si>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</si>
  <si>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</si>
  <si>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</si>
  <si>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</si>
  <si>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</si>
  <si>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</si>
  <si>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</si>
  <si>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</si>
  <si>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</si>
  <si>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</si>
  <si>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</si>
  <si>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</si>
  <si>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</si>
  <si>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</si>
  <si>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</si>
  <si>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</si>
  <si>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</si>
  <si>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</si>
  <si>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</si>
  <si>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</si>
  <si>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</si>
  <si>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</si>
  <si>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</si>
  <si>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</si>
  <si>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</si>
  <si>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</si>
  <si>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</si>
  <si>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</si>
  <si>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</si>
  <si>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</si>
  <si>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</si>
  <si>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</si>
  <si>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</si>
  <si>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</si>
  <si>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</si>
  <si>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</si>
  <si>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</si>
  <si>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</si>
  <si>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</si>
  <si>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</si>
  <si>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</si>
  <si>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</si>
  <si>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</si>
  <si>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</si>
  <si>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</si>
  <si>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</si>
  <si>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</si>
  <si>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</si>
  <si>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</si>
  <si>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</si>
  <si>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</si>
  <si>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</si>
  <si>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</si>
  <si>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</si>
  <si>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</si>
  <si>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</si>
  <si>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</si>
  <si>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</si>
  <si>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</si>
  <si>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</si>
  <si>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</si>
  <si>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</si>
  <si>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</si>
  <si>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</si>
  <si>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</si>
  <si>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</si>
  <si>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</si>
  <si>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</si>
  <si>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</si>
  <si>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</si>
  <si>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</si>
  <si>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</si>
  <si>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</si>
  <si>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</si>
  <si>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</si>
  <si>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</si>
  <si>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</si>
  <si>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</si>
  <si>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</si>
  <si>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</si>
  <si>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</si>
  <si>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</si>
  <si>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</si>
  <si>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</si>
  <si>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</si>
  <si>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</si>
  <si>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</si>
  <si>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</si>
  <si>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</si>
  <si>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</si>
  <si>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</si>
  <si>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</si>
  <si>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</si>
  <si>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</si>
  <si>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</si>
  <si>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</si>
  <si>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</si>
  <si>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</si>
  <si>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</si>
  <si>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</si>
  <si>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</si>
  <si>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</si>
  <si>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</si>
  <si>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</si>
  <si>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</si>
  <si>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</si>
  <si>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</si>
  <si>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</si>
  <si>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</si>
  <si>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</si>
  <si>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</si>
  <si>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</si>
  <si>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</si>
  <si>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</si>
  <si>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</si>
  <si>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</si>
  <si>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</si>
  <si>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</si>
  <si>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</si>
  <si>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</si>
  <si>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</si>
  <si>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</si>
  <si>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</si>
  <si>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</si>
  <si>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</si>
  <si>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</si>
  <si>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</si>
  <si>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</si>
  <si>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</si>
  <si>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</si>
  <si>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</si>
  <si>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</si>
  <si>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</si>
  <si>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</si>
  <si>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</si>
  <si>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</si>
  <si>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</si>
  <si>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</si>
  <si>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</si>
  <si>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</si>
  <si>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</si>
  <si>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</si>
  <si>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</si>
  <si>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</si>
  <si>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</si>
  <si>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</si>
  <si>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</si>
  <si>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</si>
  <si>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</si>
  <si>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</si>
  <si>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</si>
  <si>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</si>
  <si>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</si>
  <si>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</si>
  <si>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</si>
  <si>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</si>
  <si>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</si>
  <si>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</si>
  <si>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</si>
  <si>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</si>
  <si>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</si>
  <si>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</si>
  <si>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</si>
  <si>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</si>
  <si>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</si>
  <si>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</si>
  <si>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</si>
  <si>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</si>
  <si>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</si>
  <si>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</si>
  <si>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</si>
  <si>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</si>
  <si>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</si>
  <si>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</si>
  <si>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</si>
  <si>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</si>
  <si>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</si>
  <si>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</si>
  <si>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</si>
  <si>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</si>
  <si>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</si>
  <si>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</si>
  <si>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</si>
  <si>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</si>
  <si>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</si>
  <si>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</si>
  <si>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</si>
  <si>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</si>
  <si>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</si>
  <si>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</si>
  <si>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</si>
  <si>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</si>
  <si>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</si>
  <si>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</si>
  <si>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</si>
  <si>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</si>
  <si>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</si>
  <si>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</si>
  <si>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</si>
  <si>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</si>
  <si>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</si>
  <si>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</si>
  <si>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</si>
  <si>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</si>
  <si>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</si>
  <si>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</si>
  <si>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</si>
  <si>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</si>
  <si>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</si>
  <si>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</si>
  <si>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</si>
  <si>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</si>
  <si>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</si>
  <si>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</si>
  <si>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</si>
  <si>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</si>
  <si>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</si>
  <si>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</si>
  <si>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</si>
  <si>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</si>
  <si>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</si>
  <si>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</si>
  <si>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</si>
  <si>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</si>
  <si>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</si>
  <si>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</si>
  <si>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</si>
  <si>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</si>
  <si>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</si>
  <si>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</si>
  <si>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</si>
  <si>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</si>
  <si>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</si>
  <si>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</si>
  <si>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</si>
  <si>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</si>
  <si>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</si>
  <si>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</si>
  <si>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</si>
  <si>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</si>
  <si>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</si>
  <si>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</si>
  <si>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</si>
  <si>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</si>
  <si>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</si>
  <si>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</si>
  <si>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</si>
  <si>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</si>
  <si>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</si>
  <si>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</si>
  <si>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</si>
  <si>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</si>
  <si>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</si>
  <si>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</si>
  <si>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</si>
  <si>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</si>
  <si>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</si>
  <si>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</si>
  <si>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</si>
  <si>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</si>
  <si>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</si>
  <si>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</si>
  <si>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</si>
  <si>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</si>
  <si>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</si>
  <si>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</si>
  <si>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</si>
  <si>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</si>
  <si>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</si>
  <si>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</si>
  <si>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</si>
  <si>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</si>
  <si>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</si>
  <si>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</si>
  <si>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</si>
  <si>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</si>
  <si>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</si>
  <si>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</si>
  <si>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</si>
  <si>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</si>
  <si>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</si>
  <si>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</si>
  <si>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</si>
  <si>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</si>
  <si>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</si>
  <si>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</si>
  <si>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</si>
  <si>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</si>
  <si>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</si>
  <si>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</si>
  <si>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</si>
  <si>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</si>
  <si>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</si>
  <si>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</si>
  <si>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</si>
  <si>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</si>
  <si>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</si>
  <si>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</si>
  <si>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</si>
  <si>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</si>
  <si>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</si>
  <si>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</si>
  <si>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</si>
  <si>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</si>
  <si>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</si>
  <si>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</si>
  <si>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</si>
  <si>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</si>
  <si>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</si>
  <si>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</si>
  <si>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</si>
  <si>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</si>
  <si>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</si>
  <si>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</si>
  <si>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</si>
  <si>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</si>
  <si>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</si>
  <si>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</si>
  <si>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</si>
  <si>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</si>
  <si>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</si>
  <si>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</si>
  <si>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</si>
  <si>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</si>
  <si>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</si>
  <si>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</si>
  <si>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</si>
  <si>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</si>
  <si>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</si>
  <si>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</si>
  <si>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</si>
  <si>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</si>
  <si>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</si>
  <si>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</si>
  <si>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</si>
  <si>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</si>
  <si>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</si>
  <si>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</si>
  <si>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</si>
  <si>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</si>
  <si>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</si>
  <si>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</si>
  <si>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</si>
  <si>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</si>
  <si>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</si>
  <si>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</si>
  <si>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</si>
  <si>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</si>
  <si>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</si>
  <si>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</si>
  <si>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</si>
  <si>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</si>
  <si>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</si>
  <si>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</si>
  <si>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</si>
  <si>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</si>
  <si>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</si>
  <si>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</si>
  <si>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</si>
  <si>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</si>
  <si>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</si>
  <si>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</si>
  <si>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</si>
  <si>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</si>
  <si>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</si>
  <si>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</si>
  <si>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</si>
  <si>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</si>
  <si>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</si>
  <si>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</si>
  <si>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</si>
  <si>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</si>
  <si>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</si>
  <si>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</si>
  <si>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</si>
  <si>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</si>
  <si>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</si>
  <si>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</si>
  <si>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</si>
  <si>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</si>
  <si>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</si>
  <si>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</si>
  <si>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</si>
  <si>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</si>
  <si>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</si>
  <si>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</si>
  <si>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</si>
  <si>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</si>
  <si>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</si>
  <si>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</si>
  <si>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</si>
  <si>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</si>
  <si>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</si>
  <si>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</si>
  <si>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</si>
  <si>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</si>
  <si>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</si>
  <si>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</si>
  <si>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</si>
  <si>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</si>
  <si>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</si>
  <si>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</si>
  <si>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</si>
  <si>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</si>
  <si>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</si>
  <si>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</si>
  <si>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</si>
  <si>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</si>
  <si>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</si>
  <si>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</si>
  <si>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</si>
  <si>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</si>
  <si>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</si>
  <si>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</si>
  <si>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</si>
  <si>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</si>
  <si>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</si>
  <si>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</si>
  <si>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</si>
  <si>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</si>
  <si>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</si>
  <si>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</si>
  <si>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</si>
  <si>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</si>
  <si>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</si>
  <si>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</si>
  <si>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</si>
  <si>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</si>
  <si>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</si>
  <si>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</si>
  <si>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</si>
  <si>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</si>
  <si>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</si>
  <si>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</si>
  <si>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</si>
  <si>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</si>
  <si>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</si>
  <si>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</si>
  <si>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</si>
  <si>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</si>
  <si>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</si>
  <si>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</si>
  <si>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</si>
  <si>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</si>
  <si>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</si>
  <si>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</si>
  <si>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</si>
  <si>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</si>
  <si>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</si>
  <si>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</si>
  <si>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</si>
  <si>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</si>
  <si>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</si>
  <si>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</si>
  <si>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</si>
  <si>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</si>
  <si>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</si>
  <si>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</si>
  <si>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</si>
  <si>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</si>
  <si>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</si>
  <si>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</si>
  <si>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</si>
  <si>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</si>
  <si>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</si>
  <si>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</si>
  <si>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</si>
  <si>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</si>
  <si>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</si>
  <si>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</si>
  <si>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</si>
  <si>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</si>
  <si>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</si>
  <si>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</si>
  <si>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</si>
  <si>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</si>
  <si>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</si>
  <si>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</si>
  <si>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</si>
  <si>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</si>
  <si>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</si>
  <si>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</si>
  <si>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</si>
  <si>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</si>
  <si>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</si>
  <si>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</si>
  <si>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</si>
  <si>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</si>
  <si>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</si>
  <si>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</si>
  <si>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</si>
  <si>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</si>
  <si>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</si>
  <si>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</si>
  <si>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</si>
  <si>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</si>
  <si>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</si>
  <si>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</si>
  <si>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</si>
  <si>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</si>
  <si>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</si>
  <si>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</si>
  <si>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</si>
  <si>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</si>
  <si>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</si>
  <si>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</si>
  <si>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</si>
  <si>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</si>
  <si>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</si>
  <si>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</si>
  <si>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</si>
  <si>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</si>
  <si>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</si>
  <si>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</si>
  <si>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</si>
  <si>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</si>
  <si>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</si>
  <si>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</si>
  <si>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</si>
  <si>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</si>
  <si>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</si>
  <si>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</si>
  <si>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</si>
  <si>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</si>
  <si>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</si>
  <si>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</si>
  <si>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</si>
  <si>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</si>
  <si>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</si>
  <si>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</si>
  <si>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</si>
  <si>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</si>
  <si>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</si>
  <si>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</si>
  <si>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</si>
  <si>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</si>
  <si>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</si>
  <si>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</si>
  <si>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</si>
  <si>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</si>
  <si>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</si>
  <si>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</si>
  <si>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</si>
  <si>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</si>
  <si>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</si>
  <si>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</si>
  <si>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</si>
  <si>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</si>
  <si>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</si>
  <si>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</si>
  <si>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</si>
  <si>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</si>
  <si>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</si>
  <si>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</si>
  <si>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</si>
  <si>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</si>
  <si>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</si>
  <si>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</si>
  <si>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</si>
  <si>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</si>
  <si>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</si>
  <si>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</si>
  <si>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</si>
  <si>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</si>
  <si>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</si>
  <si>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</si>
  <si>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</si>
  <si>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</si>
  <si>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</si>
  <si>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</si>
  <si>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</si>
  <si>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</si>
  <si>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</si>
  <si>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</si>
  <si>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</si>
  <si>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</si>
  <si>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</si>
  <si>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</si>
  <si>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</si>
  <si>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</si>
  <si>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</si>
  <si>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</si>
  <si>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</si>
  <si>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</si>
  <si>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</si>
  <si>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</si>
  <si>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</si>
  <si>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</si>
  <si>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</si>
  <si>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</si>
  <si>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</si>
  <si>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</si>
  <si>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</si>
  <si>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</si>
  <si>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</si>
  <si>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</si>
  <si>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</si>
  <si>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</si>
  <si>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</si>
  <si>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</si>
  <si>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</si>
  <si>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</si>
  <si>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</si>
  <si>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</si>
  <si>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</si>
  <si>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</si>
  <si>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</si>
  <si>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</si>
  <si>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</si>
  <si>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</si>
  <si>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</si>
  <si>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</si>
  <si>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</si>
  <si>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</si>
  <si>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</si>
  <si>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</si>
  <si>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</si>
  <si>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</si>
  <si>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</si>
  <si>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</si>
  <si>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</si>
  <si>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</si>
  <si>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</si>
  <si>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</si>
  <si>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</si>
  <si>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</si>
  <si>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</si>
  <si>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</si>
  <si>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</si>
  <si>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</si>
  <si>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</si>
  <si>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</si>
  <si>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</si>
  <si>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</si>
  <si>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</si>
  <si>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</si>
  <si>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</si>
  <si>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</si>
  <si>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</si>
  <si>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</si>
  <si>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</si>
  <si>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</si>
  <si>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</si>
  <si>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</si>
  <si>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</si>
  <si>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</si>
  <si>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</si>
  <si>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</si>
  <si>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</si>
  <si>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</si>
  <si>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</si>
  <si>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</si>
  <si>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</si>
  <si>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</si>
  <si>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</si>
  <si>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</si>
  <si>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</si>
  <si>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</si>
  <si>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</si>
  <si>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</si>
  <si>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</si>
  <si>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</si>
  <si>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</si>
  <si>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</si>
  <si>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</si>
  <si>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</si>
  <si>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</si>
  <si>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</si>
  <si>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</si>
  <si>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</si>
  <si>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</si>
  <si>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</si>
  <si>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</si>
  <si>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</si>
  <si>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</si>
  <si>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</si>
  <si>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</si>
  <si>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</si>
  <si>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</si>
  <si>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</si>
  <si>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</si>
  <si>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</si>
  <si>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</si>
  <si>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</si>
  <si>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</si>
  <si>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</si>
  <si>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</si>
  <si>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</si>
  <si>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</si>
  <si>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</si>
  <si>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</si>
  <si>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</si>
  <si>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</si>
  <si>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</si>
  <si>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</si>
  <si>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</si>
  <si>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</si>
  <si>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</si>
  <si>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</si>
  <si>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</si>
  <si>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</si>
  <si>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</si>
  <si>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</si>
  <si>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</si>
  <si>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</si>
  <si>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</si>
  <si>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</si>
  <si>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</si>
  <si>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</si>
  <si>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</si>
  <si>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</si>
  <si>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</si>
  <si>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</si>
  <si>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</si>
  <si>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</si>
  <si>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</si>
  <si>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</si>
  <si>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</si>
  <si>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</si>
  <si>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</si>
  <si>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</si>
  <si>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</si>
  <si>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</si>
  <si>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</si>
  <si>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</si>
  <si>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</si>
  <si>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</si>
  <si>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</si>
  <si>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</si>
  <si>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</si>
  <si>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</si>
  <si>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</si>
  <si>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</si>
  <si>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</si>
  <si>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</si>
  <si>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</si>
  <si>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</si>
  <si>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</si>
  <si>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</si>
  <si>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</si>
  <si>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</si>
  <si>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</si>
  <si>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</si>
  <si>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</si>
  <si>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</si>
  <si>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</si>
  <si>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</si>
  <si>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</si>
  <si>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</si>
  <si>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</si>
  <si>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</si>
  <si>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</si>
  <si>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</si>
  <si>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</si>
  <si>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</si>
  <si>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</si>
  <si>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</si>
  <si>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</si>
  <si>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</si>
  <si>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</si>
  <si>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</si>
  <si>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</si>
  <si>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</si>
  <si>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</si>
  <si>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</si>
  <si>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</si>
  <si>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</si>
  <si>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</si>
  <si>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</si>
  <si>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</si>
  <si>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</si>
  <si>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</si>
  <si>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</si>
  <si>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</si>
  <si>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</si>
  <si>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</si>
  <si>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</si>
  <si>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</si>
  <si>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</si>
  <si>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</si>
  <si>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</si>
  <si>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</si>
  <si>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</si>
  <si>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</si>
  <si>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</si>
  <si>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</si>
  <si>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</si>
  <si>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</si>
  <si>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</si>
  <si>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</si>
  <si>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</si>
  <si>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</si>
  <si>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</si>
  <si>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</si>
  <si>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</si>
  <si>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</si>
  <si>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</si>
  <si>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</si>
  <si>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</si>
  <si>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</si>
  <si>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</si>
  <si>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</si>
  <si>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</si>
  <si>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</si>
  <si>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</si>
  <si>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</si>
  <si>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</si>
  <si>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</si>
  <si>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</si>
  <si>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</si>
  <si>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</si>
  <si>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</si>
  <si>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</si>
  <si>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</si>
  <si>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</si>
  <si>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</si>
  <si>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</si>
  <si>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</si>
  <si>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</si>
  <si>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</si>
  <si>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</si>
  <si>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</si>
  <si>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</si>
  <si>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</si>
  <si>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</si>
  <si>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</si>
  <si>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</si>
  <si>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</si>
  <si>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</si>
  <si>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</si>
  <si>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</si>
  <si>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</si>
  <si>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</si>
  <si>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</si>
  <si>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</si>
  <si>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</si>
  <si>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</si>
  <si>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</si>
  <si>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</si>
  <si>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</si>
  <si>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</si>
  <si>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</si>
  <si>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</si>
  <si>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</si>
  <si>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</si>
  <si>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</si>
  <si>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</si>
  <si>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</si>
  <si>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</si>
  <si>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</si>
  <si>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</si>
  <si>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</si>
  <si>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</si>
  <si>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</si>
  <si>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</si>
  <si>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</si>
  <si>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</si>
  <si>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</si>
  <si>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</si>
  <si>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</si>
  <si>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</si>
  <si>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</si>
  <si>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</si>
  <si>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</si>
  <si>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</si>
  <si>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</si>
  <si>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</si>
  <si>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</si>
  <si>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</si>
  <si>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</si>
  <si>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</si>
  <si>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</si>
  <si>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</si>
  <si>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</si>
  <si>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</si>
  <si>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</si>
  <si>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</si>
  <si>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</si>
  <si>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</si>
  <si>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</si>
  <si>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</si>
  <si>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</si>
  <si>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</si>
  <si>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</si>
  <si>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</si>
  <si>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</si>
  <si>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</si>
  <si>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</si>
  <si>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</si>
  <si>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</si>
  <si>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</si>
  <si>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</si>
  <si>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</si>
  <si>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</si>
  <si>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</si>
  <si>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</si>
  <si>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</si>
  <si>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</si>
  <si>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</si>
  <si>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</si>
  <si>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</si>
  <si>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</si>
  <si>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</si>
  <si>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</si>
  <si>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</si>
  <si>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</si>
  <si>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</si>
  <si>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</si>
  <si>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</si>
  <si>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</si>
  <si>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</si>
  <si>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</si>
  <si>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</si>
  <si>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</si>
  <si>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</si>
  <si>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</si>
  <si>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</si>
  <si>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</si>
  <si>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</si>
  <si>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</si>
  <si>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</si>
  <si>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</si>
  <si>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</si>
  <si>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</si>
  <si>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</si>
  <si>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</si>
  <si>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</si>
  <si>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</si>
  <si>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</si>
  <si>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</si>
  <si>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</si>
  <si>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</si>
  <si>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</si>
  <si>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</si>
  <si>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</si>
  <si>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</si>
  <si>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</si>
  <si>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</si>
  <si>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</si>
  <si>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</si>
  <si>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</si>
  <si>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</si>
  <si>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</si>
  <si>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</si>
  <si>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</si>
  <si>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</si>
  <si>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</si>
  <si>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</si>
  <si>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</si>
  <si>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</si>
  <si>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</si>
  <si>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</si>
  <si>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</si>
  <si>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</si>
  <si>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</si>
  <si>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</si>
  <si>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</si>
  <si>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</si>
  <si>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</si>
  <si>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</si>
  <si>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</si>
  <si>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</si>
  <si>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</si>
  <si>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</si>
  <si>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</si>
  <si>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</si>
  <si>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</si>
  <si>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</si>
  <si>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</si>
  <si>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</si>
  <si>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</si>
  <si>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</si>
  <si>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</si>
  <si>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</si>
  <si>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</si>
  <si>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</si>
  <si>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</si>
  <si>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</si>
  <si>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</si>
  <si>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</si>
  <si>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</si>
  <si>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</si>
  <si>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</si>
  <si>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</si>
  <si>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</si>
  <si>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</si>
  <si>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</si>
  <si>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</si>
  <si>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</si>
  <si>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</si>
  <si>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</si>
  <si>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</si>
  <si>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</si>
  <si>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</si>
  <si>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</si>
  <si>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</si>
  <si>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633 plann</t>
  </si>
  <si>
    <t>SgPow+TownC #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</si>
  <si>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</si>
  <si>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</si>
  <si>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</si>
  <si>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</si>
  <si>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</si>
  <si>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</si>
  <si>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</si>
  <si>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</si>
  <si>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</si>
  <si>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</si>
  <si>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</si>
  <si>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</si>
  <si>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</si>
  <si>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</si>
  <si>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</si>
  <si>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</si>
  <si>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includes IRAS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</si>
  <si>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</si>
  <si>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</si>
  <si>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</si>
  <si>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</si>
  <si>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</si>
  <si>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</si>
  <si>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</si>
  <si>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</si>
  <si>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</si>
  <si>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</si>
  <si>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</si>
  <si>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</si>
  <si>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</si>
  <si>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</si>
  <si>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</si>
  <si>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to be wiped out</t>
  </si>
  <si>
    <t>153.11!show</t>
  </si>
  <si>
    <t>e$}dbs</t>
  </si>
  <si>
    <t>anyW 28/3</t>
  </si>
  <si>
    <t>extra ezlink TYX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</si>
</sst>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40" customWidth="1"/>
    <col min="27" max="27" width="5.7109375" style="640" customWidth="1"/>
    <col min="28" max="28" width="7.5703125" style="640" bestFit="1" customWidth="1"/>
  </cols>
  <sheetData>
    <row r="1" spans="2:28" ht="5.45" customHeight="1"/>
    <row r="2" spans="2:28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  <c r="Z2" s="29" t="s">
        <v>175</v>
      </c>
      <c r="AA2" s="640" t="s">
        <v>3284</v>
      </c>
      <c r="AB2" s="640" t="s">
        <v>3283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40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40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40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40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40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40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40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4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40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40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40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40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4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40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40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40">
        <v>284</v>
      </c>
      <c r="AB33" s="31">
        <f t="shared" si="5"/>
        <v>28.789041095890415</v>
      </c>
    </row>
    <row r="35" spans="2:28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  <c r="Z35" s="29" t="s">
        <v>3285</v>
      </c>
      <c r="AB35" s="643">
        <f>SUM(AB3:AB33)</f>
        <v>1085.6610958904116</v>
      </c>
    </row>
    <row r="36" spans="2:28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  <c r="Z36" s="29" t="s">
        <v>3286</v>
      </c>
      <c r="AB36" s="34"/>
    </row>
    <row r="37" spans="2:28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  <c r="Z37" s="29" t="s">
        <v>3287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20">
        <f>SUMPRODUCT(D3:D33,E3:E33)/365</f>
        <v>31.812602739726014</v>
      </c>
      <c r="E35" s="720"/>
      <c r="F35" s="26"/>
    </row>
    <row r="36" spans="2:11">
      <c r="B36" s="16" t="s">
        <v>3301</v>
      </c>
      <c r="D36" s="720" t="s">
        <v>3302</v>
      </c>
      <c r="E36" s="72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44" t="s">
        <v>118</v>
      </c>
      <c r="C1" s="644"/>
      <c r="D1" s="645" t="s">
        <v>119</v>
      </c>
      <c r="E1" s="644"/>
      <c r="F1" s="645" t="s">
        <v>120</v>
      </c>
      <c r="G1" s="644"/>
      <c r="H1" s="646" t="s">
        <v>121</v>
      </c>
      <c r="I1" s="646"/>
      <c r="J1" s="647" t="s">
        <v>119</v>
      </c>
      <c r="K1" s="648"/>
      <c r="L1" s="649" t="s">
        <v>122</v>
      </c>
      <c r="M1" s="650"/>
      <c r="N1" s="646" t="s">
        <v>123</v>
      </c>
      <c r="O1" s="646"/>
      <c r="P1" s="647" t="s">
        <v>124</v>
      </c>
      <c r="Q1" s="648"/>
      <c r="R1" s="649" t="s">
        <v>125</v>
      </c>
      <c r="S1" s="650"/>
      <c r="T1" s="651" t="s">
        <v>126</v>
      </c>
      <c r="U1" s="651"/>
      <c r="V1" s="647" t="s">
        <v>119</v>
      </c>
      <c r="W1" s="648"/>
      <c r="X1" s="652" t="s">
        <v>127</v>
      </c>
      <c r="Y1" s="653"/>
      <c r="Z1" s="651" t="s">
        <v>128</v>
      </c>
      <c r="AA1" s="651"/>
      <c r="AB1" s="654" t="s">
        <v>119</v>
      </c>
      <c r="AC1" s="655"/>
      <c r="AD1" s="656" t="s">
        <v>127</v>
      </c>
      <c r="AE1" s="657"/>
      <c r="AF1" s="651" t="s">
        <v>129</v>
      </c>
      <c r="AG1" s="651"/>
      <c r="AH1" s="654" t="s">
        <v>119</v>
      </c>
      <c r="AI1" s="655"/>
      <c r="AJ1" s="652" t="s">
        <v>130</v>
      </c>
      <c r="AK1" s="653"/>
      <c r="AL1" s="651" t="s">
        <v>131</v>
      </c>
      <c r="AM1" s="651"/>
      <c r="AN1" s="658" t="s">
        <v>119</v>
      </c>
      <c r="AO1" s="659"/>
      <c r="AP1" s="660" t="s">
        <v>132</v>
      </c>
      <c r="AQ1" s="661"/>
      <c r="AR1" s="651" t="s">
        <v>133</v>
      </c>
      <c r="AS1" s="651"/>
      <c r="AV1" s="660" t="s">
        <v>134</v>
      </c>
      <c r="AW1" s="661"/>
      <c r="AX1" s="662" t="s">
        <v>135</v>
      </c>
      <c r="AY1" s="662"/>
      <c r="AZ1" s="662"/>
      <c r="BA1" s="328"/>
      <c r="BB1" s="663">
        <v>42942</v>
      </c>
      <c r="BC1" s="664"/>
      <c r="BD1" s="66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70" t="s">
        <v>151</v>
      </c>
      <c r="U4" s="670"/>
      <c r="X4" s="440" t="s">
        <v>150</v>
      </c>
      <c r="Y4" s="466">
        <f>Y3-Y6</f>
        <v>4.9669099999591708</v>
      </c>
      <c r="Z4" s="670" t="s">
        <v>152</v>
      </c>
      <c r="AA4" s="670"/>
      <c r="AD4" s="409" t="s">
        <v>150</v>
      </c>
      <c r="AE4" s="409">
        <f>AE3-AE5</f>
        <v>-52.526899999851594</v>
      </c>
      <c r="AF4" s="670" t="s">
        <v>152</v>
      </c>
      <c r="AG4" s="670"/>
      <c r="AH4" s="67"/>
      <c r="AI4" s="67"/>
      <c r="AJ4" s="409" t="s">
        <v>150</v>
      </c>
      <c r="AK4" s="409">
        <f>AK3-AK5</f>
        <v>94.988909999992757</v>
      </c>
      <c r="AL4" s="670" t="s">
        <v>152</v>
      </c>
      <c r="AM4" s="670"/>
      <c r="AP4" s="53" t="s">
        <v>150</v>
      </c>
      <c r="AQ4" s="52">
        <f>AQ3-AQ5</f>
        <v>33.841989999942598</v>
      </c>
      <c r="AR4" s="670" t="s">
        <v>152</v>
      </c>
      <c r="AS4" s="670"/>
      <c r="AX4" s="670" t="s">
        <v>153</v>
      </c>
      <c r="AY4" s="670"/>
      <c r="BB4" s="670" t="s">
        <v>154</v>
      </c>
      <c r="BC4" s="67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70"/>
      <c r="U5" s="670"/>
      <c r="V5" s="322" t="s">
        <v>159</v>
      </c>
      <c r="W5">
        <v>2050</v>
      </c>
      <c r="X5" s="414"/>
      <c r="Z5" s="670"/>
      <c r="AA5" s="67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70"/>
      <c r="AG5" s="670"/>
      <c r="AH5" s="67"/>
      <c r="AI5" s="67"/>
      <c r="AJ5" s="409" t="s">
        <v>161</v>
      </c>
      <c r="AK5" s="467">
        <f>SUM(AK11:AK59)</f>
        <v>30858.011000000002</v>
      </c>
      <c r="AL5" s="670"/>
      <c r="AM5" s="67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70"/>
      <c r="AS5" s="670"/>
      <c r="AX5" s="670"/>
      <c r="AY5" s="670"/>
      <c r="BB5" s="670"/>
      <c r="BC5" s="670"/>
      <c r="BD5" s="669" t="s">
        <v>163</v>
      </c>
      <c r="BE5" s="669"/>
      <c r="BF5" s="669"/>
      <c r="BG5" s="669"/>
      <c r="BH5" s="669"/>
      <c r="BI5" s="669"/>
      <c r="BJ5" s="669"/>
      <c r="BK5" s="66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65" t="s">
        <v>362</v>
      </c>
      <c r="W23" s="66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67"/>
      <c r="W24" s="66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1" t="s">
        <v>541</v>
      </c>
      <c r="H2" s="672"/>
      <c r="I2" s="369"/>
      <c r="J2" s="671" t="s">
        <v>542</v>
      </c>
      <c r="K2" s="672"/>
      <c r="L2" s="369"/>
      <c r="M2" s="671" t="s">
        <v>3331</v>
      </c>
      <c r="N2" s="672"/>
      <c r="O2" s="369"/>
      <c r="P2" s="671" t="s">
        <v>543</v>
      </c>
      <c r="Q2" s="672"/>
      <c r="R2" s="671">
        <v>42401</v>
      </c>
      <c r="S2" s="67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6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4" t="s">
        <v>3324</v>
      </c>
      <c r="C17" s="323" t="s">
        <v>570</v>
      </c>
      <c r="D17" s="677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5"/>
      <c r="C18" s="323" t="s">
        <v>570</v>
      </c>
      <c r="D18" s="677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77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77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77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77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77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77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8" t="s">
        <v>596</v>
      </c>
      <c r="D31" s="679"/>
      <c r="E31" s="680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1">
        <f>G40/$F$38</f>
        <v>2147628.7910447759</v>
      </c>
      <c r="H39" s="681"/>
      <c r="I39" s="401"/>
      <c r="J39" s="681">
        <f>J40/$F$38</f>
        <v>1922776.1194029849</v>
      </c>
      <c r="K39" s="681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3">
        <f>H36*$F$38+G36</f>
        <v>2877822.58</v>
      </c>
      <c r="H40" s="673"/>
      <c r="J40" s="673">
        <f>K36*$F$38+J36</f>
        <v>2576520</v>
      </c>
      <c r="K40" s="673"/>
      <c r="M40" s="673">
        <f>N36*1.37+M36</f>
        <v>1877697.6600000001</v>
      </c>
      <c r="N40" s="673"/>
      <c r="P40" s="673">
        <f>Q36*1.37+P36</f>
        <v>1789659</v>
      </c>
      <c r="Q40" s="673"/>
      <c r="R40" s="673">
        <f>S36*1.36+R36</f>
        <v>1320187.2</v>
      </c>
      <c r="S40" s="673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2" t="s">
        <v>648</v>
      </c>
      <c r="F38" s="68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4" t="s">
        <v>651</v>
      </c>
      <c r="C41" s="684"/>
      <c r="D41" s="684"/>
      <c r="E41" s="684"/>
      <c r="F41" s="684"/>
      <c r="G41" s="684"/>
      <c r="H41" s="68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4" t="s">
        <v>662</v>
      </c>
      <c r="C1" s="644"/>
      <c r="D1" s="656" t="s">
        <v>663</v>
      </c>
      <c r="E1" s="657"/>
      <c r="F1" s="644" t="s">
        <v>664</v>
      </c>
      <c r="G1" s="644"/>
      <c r="H1" s="685" t="s">
        <v>665</v>
      </c>
      <c r="I1" s="686"/>
      <c r="J1" s="656" t="s">
        <v>663</v>
      </c>
      <c r="K1" s="657"/>
      <c r="L1" s="644" t="s">
        <v>666</v>
      </c>
      <c r="M1" s="644"/>
      <c r="N1" s="685" t="s">
        <v>665</v>
      </c>
      <c r="O1" s="686"/>
      <c r="P1" s="656" t="s">
        <v>663</v>
      </c>
      <c r="Q1" s="657"/>
      <c r="R1" s="644" t="s">
        <v>667</v>
      </c>
      <c r="S1" s="644"/>
      <c r="T1" s="685" t="s">
        <v>665</v>
      </c>
      <c r="U1" s="686"/>
      <c r="V1" s="656" t="s">
        <v>663</v>
      </c>
      <c r="W1" s="657"/>
      <c r="X1" s="644" t="s">
        <v>668</v>
      </c>
      <c r="Y1" s="644"/>
      <c r="Z1" s="685" t="s">
        <v>665</v>
      </c>
      <c r="AA1" s="686"/>
      <c r="AB1" s="656" t="s">
        <v>663</v>
      </c>
      <c r="AC1" s="657"/>
      <c r="AD1" s="644" t="s">
        <v>669</v>
      </c>
      <c r="AE1" s="644"/>
      <c r="AF1" s="685" t="s">
        <v>665</v>
      </c>
      <c r="AG1" s="686"/>
      <c r="AH1" s="656" t="s">
        <v>663</v>
      </c>
      <c r="AI1" s="657"/>
      <c r="AJ1" s="644" t="s">
        <v>670</v>
      </c>
      <c r="AK1" s="644"/>
      <c r="AL1" s="685" t="s">
        <v>671</v>
      </c>
      <c r="AM1" s="686"/>
      <c r="AN1" s="656" t="s">
        <v>672</v>
      </c>
      <c r="AO1" s="657"/>
      <c r="AP1" s="644" t="s">
        <v>673</v>
      </c>
      <c r="AQ1" s="644"/>
      <c r="AR1" s="685" t="s">
        <v>665</v>
      </c>
      <c r="AS1" s="686"/>
      <c r="AT1" s="656" t="s">
        <v>663</v>
      </c>
      <c r="AU1" s="657"/>
      <c r="AV1" s="644" t="s">
        <v>674</v>
      </c>
      <c r="AW1" s="644"/>
      <c r="AX1" s="685" t="s">
        <v>665</v>
      </c>
      <c r="AY1" s="686"/>
      <c r="AZ1" s="656" t="s">
        <v>663</v>
      </c>
      <c r="BA1" s="657"/>
      <c r="BB1" s="644" t="s">
        <v>675</v>
      </c>
      <c r="BC1" s="644"/>
      <c r="BD1" s="685" t="s">
        <v>665</v>
      </c>
      <c r="BE1" s="686"/>
      <c r="BF1" s="656" t="s">
        <v>663</v>
      </c>
      <c r="BG1" s="657"/>
      <c r="BH1" s="644" t="s">
        <v>676</v>
      </c>
      <c r="BI1" s="644"/>
      <c r="BJ1" s="685" t="s">
        <v>665</v>
      </c>
      <c r="BK1" s="686"/>
      <c r="BL1" s="656" t="s">
        <v>663</v>
      </c>
      <c r="BM1" s="657"/>
      <c r="BN1" s="644" t="s">
        <v>677</v>
      </c>
      <c r="BO1" s="644"/>
      <c r="BP1" s="685" t="s">
        <v>665</v>
      </c>
      <c r="BQ1" s="686"/>
      <c r="BR1" s="656" t="s">
        <v>663</v>
      </c>
      <c r="BS1" s="657"/>
      <c r="BT1" s="644" t="s">
        <v>678</v>
      </c>
      <c r="BU1" s="644"/>
      <c r="BV1" s="685" t="s">
        <v>679</v>
      </c>
      <c r="BW1" s="686"/>
      <c r="BX1" s="656" t="s">
        <v>680</v>
      </c>
      <c r="BY1" s="657"/>
      <c r="BZ1" s="644" t="s">
        <v>681</v>
      </c>
      <c r="CA1" s="644"/>
      <c r="CB1" s="685" t="s">
        <v>682</v>
      </c>
      <c r="CC1" s="686"/>
      <c r="CD1" s="656" t="s">
        <v>683</v>
      </c>
      <c r="CE1" s="657"/>
      <c r="CF1" s="644" t="s">
        <v>684</v>
      </c>
      <c r="CG1" s="644"/>
      <c r="CH1" s="685" t="s">
        <v>682</v>
      </c>
      <c r="CI1" s="686"/>
      <c r="CJ1" s="656" t="s">
        <v>683</v>
      </c>
      <c r="CK1" s="657"/>
      <c r="CL1" s="644" t="s">
        <v>685</v>
      </c>
      <c r="CM1" s="644"/>
      <c r="CN1" s="685" t="s">
        <v>682</v>
      </c>
      <c r="CO1" s="686"/>
      <c r="CP1" s="656" t="s">
        <v>683</v>
      </c>
      <c r="CQ1" s="657"/>
      <c r="CR1" s="644" t="s">
        <v>686</v>
      </c>
      <c r="CS1" s="644"/>
      <c r="CT1" s="685" t="s">
        <v>682</v>
      </c>
      <c r="CU1" s="686"/>
      <c r="CV1" s="687" t="s">
        <v>683</v>
      </c>
      <c r="CW1" s="688"/>
      <c r="CX1" s="644" t="s">
        <v>687</v>
      </c>
      <c r="CY1" s="644"/>
      <c r="CZ1" s="685" t="s">
        <v>682</v>
      </c>
      <c r="DA1" s="686"/>
      <c r="DB1" s="687" t="s">
        <v>683</v>
      </c>
      <c r="DC1" s="688"/>
      <c r="DD1" s="644" t="s">
        <v>688</v>
      </c>
      <c r="DE1" s="644"/>
      <c r="DF1" s="685" t="s">
        <v>689</v>
      </c>
      <c r="DG1" s="686"/>
      <c r="DH1" s="687" t="s">
        <v>690</v>
      </c>
      <c r="DI1" s="688"/>
      <c r="DJ1" s="644" t="s">
        <v>691</v>
      </c>
      <c r="DK1" s="644"/>
      <c r="DL1" s="685" t="s">
        <v>689</v>
      </c>
      <c r="DM1" s="686"/>
      <c r="DN1" s="687" t="s">
        <v>683</v>
      </c>
      <c r="DO1" s="688"/>
      <c r="DP1" s="644" t="s">
        <v>692</v>
      </c>
      <c r="DQ1" s="644"/>
      <c r="DR1" s="685" t="s">
        <v>689</v>
      </c>
      <c r="DS1" s="686"/>
      <c r="DT1" s="687" t="s">
        <v>683</v>
      </c>
      <c r="DU1" s="688"/>
      <c r="DV1" s="644" t="s">
        <v>693</v>
      </c>
      <c r="DW1" s="644"/>
      <c r="DX1" s="685" t="s">
        <v>689</v>
      </c>
      <c r="DY1" s="686"/>
      <c r="DZ1" s="687" t="s">
        <v>683</v>
      </c>
      <c r="EA1" s="688"/>
      <c r="EB1" s="644" t="s">
        <v>694</v>
      </c>
      <c r="EC1" s="644"/>
      <c r="ED1" s="685" t="s">
        <v>689</v>
      </c>
      <c r="EE1" s="686"/>
      <c r="EF1" s="687" t="s">
        <v>683</v>
      </c>
      <c r="EG1" s="688"/>
      <c r="EH1" s="644" t="s">
        <v>695</v>
      </c>
      <c r="EI1" s="644"/>
      <c r="EJ1" s="685" t="s">
        <v>689</v>
      </c>
      <c r="EK1" s="686"/>
      <c r="EL1" s="687" t="s">
        <v>696</v>
      </c>
      <c r="EM1" s="688"/>
      <c r="EN1" s="644" t="s">
        <v>697</v>
      </c>
      <c r="EO1" s="644"/>
      <c r="EP1" s="685" t="s">
        <v>689</v>
      </c>
      <c r="EQ1" s="686"/>
      <c r="ER1" s="687" t="s">
        <v>698</v>
      </c>
      <c r="ES1" s="688"/>
      <c r="ET1" s="644" t="s">
        <v>699</v>
      </c>
      <c r="EU1" s="644"/>
      <c r="EV1" s="685" t="s">
        <v>689</v>
      </c>
      <c r="EW1" s="686"/>
      <c r="EX1" s="687" t="s">
        <v>130</v>
      </c>
      <c r="EY1" s="688"/>
      <c r="EZ1" s="644" t="s">
        <v>700</v>
      </c>
      <c r="FA1" s="644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9" t="s">
        <v>765</v>
      </c>
      <c r="CU7" s="64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9" t="s">
        <v>795</v>
      </c>
      <c r="DA8" s="64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9" t="s">
        <v>795</v>
      </c>
      <c r="DG8" s="64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9" t="s">
        <v>795</v>
      </c>
      <c r="DM8" s="64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9" t="s">
        <v>795</v>
      </c>
      <c r="DS8" s="644"/>
      <c r="DT8" s="14" t="s">
        <v>793</v>
      </c>
      <c r="DU8" s="14">
        <f>SUM(DU13:DU17)</f>
        <v>32</v>
      </c>
      <c r="DV8" s="9"/>
      <c r="DW8" s="9"/>
      <c r="DX8" s="689" t="s">
        <v>795</v>
      </c>
      <c r="DY8" s="64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9" t="s">
        <v>796</v>
      </c>
      <c r="EK8" s="64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9" t="s">
        <v>796</v>
      </c>
      <c r="EQ9" s="64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9" t="s">
        <v>796</v>
      </c>
      <c r="EW9" s="64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9" t="s">
        <v>796</v>
      </c>
      <c r="EE11" s="64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9" t="s">
        <v>795</v>
      </c>
      <c r="CU12" s="64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1" t="s">
        <v>1005</v>
      </c>
      <c r="CU19" s="651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2" t="s">
        <v>1036</v>
      </c>
      <c r="FA21" s="692"/>
      <c r="FC21" s="340">
        <f>FC20-FC22</f>
        <v>113457.16899999997</v>
      </c>
      <c r="FD21" s="318"/>
      <c r="FE21" s="693" t="s">
        <v>1038</v>
      </c>
      <c r="FF21" s="693"/>
      <c r="FG21" s="69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2" t="s">
        <v>574</v>
      </c>
      <c r="FA22" s="692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2" t="s">
        <v>1061</v>
      </c>
      <c r="FA23" s="692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2" t="s">
        <v>1071</v>
      </c>
      <c r="FA24" s="692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90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91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90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91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MA1" workbookViewId="0">
      <selection activeCell="MH29" sqref="MH2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11.28515625" style="619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5">
      <c r="A1" s="694" t="s">
        <v>1109</v>
      </c>
      <c r="B1" s="694"/>
      <c r="C1" s="658" t="s">
        <v>119</v>
      </c>
      <c r="D1" s="659"/>
      <c r="E1" s="660" t="s">
        <v>1110</v>
      </c>
      <c r="F1" s="661"/>
      <c r="G1" s="694" t="s">
        <v>1111</v>
      </c>
      <c r="H1" s="694"/>
      <c r="I1" s="658" t="s">
        <v>119</v>
      </c>
      <c r="J1" s="659"/>
      <c r="K1" s="660" t="s">
        <v>1112</v>
      </c>
      <c r="L1" s="661"/>
      <c r="M1" s="694" t="s">
        <v>1113</v>
      </c>
      <c r="N1" s="694"/>
      <c r="O1" s="658" t="s">
        <v>119</v>
      </c>
      <c r="P1" s="659"/>
      <c r="Q1" s="660" t="s">
        <v>1114</v>
      </c>
      <c r="R1" s="661"/>
      <c r="S1" s="694" t="s">
        <v>1115</v>
      </c>
      <c r="T1" s="694"/>
      <c r="U1" s="658" t="s">
        <v>119</v>
      </c>
      <c r="V1" s="659"/>
      <c r="W1" s="660" t="s">
        <v>672</v>
      </c>
      <c r="X1" s="661"/>
      <c r="Y1" s="694" t="s">
        <v>1116</v>
      </c>
      <c r="Z1" s="694"/>
      <c r="AA1" s="658" t="s">
        <v>119</v>
      </c>
      <c r="AB1" s="659"/>
      <c r="AC1" s="660" t="s">
        <v>1117</v>
      </c>
      <c r="AD1" s="661"/>
      <c r="AE1" s="694" t="s">
        <v>1118</v>
      </c>
      <c r="AF1" s="694"/>
      <c r="AG1" s="658" t="s">
        <v>119</v>
      </c>
      <c r="AH1" s="659"/>
      <c r="AI1" s="660" t="s">
        <v>1119</v>
      </c>
      <c r="AJ1" s="661"/>
      <c r="AK1" s="694" t="s">
        <v>1120</v>
      </c>
      <c r="AL1" s="694"/>
      <c r="AM1" s="658" t="s">
        <v>1121</v>
      </c>
      <c r="AN1" s="659"/>
      <c r="AO1" s="660" t="s">
        <v>1122</v>
      </c>
      <c r="AP1" s="661"/>
      <c r="AQ1" s="694" t="s">
        <v>1123</v>
      </c>
      <c r="AR1" s="694"/>
      <c r="AS1" s="658" t="s">
        <v>1121</v>
      </c>
      <c r="AT1" s="659"/>
      <c r="AU1" s="660" t="s">
        <v>1124</v>
      </c>
      <c r="AV1" s="661"/>
      <c r="AW1" s="694" t="s">
        <v>1125</v>
      </c>
      <c r="AX1" s="694"/>
      <c r="AY1" s="660" t="s">
        <v>1126</v>
      </c>
      <c r="AZ1" s="661"/>
      <c r="BA1" s="694" t="s">
        <v>1125</v>
      </c>
      <c r="BB1" s="694"/>
      <c r="BC1" s="658" t="s">
        <v>689</v>
      </c>
      <c r="BD1" s="659"/>
      <c r="BE1" s="660" t="s">
        <v>1127</v>
      </c>
      <c r="BF1" s="661"/>
      <c r="BG1" s="694" t="s">
        <v>1128</v>
      </c>
      <c r="BH1" s="694"/>
      <c r="BI1" s="658" t="s">
        <v>689</v>
      </c>
      <c r="BJ1" s="659"/>
      <c r="BK1" s="660" t="s">
        <v>1127</v>
      </c>
      <c r="BL1" s="661"/>
      <c r="BM1" s="694" t="s">
        <v>1129</v>
      </c>
      <c r="BN1" s="694"/>
      <c r="BO1" s="658" t="s">
        <v>689</v>
      </c>
      <c r="BP1" s="659"/>
      <c r="BQ1" s="660" t="s">
        <v>1130</v>
      </c>
      <c r="BR1" s="661"/>
      <c r="BS1" s="694" t="s">
        <v>1131</v>
      </c>
      <c r="BT1" s="694"/>
      <c r="BU1" s="658" t="s">
        <v>689</v>
      </c>
      <c r="BV1" s="659"/>
      <c r="BW1" s="660" t="s">
        <v>1132</v>
      </c>
      <c r="BX1" s="661"/>
      <c r="BY1" s="694" t="s">
        <v>1133</v>
      </c>
      <c r="BZ1" s="694"/>
      <c r="CA1" s="658" t="s">
        <v>689</v>
      </c>
      <c r="CB1" s="659"/>
      <c r="CC1" s="660" t="s">
        <v>1130</v>
      </c>
      <c r="CD1" s="661"/>
      <c r="CE1" s="694" t="s">
        <v>1134</v>
      </c>
      <c r="CF1" s="694"/>
      <c r="CG1" s="658" t="s">
        <v>689</v>
      </c>
      <c r="CH1" s="659"/>
      <c r="CI1" s="660" t="s">
        <v>1132</v>
      </c>
      <c r="CJ1" s="661"/>
      <c r="CK1" s="694" t="s">
        <v>1135</v>
      </c>
      <c r="CL1" s="694"/>
      <c r="CM1" s="658" t="s">
        <v>689</v>
      </c>
      <c r="CN1" s="659"/>
      <c r="CO1" s="660" t="s">
        <v>1130</v>
      </c>
      <c r="CP1" s="661"/>
      <c r="CQ1" s="694" t="s">
        <v>1136</v>
      </c>
      <c r="CR1" s="694"/>
      <c r="CS1" s="695" t="s">
        <v>689</v>
      </c>
      <c r="CT1" s="696"/>
      <c r="CU1" s="660" t="s">
        <v>1137</v>
      </c>
      <c r="CV1" s="661"/>
      <c r="CW1" s="694" t="s">
        <v>1138</v>
      </c>
      <c r="CX1" s="694"/>
      <c r="CY1" s="695" t="s">
        <v>689</v>
      </c>
      <c r="CZ1" s="696"/>
      <c r="DA1" s="660" t="s">
        <v>1139</v>
      </c>
      <c r="DB1" s="661"/>
      <c r="DC1" s="694" t="s">
        <v>1140</v>
      </c>
      <c r="DD1" s="694"/>
      <c r="DE1" s="695" t="s">
        <v>689</v>
      </c>
      <c r="DF1" s="696"/>
      <c r="DG1" s="660" t="s">
        <v>1141</v>
      </c>
      <c r="DH1" s="661"/>
      <c r="DI1" s="694" t="s">
        <v>1142</v>
      </c>
      <c r="DJ1" s="694"/>
      <c r="DK1" s="695" t="s">
        <v>689</v>
      </c>
      <c r="DL1" s="696"/>
      <c r="DM1" s="660" t="s">
        <v>1137</v>
      </c>
      <c r="DN1" s="661"/>
      <c r="DO1" s="694" t="s">
        <v>1143</v>
      </c>
      <c r="DP1" s="694"/>
      <c r="DQ1" s="695" t="s">
        <v>689</v>
      </c>
      <c r="DR1" s="696"/>
      <c r="DS1" s="660" t="s">
        <v>1144</v>
      </c>
      <c r="DT1" s="661"/>
      <c r="DU1" s="694" t="s">
        <v>1145</v>
      </c>
      <c r="DV1" s="694"/>
      <c r="DW1" s="695" t="s">
        <v>689</v>
      </c>
      <c r="DX1" s="696"/>
      <c r="DY1" s="660" t="s">
        <v>1146</v>
      </c>
      <c r="DZ1" s="661"/>
      <c r="EA1" s="697" t="s">
        <v>1147</v>
      </c>
      <c r="EB1" s="697"/>
      <c r="EC1" s="695" t="s">
        <v>689</v>
      </c>
      <c r="ED1" s="696"/>
      <c r="EE1" s="660" t="s">
        <v>1144</v>
      </c>
      <c r="EF1" s="661"/>
      <c r="EG1" s="48"/>
      <c r="EH1" s="697" t="s">
        <v>1148</v>
      </c>
      <c r="EI1" s="697"/>
      <c r="EJ1" s="695" t="s">
        <v>689</v>
      </c>
      <c r="EK1" s="696"/>
      <c r="EL1" s="660" t="s">
        <v>1149</v>
      </c>
      <c r="EM1" s="661"/>
      <c r="EN1" s="697" t="s">
        <v>1150</v>
      </c>
      <c r="EO1" s="697"/>
      <c r="EP1" s="695" t="s">
        <v>689</v>
      </c>
      <c r="EQ1" s="696"/>
      <c r="ER1" s="660" t="s">
        <v>1151</v>
      </c>
      <c r="ES1" s="661"/>
      <c r="ET1" s="697" t="s">
        <v>1152</v>
      </c>
      <c r="EU1" s="697"/>
      <c r="EV1" s="695" t="s">
        <v>689</v>
      </c>
      <c r="EW1" s="696"/>
      <c r="EX1" s="660" t="s">
        <v>1146</v>
      </c>
      <c r="EY1" s="661"/>
      <c r="EZ1" s="697" t="s">
        <v>1153</v>
      </c>
      <c r="FA1" s="697"/>
      <c r="FB1" s="695" t="s">
        <v>689</v>
      </c>
      <c r="FC1" s="696"/>
      <c r="FD1" s="660" t="s">
        <v>1139</v>
      </c>
      <c r="FE1" s="661"/>
      <c r="FF1" s="697" t="s">
        <v>1154</v>
      </c>
      <c r="FG1" s="697"/>
      <c r="FH1" s="695" t="s">
        <v>689</v>
      </c>
      <c r="FI1" s="696"/>
      <c r="FJ1" s="660" t="s">
        <v>1137</v>
      </c>
      <c r="FK1" s="661"/>
      <c r="FL1" s="697" t="s">
        <v>1155</v>
      </c>
      <c r="FM1" s="697"/>
      <c r="FN1" s="695" t="s">
        <v>689</v>
      </c>
      <c r="FO1" s="696"/>
      <c r="FP1" s="660" t="s">
        <v>1156</v>
      </c>
      <c r="FQ1" s="661"/>
      <c r="FR1" s="697" t="s">
        <v>1157</v>
      </c>
      <c r="FS1" s="697"/>
      <c r="FT1" s="695" t="s">
        <v>689</v>
      </c>
      <c r="FU1" s="696"/>
      <c r="FV1" s="660" t="s">
        <v>1156</v>
      </c>
      <c r="FW1" s="661"/>
      <c r="FX1" s="697" t="s">
        <v>1158</v>
      </c>
      <c r="FY1" s="697"/>
      <c r="FZ1" s="695" t="s">
        <v>689</v>
      </c>
      <c r="GA1" s="696"/>
      <c r="GB1" s="660" t="s">
        <v>1146</v>
      </c>
      <c r="GC1" s="661"/>
      <c r="GD1" s="697" t="s">
        <v>1159</v>
      </c>
      <c r="GE1" s="697"/>
      <c r="GF1" s="695" t="s">
        <v>689</v>
      </c>
      <c r="GG1" s="696"/>
      <c r="GH1" s="660" t="s">
        <v>1144</v>
      </c>
      <c r="GI1" s="661"/>
      <c r="GJ1" s="697" t="s">
        <v>1160</v>
      </c>
      <c r="GK1" s="697"/>
      <c r="GL1" s="695" t="s">
        <v>689</v>
      </c>
      <c r="GM1" s="696"/>
      <c r="GN1" s="660" t="s">
        <v>1144</v>
      </c>
      <c r="GO1" s="661"/>
      <c r="GP1" s="697" t="s">
        <v>1161</v>
      </c>
      <c r="GQ1" s="697"/>
      <c r="GR1" s="695" t="s">
        <v>689</v>
      </c>
      <c r="GS1" s="696"/>
      <c r="GT1" s="660" t="s">
        <v>1149</v>
      </c>
      <c r="GU1" s="661"/>
      <c r="GV1" s="697" t="s">
        <v>1162</v>
      </c>
      <c r="GW1" s="697"/>
      <c r="GX1" s="695" t="s">
        <v>689</v>
      </c>
      <c r="GY1" s="696"/>
      <c r="GZ1" s="660" t="s">
        <v>1163</v>
      </c>
      <c r="HA1" s="661"/>
      <c r="HB1" s="697" t="s">
        <v>1164</v>
      </c>
      <c r="HC1" s="697"/>
      <c r="HD1" s="695" t="s">
        <v>689</v>
      </c>
      <c r="HE1" s="696"/>
      <c r="HF1" s="660" t="s">
        <v>1151</v>
      </c>
      <c r="HG1" s="661"/>
      <c r="HH1" s="697" t="s">
        <v>1165</v>
      </c>
      <c r="HI1" s="697"/>
      <c r="HJ1" s="695" t="s">
        <v>689</v>
      </c>
      <c r="HK1" s="696"/>
      <c r="HL1" s="660" t="s">
        <v>1137</v>
      </c>
      <c r="HM1" s="661"/>
      <c r="HN1" s="697" t="s">
        <v>1166</v>
      </c>
      <c r="HO1" s="697"/>
      <c r="HP1" s="695" t="s">
        <v>689</v>
      </c>
      <c r="HQ1" s="696"/>
      <c r="HR1" s="660" t="s">
        <v>1137</v>
      </c>
      <c r="HS1" s="661"/>
      <c r="HT1" s="697" t="s">
        <v>1167</v>
      </c>
      <c r="HU1" s="697"/>
      <c r="HV1" s="695" t="s">
        <v>689</v>
      </c>
      <c r="HW1" s="696"/>
      <c r="HX1" s="660" t="s">
        <v>1146</v>
      </c>
      <c r="HY1" s="661"/>
      <c r="HZ1" s="697" t="s">
        <v>1168</v>
      </c>
      <c r="IA1" s="697"/>
      <c r="IB1" s="695" t="s">
        <v>689</v>
      </c>
      <c r="IC1" s="696"/>
      <c r="ID1" s="660" t="s">
        <v>1151</v>
      </c>
      <c r="IE1" s="661"/>
      <c r="IF1" s="697" t="s">
        <v>1169</v>
      </c>
      <c r="IG1" s="697"/>
      <c r="IH1" s="695" t="s">
        <v>689</v>
      </c>
      <c r="II1" s="696"/>
      <c r="IJ1" s="660" t="s">
        <v>1144</v>
      </c>
      <c r="IK1" s="661"/>
      <c r="IL1" s="697" t="s">
        <v>1170</v>
      </c>
      <c r="IM1" s="697"/>
      <c r="IN1" s="695" t="s">
        <v>689</v>
      </c>
      <c r="IO1" s="696"/>
      <c r="IP1" s="660" t="s">
        <v>1146</v>
      </c>
      <c r="IQ1" s="661"/>
      <c r="IR1" s="697" t="s">
        <v>1171</v>
      </c>
      <c r="IS1" s="697"/>
      <c r="IT1" s="695" t="s">
        <v>689</v>
      </c>
      <c r="IU1" s="696"/>
      <c r="IV1" s="660" t="s">
        <v>1172</v>
      </c>
      <c r="IW1" s="661"/>
      <c r="IX1" s="697" t="s">
        <v>1173</v>
      </c>
      <c r="IY1" s="697"/>
      <c r="IZ1" s="695" t="s">
        <v>689</v>
      </c>
      <c r="JA1" s="696"/>
      <c r="JB1" s="660" t="s">
        <v>1156</v>
      </c>
      <c r="JC1" s="661"/>
      <c r="JD1" s="697" t="s">
        <v>1174</v>
      </c>
      <c r="JE1" s="697"/>
      <c r="JF1" s="695" t="s">
        <v>689</v>
      </c>
      <c r="JG1" s="696"/>
      <c r="JH1" s="660" t="s">
        <v>1172</v>
      </c>
      <c r="JI1" s="661"/>
      <c r="JJ1" s="697" t="s">
        <v>1175</v>
      </c>
      <c r="JK1" s="697"/>
      <c r="JL1" s="582" t="s">
        <v>689</v>
      </c>
      <c r="JM1" s="105"/>
      <c r="JN1" s="548" t="s">
        <v>1172</v>
      </c>
      <c r="JO1" s="48"/>
      <c r="JP1" s="697" t="s">
        <v>1176</v>
      </c>
      <c r="JQ1" s="697"/>
      <c r="JR1" s="582" t="s">
        <v>689</v>
      </c>
      <c r="JS1" s="105"/>
      <c r="JT1" s="548" t="s">
        <v>1149</v>
      </c>
      <c r="JU1" s="48"/>
      <c r="JV1" s="697" t="s">
        <v>1177</v>
      </c>
      <c r="JW1" s="697"/>
      <c r="JX1" s="582" t="s">
        <v>689</v>
      </c>
      <c r="JY1" s="105"/>
      <c r="JZ1" s="548" t="s">
        <v>1178</v>
      </c>
      <c r="KA1" s="48"/>
      <c r="KB1" s="697" t="s">
        <v>1179</v>
      </c>
      <c r="KC1" s="697"/>
      <c r="KD1" s="582" t="s">
        <v>689</v>
      </c>
      <c r="KE1" s="105"/>
      <c r="KF1" s="548" t="s">
        <v>1137</v>
      </c>
      <c r="KG1" s="48"/>
      <c r="KH1" s="697" t="s">
        <v>1180</v>
      </c>
      <c r="KI1" s="697"/>
      <c r="KJ1" s="582" t="s">
        <v>689</v>
      </c>
      <c r="KK1" s="105"/>
      <c r="KL1" s="548" t="s">
        <v>1144</v>
      </c>
      <c r="KM1" s="48"/>
      <c r="KN1" s="697" t="s">
        <v>1181</v>
      </c>
      <c r="KO1" s="697"/>
      <c r="KP1" s="582" t="s">
        <v>689</v>
      </c>
      <c r="KQ1" s="105"/>
      <c r="KR1" s="548" t="s">
        <v>1144</v>
      </c>
      <c r="KS1" s="48"/>
      <c r="KT1" s="697" t="s">
        <v>1182</v>
      </c>
      <c r="KU1" s="697"/>
      <c r="KV1" s="582" t="s">
        <v>689</v>
      </c>
      <c r="KW1" s="105"/>
      <c r="KX1" s="548" t="s">
        <v>1144</v>
      </c>
      <c r="KY1" s="48"/>
      <c r="KZ1" s="697" t="s">
        <v>1183</v>
      </c>
      <c r="LA1" s="697"/>
      <c r="LB1" s="582" t="s">
        <v>689</v>
      </c>
      <c r="LC1" s="105"/>
      <c r="LD1" s="548" t="s">
        <v>1172</v>
      </c>
      <c r="LE1" s="48"/>
      <c r="LF1" s="697" t="s">
        <v>1184</v>
      </c>
      <c r="LG1" s="697"/>
      <c r="LH1" s="582" t="s">
        <v>689</v>
      </c>
      <c r="LI1" s="105"/>
      <c r="LJ1" s="548" t="s">
        <v>1172</v>
      </c>
      <c r="LK1" s="48"/>
      <c r="LL1" s="697" t="s">
        <v>1185</v>
      </c>
      <c r="LM1" s="697"/>
      <c r="LN1" s="582" t="s">
        <v>689</v>
      </c>
      <c r="LO1" s="303"/>
      <c r="LP1" s="548" t="s">
        <v>1172</v>
      </c>
      <c r="LQ1" s="48"/>
      <c r="LR1" s="697" t="s">
        <v>1186</v>
      </c>
      <c r="LS1" s="697"/>
      <c r="LT1" s="582" t="s">
        <v>689</v>
      </c>
      <c r="LU1" s="303"/>
      <c r="LV1" s="623" t="s">
        <v>1156</v>
      </c>
      <c r="LW1" s="48"/>
      <c r="LX1" s="697" t="s">
        <v>3365</v>
      </c>
      <c r="LY1" s="697"/>
      <c r="LZ1" s="622" t="s">
        <v>689</v>
      </c>
      <c r="MA1" s="303"/>
      <c r="MB1" s="612" t="s">
        <v>1172</v>
      </c>
      <c r="MC1" s="613"/>
      <c r="MD1" s="697" t="s">
        <v>1187</v>
      </c>
      <c r="ME1" s="697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773.05</v>
      </c>
      <c r="MB2" s="70" t="s">
        <v>143</v>
      </c>
      <c r="MC2" s="591">
        <f>MA2+LY2-ME2</f>
        <v>235.04999999998836</v>
      </c>
      <c r="MD2" s="619" t="s">
        <v>3343</v>
      </c>
      <c r="ME2" s="44">
        <f>SUM(ME8:ME37)</f>
        <v>251755</v>
      </c>
    </row>
    <row r="3" spans="1:345">
      <c r="A3" s="714" t="s">
        <v>1197</v>
      </c>
      <c r="B3" s="714"/>
      <c r="E3" s="53" t="s">
        <v>150</v>
      </c>
      <c r="F3" s="52">
        <f>F2-F4</f>
        <v>17</v>
      </c>
      <c r="G3" s="714" t="s">
        <v>1197</v>
      </c>
      <c r="H3" s="714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235.04999999998836</v>
      </c>
      <c r="MD3" s="619" t="s">
        <v>1218</v>
      </c>
      <c r="ME3" s="44">
        <f>SUM(ME10:ME11)+ME20-11000</f>
        <v>-258203</v>
      </c>
      <c r="MF3" s="42" t="s">
        <v>3400</v>
      </c>
    </row>
    <row r="4" spans="1:345" ht="12.75" customHeight="1">
      <c r="A4" s="714"/>
      <c r="B4" s="714"/>
      <c r="E4" s="53" t="s">
        <v>161</v>
      </c>
      <c r="F4" s="52">
        <f>SUM(F14:F57)</f>
        <v>12750</v>
      </c>
      <c r="G4" s="714"/>
      <c r="H4" s="71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0.68999999998834483</v>
      </c>
      <c r="MD4" s="106" t="s">
        <v>1241</v>
      </c>
      <c r="ME4" s="312">
        <f>SUM(ME15:ME24)+ME3</f>
        <v>-9613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234.36</v>
      </c>
      <c r="MD5" s="37">
        <v>20000</v>
      </c>
      <c r="ME5" s="38">
        <v>45384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30000</v>
      </c>
      <c r="ME6" s="38">
        <v>45398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3372</v>
      </c>
      <c r="MC7" s="57"/>
      <c r="MD7" s="37">
        <v>20000</v>
      </c>
      <c r="ME7" s="38">
        <v>45412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3372</v>
      </c>
      <c r="MC8" s="42"/>
      <c r="MD8" s="37" t="s">
        <v>1312</v>
      </c>
      <c r="ME8" s="641">
        <v>141000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3372</v>
      </c>
      <c r="MC9" s="42"/>
      <c r="MD9" s="256" t="s">
        <v>3403</v>
      </c>
      <c r="ME9" s="294">
        <v>0</v>
      </c>
      <c r="MF9" s="46">
        <v>45381</v>
      </c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1701</v>
      </c>
      <c r="MD10" s="619" t="s">
        <v>1444</v>
      </c>
      <c r="ME10" s="44">
        <v>-68605</v>
      </c>
      <c r="MF10" s="46">
        <v>45378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9" t="s">
        <v>1495</v>
      </c>
      <c r="ME11" s="44">
        <v>-127370</v>
      </c>
      <c r="MF11" s="46">
        <v>45378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8" t="s">
        <v>1303</v>
      </c>
      <c r="ME12" s="44">
        <v>-4000</v>
      </c>
      <c r="MF12" s="46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7" t="s">
        <v>1601</v>
      </c>
      <c r="ME13" s="94">
        <v>-87000</v>
      </c>
      <c r="MF13" s="46">
        <v>45378</v>
      </c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98" t="s">
        <v>1685</v>
      </c>
      <c r="DP14" s="699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97" t="s">
        <v>1705</v>
      </c>
      <c r="HK14" s="697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3367</v>
      </c>
      <c r="MB14" s="589" t="s">
        <v>2072</v>
      </c>
      <c r="MC14" s="57"/>
      <c r="MD14" s="618" t="s">
        <v>1542</v>
      </c>
      <c r="ME14" s="44">
        <v>0</v>
      </c>
      <c r="MF14" s="46">
        <v>45378</v>
      </c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00" t="s">
        <v>1659</v>
      </c>
      <c r="KE15" s="700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1731</v>
      </c>
      <c r="ME15" s="44">
        <v>93775</v>
      </c>
      <c r="MF15" s="46">
        <v>45383</v>
      </c>
      <c r="MG15" s="14" t="s">
        <v>3416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3415</v>
      </c>
      <c r="MA16" s="250">
        <v>758.42</v>
      </c>
      <c r="MB16" s="589" t="s">
        <v>3383</v>
      </c>
      <c r="MC16" s="42"/>
      <c r="MD16" s="618" t="s">
        <v>1661</v>
      </c>
      <c r="ME16" s="44">
        <v>101740</v>
      </c>
      <c r="MF16" s="46">
        <v>45380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3415</v>
      </c>
      <c r="MA17" s="250">
        <v>14.63</v>
      </c>
      <c r="MB17" s="589" t="s">
        <v>3344</v>
      </c>
      <c r="MC17" s="588" t="s">
        <v>3417</v>
      </c>
      <c r="MD17" s="618" t="s">
        <v>3359</v>
      </c>
      <c r="ME17" s="44">
        <v>100001</v>
      </c>
      <c r="MF17" s="46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698" t="s">
        <v>1908</v>
      </c>
      <c r="DJ18" s="699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3371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5" t="s">
        <v>1726</v>
      </c>
      <c r="ME18" s="245"/>
      <c r="MF18" s="46"/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3370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7" t="s">
        <v>1782</v>
      </c>
      <c r="ME19" s="94">
        <v>-471</v>
      </c>
      <c r="MF19" s="46">
        <v>45381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2014</v>
      </c>
      <c r="MC20" s="42">
        <f>18.56+10</f>
        <v>28.56</v>
      </c>
      <c r="MD20" s="614" t="s">
        <v>1894</v>
      </c>
      <c r="ME20" s="44">
        <f>MD21-0.99*195000</f>
        <v>-51228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01" t="s">
        <v>357</v>
      </c>
      <c r="N21" s="701"/>
      <c r="Q21" s="58" t="s">
        <v>382</v>
      </c>
      <c r="S21" s="701" t="s">
        <v>357</v>
      </c>
      <c r="T21" s="701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19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3369</v>
      </c>
      <c r="MB21" s="634" t="s">
        <v>3380</v>
      </c>
      <c r="MC21" s="42">
        <f>1+5</f>
        <v>6</v>
      </c>
      <c r="MD21" s="283">
        <v>141822</v>
      </c>
      <c r="ME21" s="596" t="s">
        <v>3377</v>
      </c>
      <c r="MF21" s="46">
        <v>45378</v>
      </c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702" t="s">
        <v>2119</v>
      </c>
      <c r="N22" s="702"/>
      <c r="Q22" s="58" t="s">
        <v>391</v>
      </c>
      <c r="S22" s="702" t="s">
        <v>2119</v>
      </c>
      <c r="T22" s="702"/>
      <c r="W22" s="66" t="s">
        <v>1789</v>
      </c>
      <c r="X22" s="14">
        <v>0</v>
      </c>
      <c r="Y22" s="701" t="s">
        <v>357</v>
      </c>
      <c r="Z22" s="701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19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4" t="s">
        <v>2145</v>
      </c>
      <c r="IU22" s="694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3368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3419</v>
      </c>
      <c r="MC22" s="42">
        <f>10</f>
        <v>10</v>
      </c>
      <c r="MD22" s="614" t="s">
        <v>3355</v>
      </c>
      <c r="ME22" s="44">
        <v>2600</v>
      </c>
      <c r="MF22" s="46">
        <v>45378</v>
      </c>
    </row>
    <row r="23" spans="1:345">
      <c r="A23" s="701" t="s">
        <v>357</v>
      </c>
      <c r="B23" s="701"/>
      <c r="E23" s="569" t="s">
        <v>429</v>
      </c>
      <c r="F23" s="58"/>
      <c r="G23" s="701" t="s">
        <v>357</v>
      </c>
      <c r="H23" s="701"/>
      <c r="K23" s="66" t="s">
        <v>1789</v>
      </c>
      <c r="L23" s="14">
        <v>0</v>
      </c>
      <c r="M23" s="703"/>
      <c r="N23" s="703"/>
      <c r="Q23" s="58" t="s">
        <v>1960</v>
      </c>
      <c r="S23" s="703"/>
      <c r="T23" s="703"/>
      <c r="W23" s="66" t="s">
        <v>1575</v>
      </c>
      <c r="X23" s="61">
        <v>0</v>
      </c>
      <c r="Y23" s="702" t="s">
        <v>2119</v>
      </c>
      <c r="Z23" s="702"/>
      <c r="AE23" s="701" t="s">
        <v>357</v>
      </c>
      <c r="AF23" s="701"/>
      <c r="AK23" s="701" t="s">
        <v>357</v>
      </c>
      <c r="AL23" s="701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704" t="s">
        <v>2174</v>
      </c>
      <c r="EF23" s="704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719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719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4" t="s">
        <v>2145</v>
      </c>
      <c r="HK23" s="694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4" t="s">
        <v>2145</v>
      </c>
      <c r="HW23" s="694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3385</v>
      </c>
      <c r="MC23" s="42">
        <v>30.5</v>
      </c>
      <c r="MD23" s="618" t="s">
        <v>1585</v>
      </c>
      <c r="ME23" s="44">
        <v>606</v>
      </c>
      <c r="MF23" s="46">
        <v>45382</v>
      </c>
    </row>
    <row r="24" spans="1:345">
      <c r="A24" s="702" t="s">
        <v>2119</v>
      </c>
      <c r="B24" s="702"/>
      <c r="E24" s="569" t="s">
        <v>298</v>
      </c>
      <c r="F24" s="58"/>
      <c r="G24" s="702" t="s">
        <v>2119</v>
      </c>
      <c r="H24" s="702"/>
      <c r="K24" s="66" t="s">
        <v>1575</v>
      </c>
      <c r="L24" s="61">
        <v>0</v>
      </c>
      <c r="M24" s="703"/>
      <c r="N24" s="703"/>
      <c r="Q24" s="66" t="s">
        <v>1671</v>
      </c>
      <c r="R24" s="14">
        <v>0</v>
      </c>
      <c r="S24" s="703"/>
      <c r="T24" s="703"/>
      <c r="W24" s="66" t="s">
        <v>2204</v>
      </c>
      <c r="X24" s="14">
        <v>910.17</v>
      </c>
      <c r="Y24" s="703"/>
      <c r="Z24" s="703"/>
      <c r="AC24" s="73" t="s">
        <v>2205</v>
      </c>
      <c r="AD24" s="14">
        <v>90</v>
      </c>
      <c r="AE24" s="702" t="s">
        <v>2119</v>
      </c>
      <c r="AF24" s="702"/>
      <c r="AI24" s="72" t="s">
        <v>2206</v>
      </c>
      <c r="AJ24" s="14">
        <v>30</v>
      </c>
      <c r="AK24" s="702" t="s">
        <v>2119</v>
      </c>
      <c r="AL24" s="702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702"/>
      <c r="BH24" s="702"/>
      <c r="BK24" s="89" t="s">
        <v>2208</v>
      </c>
      <c r="BL24" s="61">
        <v>48.54</v>
      </c>
      <c r="BM24" s="702"/>
      <c r="BN24" s="702"/>
      <c r="BQ24" s="89" t="s">
        <v>1962</v>
      </c>
      <c r="BR24" s="61">
        <v>50.15</v>
      </c>
      <c r="BS24" s="702" t="s">
        <v>2209</v>
      </c>
      <c r="BT24" s="702"/>
      <c r="BW24" s="89" t="s">
        <v>1962</v>
      </c>
      <c r="BX24" s="61">
        <v>48.54</v>
      </c>
      <c r="BY24" s="702"/>
      <c r="BZ24" s="702"/>
      <c r="CC24" s="89" t="s">
        <v>1962</v>
      </c>
      <c r="CD24" s="61">
        <v>142.91</v>
      </c>
      <c r="CE24" s="702"/>
      <c r="CF24" s="702"/>
      <c r="CI24" s="89" t="s">
        <v>2210</v>
      </c>
      <c r="CJ24" s="61">
        <v>35.049999999999997</v>
      </c>
      <c r="CK24" s="703"/>
      <c r="CL24" s="703"/>
      <c r="CO24" s="89" t="s">
        <v>1911</v>
      </c>
      <c r="CP24" s="61">
        <v>153.41</v>
      </c>
      <c r="CQ24" s="703" t="s">
        <v>2211</v>
      </c>
      <c r="CR24" s="703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719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3375</v>
      </c>
      <c r="MC24" s="42"/>
      <c r="MD24" s="618" t="s">
        <v>1651</v>
      </c>
      <c r="ME24" s="234">
        <v>1567</v>
      </c>
      <c r="MF24" s="46">
        <v>45378</v>
      </c>
    </row>
    <row r="25" spans="1:345">
      <c r="A25" s="703"/>
      <c r="B25" s="703"/>
      <c r="E25" s="568" t="s">
        <v>413</v>
      </c>
      <c r="F25" s="53"/>
      <c r="G25" s="703"/>
      <c r="H25" s="703"/>
      <c r="K25" s="66" t="s">
        <v>2255</v>
      </c>
      <c r="L25" s="14">
        <f>910+40</f>
        <v>950</v>
      </c>
      <c r="M25" s="703"/>
      <c r="N25" s="703"/>
      <c r="Q25" s="66" t="s">
        <v>1735</v>
      </c>
      <c r="R25" s="14">
        <v>0</v>
      </c>
      <c r="S25" s="703"/>
      <c r="T25" s="703"/>
      <c r="W25" s="67" t="s">
        <v>2256</v>
      </c>
      <c r="X25" s="14">
        <v>110.58</v>
      </c>
      <c r="Y25" s="703"/>
      <c r="Z25" s="703"/>
      <c r="AE25" s="703"/>
      <c r="AF25" s="703"/>
      <c r="AK25" s="703"/>
      <c r="AL25" s="703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703"/>
      <c r="AX25" s="703"/>
      <c r="AY25" s="67"/>
      <c r="AZ25" s="61"/>
      <c r="BA25" s="703"/>
      <c r="BB25" s="703"/>
      <c r="BE25" s="67" t="s">
        <v>1623</v>
      </c>
      <c r="BF25" s="61">
        <f>6.5*2</f>
        <v>13</v>
      </c>
      <c r="BG25" s="703"/>
      <c r="BH25" s="703"/>
      <c r="BK25" s="89" t="s">
        <v>1623</v>
      </c>
      <c r="BL25" s="61">
        <f>6.5*2</f>
        <v>13</v>
      </c>
      <c r="BM25" s="703"/>
      <c r="BN25" s="703"/>
      <c r="BQ25" s="89" t="s">
        <v>1623</v>
      </c>
      <c r="BR25" s="61">
        <v>13</v>
      </c>
      <c r="BS25" s="703"/>
      <c r="BT25" s="703"/>
      <c r="BW25" s="89" t="s">
        <v>1623</v>
      </c>
      <c r="BX25" s="61">
        <v>13</v>
      </c>
      <c r="BY25" s="703"/>
      <c r="BZ25" s="703"/>
      <c r="CC25" s="89" t="s">
        <v>1623</v>
      </c>
      <c r="CD25" s="61">
        <v>13</v>
      </c>
      <c r="CE25" s="703"/>
      <c r="CF25" s="703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05" t="s">
        <v>2174</v>
      </c>
      <c r="DZ25" s="706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704" t="s">
        <v>2174</v>
      </c>
      <c r="ES25" s="704"/>
      <c r="ET25" s="49" t="s">
        <v>1859</v>
      </c>
      <c r="EU25" s="94">
        <v>20000</v>
      </c>
      <c r="EW25" s="719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4" t="s">
        <v>2145</v>
      </c>
      <c r="IC25" s="694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3375</v>
      </c>
      <c r="MC25" s="42"/>
      <c r="MD25" s="618" t="s">
        <v>2160</v>
      </c>
      <c r="ME25" s="44">
        <v>10</v>
      </c>
      <c r="MF25" s="46">
        <v>45378</v>
      </c>
    </row>
    <row r="26" spans="1:345">
      <c r="A26" s="703"/>
      <c r="B26" s="703"/>
      <c r="F26" s="62"/>
      <c r="G26" s="703"/>
      <c r="H26" s="703"/>
      <c r="M26" s="707" t="s">
        <v>399</v>
      </c>
      <c r="N26" s="703"/>
      <c r="Q26" s="66" t="s">
        <v>1789</v>
      </c>
      <c r="R26" s="14">
        <v>0</v>
      </c>
      <c r="S26" s="707" t="s">
        <v>399</v>
      </c>
      <c r="T26" s="703"/>
      <c r="W26" s="67" t="s">
        <v>1962</v>
      </c>
      <c r="X26" s="14">
        <v>60.75</v>
      </c>
      <c r="Y26" s="703"/>
      <c r="Z26" s="703"/>
      <c r="AC26" s="21" t="s">
        <v>2297</v>
      </c>
      <c r="AD26" s="21"/>
      <c r="AE26" s="707" t="s">
        <v>399</v>
      </c>
      <c r="AF26" s="703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704" t="s">
        <v>2174</v>
      </c>
      <c r="EY26" s="704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4" t="s">
        <v>2145</v>
      </c>
      <c r="HQ26" s="694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3375</v>
      </c>
      <c r="MC26" s="42"/>
      <c r="MD26" s="617" t="s">
        <v>2201</v>
      </c>
      <c r="ME26" s="44">
        <v>130</v>
      </c>
      <c r="MF26" s="46">
        <v>45380</v>
      </c>
    </row>
    <row r="27" spans="1:345" ht="12.75" customHeight="1">
      <c r="A27" s="703"/>
      <c r="B27" s="703"/>
      <c r="E27" s="571" t="s">
        <v>445</v>
      </c>
      <c r="F27" s="62"/>
      <c r="G27" s="703"/>
      <c r="H27" s="703"/>
      <c r="K27" s="67" t="s">
        <v>2340</v>
      </c>
      <c r="L27" s="14">
        <f>60</f>
        <v>60</v>
      </c>
      <c r="M27" s="707" t="s">
        <v>2341</v>
      </c>
      <c r="N27" s="703"/>
      <c r="Q27" s="66" t="s">
        <v>2342</v>
      </c>
      <c r="R27" s="61">
        <v>200</v>
      </c>
      <c r="S27" s="707" t="s">
        <v>2341</v>
      </c>
      <c r="T27" s="703"/>
      <c r="W27" s="67" t="s">
        <v>2026</v>
      </c>
      <c r="X27" s="14">
        <v>61.35</v>
      </c>
      <c r="Y27" s="707" t="s">
        <v>399</v>
      </c>
      <c r="Z27" s="703"/>
      <c r="AC27" s="21" t="s">
        <v>2343</v>
      </c>
      <c r="AD27" s="21">
        <f>53+207+63</f>
        <v>323</v>
      </c>
      <c r="AE27" s="707" t="s">
        <v>2341</v>
      </c>
      <c r="AF27" s="703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704" t="s">
        <v>2363</v>
      </c>
      <c r="FE27" s="704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0" t="s">
        <v>1733</v>
      </c>
      <c r="MC27" s="57" t="s">
        <v>3382</v>
      </c>
      <c r="MD27" s="616" t="s">
        <v>2102</v>
      </c>
      <c r="ME27" s="44">
        <v>1000</v>
      </c>
    </row>
    <row r="28" spans="1:345">
      <c r="A28" s="707" t="s">
        <v>399</v>
      </c>
      <c r="B28" s="703"/>
      <c r="E28" s="571" t="s">
        <v>454</v>
      </c>
      <c r="F28" s="62"/>
      <c r="G28" s="707" t="s">
        <v>399</v>
      </c>
      <c r="H28" s="703"/>
      <c r="K28" s="67" t="s">
        <v>2026</v>
      </c>
      <c r="L28" s="14">
        <v>0</v>
      </c>
      <c r="M28" s="708" t="s">
        <v>224</v>
      </c>
      <c r="N28" s="708"/>
      <c r="Q28" s="66" t="s">
        <v>2204</v>
      </c>
      <c r="R28" s="14">
        <v>0</v>
      </c>
      <c r="S28" s="708" t="s">
        <v>224</v>
      </c>
      <c r="T28" s="708"/>
      <c r="W28" s="67" t="s">
        <v>2073</v>
      </c>
      <c r="X28" s="14">
        <v>64</v>
      </c>
      <c r="Y28" s="707" t="s">
        <v>2341</v>
      </c>
      <c r="Z28" s="703"/>
      <c r="AC28" s="21" t="s">
        <v>2398</v>
      </c>
      <c r="AD28" s="21">
        <f>63+46</f>
        <v>109</v>
      </c>
      <c r="AE28" s="708" t="s">
        <v>224</v>
      </c>
      <c r="AF28" s="708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704" t="s">
        <v>2174</v>
      </c>
      <c r="EM28" s="704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4" t="s">
        <v>2145</v>
      </c>
      <c r="JA28" s="694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0" t="s">
        <v>3420</v>
      </c>
      <c r="MC28" s="57">
        <v>10</v>
      </c>
      <c r="MD28" s="615" t="s">
        <v>2239</v>
      </c>
      <c r="ME28" s="42"/>
    </row>
    <row r="29" spans="1:345">
      <c r="A29" s="707" t="s">
        <v>2341</v>
      </c>
      <c r="B29" s="703"/>
      <c r="E29" s="571" t="s">
        <v>458</v>
      </c>
      <c r="F29" s="62"/>
      <c r="G29" s="707" t="s">
        <v>2341</v>
      </c>
      <c r="H29" s="703"/>
      <c r="K29" s="67" t="s">
        <v>2073</v>
      </c>
      <c r="L29" s="14">
        <v>64</v>
      </c>
      <c r="M29" s="703" t="s">
        <v>327</v>
      </c>
      <c r="N29" s="703"/>
      <c r="S29" s="703" t="s">
        <v>327</v>
      </c>
      <c r="T29" s="703"/>
      <c r="W29" s="67" t="s">
        <v>2120</v>
      </c>
      <c r="X29" s="14">
        <v>100.01</v>
      </c>
      <c r="Y29" s="708" t="s">
        <v>224</v>
      </c>
      <c r="Z29" s="708"/>
      <c r="AC29" s="14" t="s">
        <v>2447</v>
      </c>
      <c r="AD29" s="14">
        <v>65</v>
      </c>
      <c r="AE29" s="703" t="s">
        <v>327</v>
      </c>
      <c r="AF29" s="703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704" t="s">
        <v>2363</v>
      </c>
      <c r="FK29" s="704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3373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0" t="s">
        <v>3376</v>
      </c>
      <c r="MC29" s="57"/>
      <c r="MD29" s="616" t="s">
        <v>3418</v>
      </c>
      <c r="ME29" s="44">
        <v>148000</v>
      </c>
    </row>
    <row r="30" spans="1:345">
      <c r="A30" s="708" t="s">
        <v>224</v>
      </c>
      <c r="B30" s="708"/>
      <c r="E30" s="571" t="s">
        <v>2492</v>
      </c>
      <c r="F30" s="53"/>
      <c r="G30" s="708" t="s">
        <v>224</v>
      </c>
      <c r="H30" s="708"/>
      <c r="K30" s="67" t="s">
        <v>2120</v>
      </c>
      <c r="L30" s="14">
        <v>50.01</v>
      </c>
      <c r="M30" s="709" t="s">
        <v>2493</v>
      </c>
      <c r="N30" s="709"/>
      <c r="Q30" s="67" t="s">
        <v>1899</v>
      </c>
      <c r="R30" s="14">
        <v>26</v>
      </c>
      <c r="S30" s="709" t="s">
        <v>2493</v>
      </c>
      <c r="T30" s="709"/>
      <c r="Y30" s="703" t="s">
        <v>327</v>
      </c>
      <c r="Z30" s="703"/>
      <c r="AC30" s="14" t="s">
        <v>2494</v>
      </c>
      <c r="AD30" s="14">
        <v>10</v>
      </c>
      <c r="AE30" s="709" t="s">
        <v>2493</v>
      </c>
      <c r="AF30" s="709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3374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3376</v>
      </c>
      <c r="MC30" s="57"/>
      <c r="MD30" s="616"/>
      <c r="ME30" s="44"/>
    </row>
    <row r="31" spans="1:345" ht="12.75" customHeight="1">
      <c r="A31" s="703" t="s">
        <v>327</v>
      </c>
      <c r="B31" s="703"/>
      <c r="E31" s="53"/>
      <c r="F31" s="53"/>
      <c r="G31" s="703" t="s">
        <v>327</v>
      </c>
      <c r="H31" s="703"/>
      <c r="M31" s="702" t="s">
        <v>390</v>
      </c>
      <c r="N31" s="702"/>
      <c r="Q31" s="67" t="s">
        <v>1962</v>
      </c>
      <c r="R31" s="14">
        <v>55</v>
      </c>
      <c r="S31" s="702" t="s">
        <v>390</v>
      </c>
      <c r="T31" s="702"/>
      <c r="W31" s="68" t="s">
        <v>2540</v>
      </c>
      <c r="X31" s="68">
        <v>0</v>
      </c>
      <c r="Y31" s="709" t="s">
        <v>2493</v>
      </c>
      <c r="Z31" s="709"/>
      <c r="AE31" s="702" t="s">
        <v>390</v>
      </c>
      <c r="AF31" s="702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18" t="s">
        <v>2549</v>
      </c>
      <c r="DP31" s="718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0</v>
      </c>
      <c r="MB31" s="632" t="s">
        <v>3384</v>
      </c>
      <c r="MC31" s="57">
        <v>79.3</v>
      </c>
      <c r="MD31" s="616"/>
      <c r="ME31" s="44"/>
    </row>
    <row r="32" spans="1:345">
      <c r="A32" s="709" t="s">
        <v>2493</v>
      </c>
      <c r="B32" s="709"/>
      <c r="C32" s="64"/>
      <c r="D32" s="64"/>
      <c r="E32" s="64"/>
      <c r="F32" s="64"/>
      <c r="G32" s="709" t="s">
        <v>2493</v>
      </c>
      <c r="H32" s="709"/>
      <c r="K32" s="68" t="s">
        <v>2583</v>
      </c>
      <c r="L32" s="68"/>
      <c r="M32" s="710" t="s">
        <v>2574</v>
      </c>
      <c r="N32" s="710"/>
      <c r="Q32" s="67" t="s">
        <v>2026</v>
      </c>
      <c r="R32" s="14">
        <v>77.239999999999995</v>
      </c>
      <c r="S32" s="710" t="s">
        <v>2574</v>
      </c>
      <c r="T32" s="710"/>
      <c r="Y32" s="702" t="s">
        <v>390</v>
      </c>
      <c r="Z32" s="702"/>
      <c r="AC32" s="578" t="s">
        <v>1459</v>
      </c>
      <c r="AD32" s="14">
        <v>350</v>
      </c>
      <c r="AE32" s="710" t="s">
        <v>2574</v>
      </c>
      <c r="AF32" s="710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11" t="s">
        <v>2479</v>
      </c>
      <c r="DB32" s="712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4" t="s">
        <v>2145</v>
      </c>
      <c r="IO32" s="694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43" t="s">
        <v>3357</v>
      </c>
      <c r="MC32" s="101">
        <v>4</v>
      </c>
      <c r="MD32" s="616" t="s">
        <v>2294</v>
      </c>
      <c r="ME32" s="44"/>
    </row>
    <row r="33" spans="1:343">
      <c r="A33" s="702" t="s">
        <v>390</v>
      </c>
      <c r="B33" s="702"/>
      <c r="E33" s="579" t="s">
        <v>482</v>
      </c>
      <c r="F33" s="53"/>
      <c r="G33" s="702" t="s">
        <v>390</v>
      </c>
      <c r="H33" s="702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10" t="s">
        <v>2574</v>
      </c>
      <c r="Z33" s="710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SUM(MC13:MC20)</f>
        <v>28.56</v>
      </c>
      <c r="MB33" s="43" t="s">
        <v>2482</v>
      </c>
      <c r="MC33" s="45">
        <v>36</v>
      </c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SUM(MC21:MC26)</f>
        <v>46.5</v>
      </c>
      <c r="MB34" s="196">
        <v>31.86</v>
      </c>
      <c r="MC34" s="45"/>
      <c r="MD34" s="615" t="s">
        <v>2151</v>
      </c>
      <c r="ME34" s="42"/>
    </row>
    <row r="35" spans="1:343" ht="14.25" customHeight="1">
      <c r="A35" s="715"/>
      <c r="B35" s="715"/>
      <c r="E35" s="574" t="s">
        <v>520</v>
      </c>
      <c r="F35" s="53">
        <v>250</v>
      </c>
      <c r="G35" s="715"/>
      <c r="H35" s="715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SUM(MC23:MC26)</f>
        <v>30.5</v>
      </c>
      <c r="MB35" s="172"/>
      <c r="MC35" s="197">
        <f>LY25+MA39-ME26</f>
        <v>30</v>
      </c>
      <c r="MD35" s="616"/>
      <c r="ME35" s="44"/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16" t="s">
        <v>2174</v>
      </c>
      <c r="DT36" s="717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SUM(MC27:MC30)</f>
        <v>10</v>
      </c>
      <c r="MB36" s="198">
        <v>6</v>
      </c>
      <c r="MC36" s="197" t="s">
        <v>3378</v>
      </c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SUM(MC31:MC31)</f>
        <v>79.3</v>
      </c>
      <c r="MB37" s="198">
        <v>20</v>
      </c>
      <c r="MC37" s="277" t="s">
        <v>2422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98">
        <v>5</v>
      </c>
      <c r="MC38" s="277" t="s">
        <v>3379</v>
      </c>
      <c r="MD38" s="615" t="s">
        <v>2677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18" t="s">
        <v>2549</v>
      </c>
      <c r="DJ39" s="718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20</v>
      </c>
      <c r="MC39" s="277" t="s">
        <v>3381</v>
      </c>
      <c r="MD39" s="615" t="s">
        <v>3358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4" t="s">
        <v>2145</v>
      </c>
      <c r="II40" s="694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/>
      <c r="MC40" s="277"/>
      <c r="MD40" s="619" t="s">
        <v>399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08" t="s">
        <v>2930</v>
      </c>
      <c r="KO41" s="708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616"/>
      <c r="MC41" s="243"/>
      <c r="MD41" s="619" t="s">
        <v>3404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616"/>
      <c r="MD42" s="619" t="s">
        <v>3405</v>
      </c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/>
      <c r="MC44" s="614"/>
      <c r="MD44" s="617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B45" s="616"/>
      <c r="MC45" s="57"/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B46" s="616"/>
      <c r="MC46" s="243"/>
      <c r="MD46" s="619" t="s">
        <v>2971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  <c r="MD47" s="619" t="s">
        <v>2992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C48" s="240"/>
    </row>
    <row r="49" spans="41:343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13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  <c r="MC49" s="614"/>
    </row>
    <row r="50" spans="41:343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13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</row>
    <row r="51" spans="41:343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13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</row>
    <row r="52" spans="41:343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13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3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3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3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3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3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3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3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3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3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</row>
    <row r="64" spans="41:343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  <c r="ME64" s="20"/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5" customFormat="1">
      <c r="A2" s="596"/>
      <c r="B2" s="9" t="s">
        <v>1542</v>
      </c>
      <c r="C2" s="9" t="s">
        <v>3409</v>
      </c>
      <c r="D2" s="638" t="s">
        <v>3394</v>
      </c>
      <c r="E2" s="9" t="s">
        <v>3390</v>
      </c>
      <c r="F2" s="35" t="s">
        <v>3406</v>
      </c>
    </row>
    <row r="3" spans="1:6">
      <c r="A3" s="596"/>
      <c r="B3" s="9" t="s">
        <v>3387</v>
      </c>
      <c r="C3" s="9" t="s">
        <v>3388</v>
      </c>
      <c r="D3" s="9" t="s">
        <v>3386</v>
      </c>
      <c r="E3" s="637" t="s">
        <v>3393</v>
      </c>
    </row>
    <row r="4" spans="1:6">
      <c r="B4" s="637" t="s">
        <v>3387</v>
      </c>
      <c r="C4" s="637" t="s">
        <v>3398</v>
      </c>
      <c r="D4" s="639" t="s">
        <v>3395</v>
      </c>
      <c r="E4" s="642" t="s">
        <v>550</v>
      </c>
      <c r="F4" s="596" t="s">
        <v>3399</v>
      </c>
    </row>
    <row r="5" spans="1:6">
      <c r="B5" s="9"/>
      <c r="C5" s="642" t="s">
        <v>3389</v>
      </c>
      <c r="D5" s="637" t="s">
        <v>3396</v>
      </c>
      <c r="E5" s="9" t="s">
        <v>3407</v>
      </c>
      <c r="F5" t="s">
        <v>3410</v>
      </c>
    </row>
    <row r="6" spans="1:6">
      <c r="B6" s="642" t="s">
        <v>3411</v>
      </c>
      <c r="C6" s="637" t="s">
        <v>3388</v>
      </c>
      <c r="D6" s="639" t="s">
        <v>3408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7" t="s">
        <v>3402</v>
      </c>
      <c r="D9" s="637" t="s">
        <v>3392</v>
      </c>
      <c r="E9" s="9">
        <v>3.9</v>
      </c>
    </row>
    <row r="10" spans="1:6">
      <c r="B10" s="637" t="s">
        <v>3413</v>
      </c>
      <c r="C10" s="637" t="s">
        <v>3412</v>
      </c>
      <c r="D10" s="9" t="s">
        <v>3391</v>
      </c>
      <c r="E10" s="637" t="s">
        <v>3397</v>
      </c>
    </row>
    <row r="11" spans="1:6">
      <c r="B11" s="9" t="s">
        <v>3414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6" t="s">
        <v>3401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2024-04-01T01:27:23Z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