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49DB5022-08ED-4D11-AC4A-E754E84065C4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monthly fees" sheetId="1" r:id="rId1"/>
    <sheet name="cashflow proj" sheetId="2" r:id="rId2"/>
    <sheet name="Genn projection" sheetId="3" r:id="rId3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2" l="1"/>
  <c r="C19" i="2" s="1"/>
  <c r="C20" i="2" s="1"/>
  <c r="C21" i="2" s="1"/>
  <c r="C22" i="2" s="1"/>
  <c r="C17" i="2"/>
  <c r="C16" i="2"/>
  <c r="B22" i="2"/>
  <c r="C7" i="1" l="1"/>
  <c r="E14" i="2"/>
  <c r="B20" i="2" l="1"/>
  <c r="B21" i="2"/>
  <c r="F14" i="3" l="1"/>
  <c r="F10" i="3"/>
  <c r="E8" i="3"/>
  <c r="D8" i="3"/>
  <c r="F12" i="3"/>
  <c r="F9" i="3"/>
  <c r="F11" i="3"/>
  <c r="F7" i="3"/>
  <c r="F6" i="3"/>
  <c r="E10" i="3"/>
  <c r="E13" i="3" s="1"/>
  <c r="D10" i="3"/>
  <c r="F5" i="3"/>
  <c r="F4" i="3"/>
  <c r="F3" i="3"/>
  <c r="F2" i="3"/>
  <c r="G2" i="3" s="1"/>
  <c r="F8" i="3" l="1"/>
  <c r="D13" i="3"/>
  <c r="F13" i="3" s="1"/>
  <c r="G3" i="3"/>
  <c r="G4" i="3" s="1"/>
  <c r="G5" i="3" s="1"/>
  <c r="G6" i="3" s="1"/>
  <c r="G7" i="3" s="1"/>
  <c r="G8" i="3" l="1"/>
  <c r="G9" i="3" s="1"/>
  <c r="G10" i="3" s="1"/>
  <c r="G11" i="3" s="1"/>
  <c r="G12" i="3" s="1"/>
  <c r="G13" i="3" s="1"/>
  <c r="G14" i="3" s="1"/>
  <c r="G2" i="2"/>
  <c r="B19" i="2" s="1"/>
  <c r="B2" i="2"/>
  <c r="B6" i="2"/>
  <c r="C11" i="2" l="1"/>
  <c r="C12" i="2" s="1"/>
  <c r="C13" i="2" s="1"/>
  <c r="H4" i="1"/>
  <c r="C5" i="1" l="1"/>
  <c r="C11" i="1" l="1"/>
</calcChain>
</file>

<file path=xl/sharedStrings.xml><?xml version="1.0" encoding="utf-8"?>
<sst xmlns="http://schemas.openxmlformats.org/spreadsheetml/2006/main" count="62" uniqueCount="53">
  <si>
    <t>total monthly</t>
  </si>
  <si>
    <t>basic room</t>
  </si>
  <si>
    <t>first deposit, based on Year 1 discount</t>
  </si>
  <si>
    <t>second deposit, based on Year 1 discount</t>
  </si>
  <si>
    <t>tiered护理GP #est</t>
  </si>
  <si>
    <t>tiered护理GM</t>
  </si>
  <si>
    <t>2nd person入住</t>
  </si>
  <si>
    <t>without discount</t>
  </si>
  <si>
    <t>grandpa total/000</t>
  </si>
  <si>
    <t>grandma total/000</t>
  </si>
  <si>
    <t>..grandpa TD</t>
  </si>
  <si>
    <t>..grandpa sav</t>
  </si>
  <si>
    <t xml:space="preserve">exact: </t>
  </si>
  <si>
    <t>est:</t>
  </si>
  <si>
    <t>snapshot before 7800k</t>
  </si>
  <si>
    <t>..grandma Icbc</t>
  </si>
  <si>
    <t>transfer to CiticTrust</t>
  </si>
  <si>
    <t>This tab includes all and only monthly recurring fees.</t>
  </si>
  <si>
    <t>文学所</t>
  </si>
  <si>
    <t>Gramma</t>
  </si>
  <si>
    <t>Granpa</t>
  </si>
  <si>
    <t>Term Deposit</t>
  </si>
  <si>
    <t>Savings</t>
  </si>
  <si>
    <t>ICBC</t>
  </si>
  <si>
    <t>PSBC</t>
  </si>
  <si>
    <t>Total</t>
  </si>
  <si>
    <t>Sales - first payment</t>
  </si>
  <si>
    <t>Sales - second payment</t>
  </si>
  <si>
    <t>Sales - Final settlement</t>
  </si>
  <si>
    <t>running total</t>
  </si>
  <si>
    <t>salary</t>
  </si>
  <si>
    <t>Interest</t>
  </si>
  <si>
    <t>managemet fee</t>
  </si>
  <si>
    <t>7800k part 1</t>
  </si>
  <si>
    <t>7800k part 3</t>
  </si>
  <si>
    <t>monthly salary/000=</t>
  </si>
  <si>
    <t>..grandma Psbc deposits</t>
  </si>
  <si>
    <t>DJDJ fees till EOY</t>
  </si>
  <si>
    <t>salary till EOY</t>
  </si>
  <si>
    <t>change</t>
  </si>
  <si>
    <t>int till EOY #months =</t>
  </si>
  <si>
    <t>description</t>
  </si>
  <si>
    <t>bal/000</t>
  </si>
  <si>
    <t>.. grandMa icbc snapshot 64万=</t>
  </si>
  <si>
    <t>.. grandMa psbc snapshot 95万</t>
  </si>
  <si>
    <t>food x 2</t>
  </si>
  <si>
    <t>7800k part 2 #205万 confirmed</t>
  </si>
  <si>
    <t>to CiticTrust for Y2/Y3</t>
  </si>
  <si>
    <r>
      <t xml:space="preserve">Grandma need </t>
    </r>
    <r>
      <rPr>
        <b/>
        <sz val="11"/>
        <color theme="1"/>
        <rFont val="Calibri"/>
        <family val="2"/>
        <scheme val="minor"/>
      </rPr>
      <t>interest income</t>
    </r>
    <r>
      <rPr>
        <sz val="11"/>
        <color theme="1"/>
        <rFont val="Calibri"/>
        <family val="2"/>
        <scheme val="minor"/>
      </rPr>
      <t>, so I might need to send them interest earned beyond the 1560k</t>
    </r>
  </si>
  <si>
    <t>other expenses till EOY #8k/M</t>
  </si>
  <si>
    <t>addr: 北礼士路 #98</t>
  </si>
  <si>
    <t>Tel: 18701059723</t>
  </si>
  <si>
    <t>-&gt; based on Year1 deposit. Note only basic room fee gets 10% discount for CiticiTrust account holders.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</si>
</sst>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3" fontId="0" fillId="0" borderId="0" xfId="0" applyNumberFormat="1"/>
    <xf numFmtId="2" fontId="0" fillId="0" borderId="0" xfId="0" applyNumberFormat="1"/>
    <xf numFmtId="14" fontId="0" fillId="0" borderId="0" xfId="0" applyNumberFormat="1"/>
    <xf numFmtId="0" fontId="0" fillId="0" borderId="4" xfId="0" applyBorder="1"/>
    <xf numFmtId="3" fontId="0" fillId="0" borderId="5" xfId="0" applyNumberFormat="1" applyBorder="1"/>
    <xf numFmtId="0" fontId="0" fillId="0" borderId="0" xfId="0" applyBorder="1"/>
    <xf numFmtId="0" fontId="0" fillId="0" borderId="6" xfId="0" applyBorder="1"/>
    <xf numFmtId="3" fontId="0" fillId="0" borderId="7" xfId="0" applyNumberFormat="1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Font="1" applyBorder="1"/>
    <xf numFmtId="0" fontId="0" fillId="0" borderId="1" xfId="0" applyBorder="1" applyAlignment="1">
      <alignment horizontal="left"/>
    </xf>
    <xf numFmtId="3" fontId="0" fillId="0" borderId="2" xfId="0" applyNumberForma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tabSelected="1" workbookViewId="0">
      <selection activeCell="J14" sqref="J14"/>
    </sheetView>
  </sheetViews>
  <sheetFormatPr defaultRowHeight="15" x14ac:dyDescent="0.25"/>
  <cols>
    <col min="1" max="1" width="2.28515625" customWidth="1"/>
    <col min="2" max="2" width="17.5703125" bestFit="1" customWidth="1"/>
  </cols>
  <sheetData>
    <row r="1" spans="2:8" x14ac:dyDescent="0.25">
      <c r="B1" t="s">
        <v>17</v>
      </c>
    </row>
    <row r="3" spans="2:8" x14ac:dyDescent="0.25">
      <c r="B3" s="2">
        <v>248966.88</v>
      </c>
      <c r="C3" t="s">
        <v>2</v>
      </c>
      <c r="H3" t="s">
        <v>7</v>
      </c>
    </row>
    <row r="4" spans="2:8" x14ac:dyDescent="0.25">
      <c r="B4" s="2">
        <v>12768</v>
      </c>
      <c r="C4" t="s">
        <v>3</v>
      </c>
      <c r="H4">
        <f>C5/0.95/0.8</f>
        <v>28699.000000000004</v>
      </c>
    </row>
    <row r="5" spans="2:8" x14ac:dyDescent="0.25">
      <c r="B5" s="11" t="s">
        <v>1</v>
      </c>
      <c r="C5" s="12">
        <f>SUM(B3:B4)/12</f>
        <v>21811.24</v>
      </c>
      <c r="D5" s="18" t="s">
        <v>52</v>
      </c>
    </row>
    <row r="6" spans="2:8" x14ac:dyDescent="0.25">
      <c r="B6" s="11" t="s">
        <v>6</v>
      </c>
      <c r="C6" s="11">
        <v>2500</v>
      </c>
    </row>
    <row r="7" spans="2:8" x14ac:dyDescent="0.25">
      <c r="B7" s="11" t="s">
        <v>45</v>
      </c>
      <c r="C7" s="11">
        <f>1800*2</f>
        <v>3600</v>
      </c>
    </row>
    <row r="8" spans="2:8" x14ac:dyDescent="0.25">
      <c r="B8" s="11" t="s">
        <v>5</v>
      </c>
      <c r="C8" s="11">
        <v>1000</v>
      </c>
    </row>
    <row r="9" spans="2:8" x14ac:dyDescent="0.25">
      <c r="B9" s="11" t="s">
        <v>4</v>
      </c>
      <c r="C9" s="11">
        <v>4000</v>
      </c>
    </row>
    <row r="10" spans="2:8" x14ac:dyDescent="0.25">
      <c r="B10" s="11"/>
      <c r="C10" s="11"/>
    </row>
    <row r="11" spans="2:8" x14ac:dyDescent="0.25">
      <c r="B11" s="11" t="s">
        <v>0</v>
      </c>
      <c r="C11" s="12">
        <f>SUM(C5:C9)</f>
        <v>32911.240000000005</v>
      </c>
    </row>
    <row r="14" spans="2:8" x14ac:dyDescent="0.25">
      <c r="B14" t="s">
        <v>50</v>
      </c>
    </row>
    <row r="15" spans="2:8" x14ac:dyDescent="0.25">
      <c r="B15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83CB8-D378-462F-8FD8-E1E38480DC8D}">
  <dimension ref="B2:G25"/>
  <sheetViews>
    <sheetView workbookViewId="0">
      <selection activeCell="H22" sqref="H22"/>
    </sheetView>
  </sheetViews>
  <sheetFormatPr defaultRowHeight="15" x14ac:dyDescent="0.25"/>
  <cols>
    <col min="1" max="1" width="5" bestFit="1" customWidth="1"/>
    <col min="2" max="2" width="6.7109375" style="1" bestFit="1" customWidth="1"/>
    <col min="3" max="3" width="7.5703125" bestFit="1" customWidth="1"/>
    <col min="4" max="4" width="28.7109375" bestFit="1" customWidth="1"/>
    <col min="5" max="5" width="4" bestFit="1" customWidth="1"/>
    <col min="6" max="6" width="18.140625" bestFit="1" customWidth="1"/>
    <col min="7" max="7" width="3" bestFit="1" customWidth="1"/>
  </cols>
  <sheetData>
    <row r="2" spans="2:7" x14ac:dyDescent="0.25">
      <c r="B2" s="16">
        <f>SUM(C3:C4)</f>
        <v>460</v>
      </c>
      <c r="C2" s="17"/>
      <c r="D2" s="4" t="s">
        <v>8</v>
      </c>
      <c r="F2" t="s">
        <v>35</v>
      </c>
      <c r="G2">
        <f>9+14</f>
        <v>23</v>
      </c>
    </row>
    <row r="3" spans="2:7" x14ac:dyDescent="0.25">
      <c r="B3" s="5" t="s">
        <v>12</v>
      </c>
      <c r="C3" s="6">
        <v>380</v>
      </c>
      <c r="D3" s="7" t="s">
        <v>10</v>
      </c>
    </row>
    <row r="4" spans="2:7" x14ac:dyDescent="0.25">
      <c r="B4" s="8"/>
      <c r="C4" s="9">
        <v>80</v>
      </c>
      <c r="D4" s="10" t="s">
        <v>11</v>
      </c>
    </row>
    <row r="5" spans="2:7" ht="4.5" customHeight="1" x14ac:dyDescent="0.25"/>
    <row r="6" spans="2:7" x14ac:dyDescent="0.25">
      <c r="B6" s="16">
        <f>SUM(C7:C8)</f>
        <v>1290</v>
      </c>
      <c r="C6" s="17"/>
      <c r="D6" s="4" t="s">
        <v>9</v>
      </c>
    </row>
    <row r="7" spans="2:7" x14ac:dyDescent="0.25">
      <c r="B7" s="5" t="s">
        <v>13</v>
      </c>
      <c r="C7" s="6">
        <v>950</v>
      </c>
      <c r="D7" s="7" t="s">
        <v>36</v>
      </c>
    </row>
    <row r="8" spans="2:7" x14ac:dyDescent="0.25">
      <c r="B8" s="8" t="s">
        <v>13</v>
      </c>
      <c r="C8" s="9">
        <v>340</v>
      </c>
      <c r="D8" s="10" t="s">
        <v>15</v>
      </c>
    </row>
    <row r="10" spans="2:7" x14ac:dyDescent="0.25">
      <c r="B10" s="11" t="s">
        <v>39</v>
      </c>
      <c r="C10" s="12" t="s">
        <v>42</v>
      </c>
      <c r="D10" s="11" t="s">
        <v>41</v>
      </c>
      <c r="E10" s="11"/>
    </row>
    <row r="11" spans="2:7" x14ac:dyDescent="0.25">
      <c r="B11" s="13"/>
      <c r="C11" s="12">
        <f>B2+B6</f>
        <v>1750</v>
      </c>
      <c r="D11" s="11" t="s">
        <v>14</v>
      </c>
      <c r="E11" s="11"/>
    </row>
    <row r="12" spans="2:7" x14ac:dyDescent="0.25">
      <c r="B12" s="14">
        <v>100</v>
      </c>
      <c r="C12" s="12">
        <f>C11+B12</f>
        <v>1850</v>
      </c>
      <c r="D12" s="11" t="s">
        <v>33</v>
      </c>
      <c r="E12" s="11"/>
    </row>
    <row r="13" spans="2:7" x14ac:dyDescent="0.25">
      <c r="B13" s="13">
        <v>200</v>
      </c>
      <c r="C13" s="12">
        <f>C12+B13</f>
        <v>2050</v>
      </c>
      <c r="D13" s="11" t="s">
        <v>46</v>
      </c>
      <c r="E13" s="11"/>
    </row>
    <row r="14" spans="2:7" x14ac:dyDescent="0.25">
      <c r="B14" s="13"/>
      <c r="C14" s="12"/>
      <c r="D14" s="11" t="s">
        <v>43</v>
      </c>
      <c r="E14" s="15">
        <f>320+320</f>
        <v>640</v>
      </c>
    </row>
    <row r="15" spans="2:7" x14ac:dyDescent="0.25">
      <c r="B15" s="13"/>
      <c r="C15" s="12"/>
      <c r="D15" s="11" t="s">
        <v>44</v>
      </c>
      <c r="E15" s="15"/>
    </row>
    <row r="16" spans="2:7" x14ac:dyDescent="0.25">
      <c r="B16" s="13">
        <v>100</v>
      </c>
      <c r="C16" s="12">
        <f>C13+B16</f>
        <v>2150</v>
      </c>
      <c r="D16" s="11" t="s">
        <v>18</v>
      </c>
      <c r="E16" s="11"/>
    </row>
    <row r="17" spans="2:5" x14ac:dyDescent="0.25">
      <c r="B17" s="13">
        <v>7500</v>
      </c>
      <c r="C17" s="12">
        <f>C16+B17</f>
        <v>9650</v>
      </c>
      <c r="D17" s="11" t="s">
        <v>34</v>
      </c>
      <c r="E17" s="11"/>
    </row>
    <row r="18" spans="2:5" x14ac:dyDescent="0.25">
      <c r="B18" s="13">
        <v>-600</v>
      </c>
      <c r="C18" s="12">
        <f t="shared" ref="C18:C22" si="0">C17+B18</f>
        <v>9050</v>
      </c>
      <c r="D18" s="11" t="s">
        <v>47</v>
      </c>
      <c r="E18" s="11"/>
    </row>
    <row r="19" spans="2:5" x14ac:dyDescent="0.25">
      <c r="B19" s="13">
        <f>G2*7</f>
        <v>161</v>
      </c>
      <c r="C19" s="12">
        <f t="shared" si="0"/>
        <v>9211</v>
      </c>
      <c r="D19" s="11" t="s">
        <v>38</v>
      </c>
      <c r="E19" s="11"/>
    </row>
    <row r="20" spans="2:5" x14ac:dyDescent="0.25">
      <c r="B20" s="13">
        <f>8000*1.6%*E20/12</f>
        <v>64</v>
      </c>
      <c r="C20" s="12">
        <f t="shared" si="0"/>
        <v>9275</v>
      </c>
      <c r="D20" s="11" t="s">
        <v>40</v>
      </c>
      <c r="E20" s="15">
        <v>6</v>
      </c>
    </row>
    <row r="21" spans="2:5" x14ac:dyDescent="0.25">
      <c r="B21" s="13">
        <f>-11*$E$20</f>
        <v>-66</v>
      </c>
      <c r="C21" s="12">
        <f t="shared" si="0"/>
        <v>9209</v>
      </c>
      <c r="D21" s="11" t="s">
        <v>37</v>
      </c>
      <c r="E21" s="11"/>
    </row>
    <row r="22" spans="2:5" x14ac:dyDescent="0.25">
      <c r="B22" s="13">
        <f>-8*$E$20</f>
        <v>-48</v>
      </c>
      <c r="C22" s="12">
        <f t="shared" si="0"/>
        <v>9161</v>
      </c>
      <c r="D22" s="11" t="s">
        <v>49</v>
      </c>
      <c r="E22" s="11"/>
    </row>
    <row r="23" spans="2:5" x14ac:dyDescent="0.25">
      <c r="B23" s="13"/>
      <c r="C23" s="11"/>
      <c r="D23" s="11"/>
      <c r="E23" s="11"/>
    </row>
    <row r="24" spans="2:5" x14ac:dyDescent="0.25">
      <c r="B24" s="13"/>
      <c r="C24" s="11"/>
      <c r="D24" s="11"/>
      <c r="E24" s="11"/>
    </row>
    <row r="25" spans="2:5" x14ac:dyDescent="0.25">
      <c r="D25" t="s">
        <v>48</v>
      </c>
    </row>
  </sheetData>
  <mergeCells count="2">
    <mergeCell ref="B2:C2"/>
    <mergeCell ref="B6:C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78743-D100-4935-BA36-B9FAC3809BA7}">
  <dimension ref="A1:G14"/>
  <sheetViews>
    <sheetView zoomScale="178" zoomScaleNormal="178" workbookViewId="0">
      <selection activeCell="I12" sqref="I1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7.42578125" customWidth="1"/>
    <col min="4" max="4" width="12.28515625" bestFit="1" customWidth="1"/>
    <col min="5" max="5" width="7.28515625" bestFit="1" customWidth="1"/>
    <col min="6" max="6" width="5.42578125" bestFit="1" customWidth="1"/>
  </cols>
  <sheetData>
    <row r="1" spans="1:7" x14ac:dyDescent="0.25">
      <c r="D1" t="s">
        <v>19</v>
      </c>
      <c r="E1" t="s">
        <v>20</v>
      </c>
      <c r="F1" t="s">
        <v>25</v>
      </c>
      <c r="G1" t="s">
        <v>29</v>
      </c>
    </row>
    <row r="2" spans="1:7" x14ac:dyDescent="0.25">
      <c r="A2" s="3">
        <v>45413</v>
      </c>
      <c r="B2" t="s">
        <v>21</v>
      </c>
      <c r="C2" t="s">
        <v>23</v>
      </c>
      <c r="E2">
        <v>380</v>
      </c>
      <c r="F2">
        <f>SUM(D2:E2)</f>
        <v>380</v>
      </c>
      <c r="G2">
        <f>F2</f>
        <v>380</v>
      </c>
    </row>
    <row r="3" spans="1:7" x14ac:dyDescent="0.25">
      <c r="A3" s="3">
        <v>45413</v>
      </c>
      <c r="B3" t="s">
        <v>22</v>
      </c>
      <c r="C3" t="s">
        <v>23</v>
      </c>
      <c r="E3">
        <v>80</v>
      </c>
      <c r="F3">
        <f t="shared" ref="F3:F11" si="0">SUM(D3:E3)</f>
        <v>80</v>
      </c>
      <c r="G3">
        <f>G2+F3</f>
        <v>460</v>
      </c>
    </row>
    <row r="4" spans="1:7" x14ac:dyDescent="0.25">
      <c r="A4" s="3">
        <v>45413</v>
      </c>
      <c r="B4" t="s">
        <v>21</v>
      </c>
      <c r="C4" t="s">
        <v>24</v>
      </c>
      <c r="D4">
        <v>900</v>
      </c>
      <c r="F4">
        <f t="shared" si="0"/>
        <v>900</v>
      </c>
      <c r="G4">
        <f t="shared" ref="G4:G12" si="1">G3+F4</f>
        <v>1360</v>
      </c>
    </row>
    <row r="5" spans="1:7" x14ac:dyDescent="0.25">
      <c r="A5" s="3">
        <v>45413</v>
      </c>
      <c r="B5" t="s">
        <v>22</v>
      </c>
      <c r="C5" t="s">
        <v>23</v>
      </c>
      <c r="D5">
        <v>300</v>
      </c>
      <c r="F5">
        <f t="shared" si="0"/>
        <v>300</v>
      </c>
      <c r="G5">
        <f t="shared" si="1"/>
        <v>1660</v>
      </c>
    </row>
    <row r="6" spans="1:7" x14ac:dyDescent="0.25">
      <c r="A6" s="3">
        <v>45427</v>
      </c>
      <c r="B6" t="s">
        <v>26</v>
      </c>
      <c r="C6" t="s">
        <v>24</v>
      </c>
      <c r="D6">
        <v>100</v>
      </c>
      <c r="F6">
        <f t="shared" si="0"/>
        <v>100</v>
      </c>
      <c r="G6">
        <f t="shared" si="1"/>
        <v>1760</v>
      </c>
    </row>
    <row r="7" spans="1:7" x14ac:dyDescent="0.25">
      <c r="A7" s="3">
        <v>45434</v>
      </c>
      <c r="B7" t="s">
        <v>27</v>
      </c>
      <c r="C7" t="s">
        <v>24</v>
      </c>
      <c r="D7">
        <v>200</v>
      </c>
      <c r="F7">
        <f t="shared" si="0"/>
        <v>200</v>
      </c>
      <c r="G7">
        <f t="shared" si="1"/>
        <v>1960</v>
      </c>
    </row>
    <row r="8" spans="1:7" x14ac:dyDescent="0.25">
      <c r="A8" s="3">
        <v>45458</v>
      </c>
      <c r="B8" t="s">
        <v>16</v>
      </c>
      <c r="D8">
        <f>-33*12</f>
        <v>-396</v>
      </c>
      <c r="E8">
        <f>-33*12</f>
        <v>-396</v>
      </c>
      <c r="F8">
        <f>SUM(D8:E8)</f>
        <v>-792</v>
      </c>
      <c r="G8">
        <f t="shared" si="1"/>
        <v>1168</v>
      </c>
    </row>
    <row r="9" spans="1:7" x14ac:dyDescent="0.25">
      <c r="A9" s="3">
        <v>45473</v>
      </c>
      <c r="B9" t="s">
        <v>30</v>
      </c>
      <c r="D9">
        <v>9</v>
      </c>
      <c r="E9">
        <v>14</v>
      </c>
      <c r="F9">
        <f>SUM(D9:E9)</f>
        <v>23</v>
      </c>
      <c r="G9">
        <f t="shared" si="1"/>
        <v>1191</v>
      </c>
    </row>
    <row r="10" spans="1:7" x14ac:dyDescent="0.25">
      <c r="A10" s="3">
        <v>45473</v>
      </c>
      <c r="B10" t="s">
        <v>28</v>
      </c>
      <c r="D10">
        <f>7500/2-50-100</f>
        <v>3600</v>
      </c>
      <c r="E10">
        <f>7800/2</f>
        <v>3900</v>
      </c>
      <c r="F10">
        <f>SUM(D10:E10)</f>
        <v>7500</v>
      </c>
      <c r="G10">
        <f t="shared" si="1"/>
        <v>8691</v>
      </c>
    </row>
    <row r="11" spans="1:7" x14ac:dyDescent="0.25">
      <c r="A11" s="3">
        <v>45473</v>
      </c>
      <c r="B11" t="s">
        <v>18</v>
      </c>
      <c r="E11">
        <v>100</v>
      </c>
      <c r="F11">
        <f t="shared" si="0"/>
        <v>100</v>
      </c>
      <c r="G11">
        <f t="shared" si="1"/>
        <v>8791</v>
      </c>
    </row>
    <row r="12" spans="1:7" x14ac:dyDescent="0.25">
      <c r="A12" s="3">
        <v>45504</v>
      </c>
      <c r="B12" t="s">
        <v>30</v>
      </c>
      <c r="D12">
        <v>9</v>
      </c>
      <c r="E12">
        <v>14</v>
      </c>
      <c r="F12">
        <f>SUM(D12:E12)</f>
        <v>23</v>
      </c>
      <c r="G12">
        <f t="shared" si="1"/>
        <v>8814</v>
      </c>
    </row>
    <row r="13" spans="1:7" x14ac:dyDescent="0.25">
      <c r="A13" s="3">
        <v>45504</v>
      </c>
      <c r="B13" t="s">
        <v>31</v>
      </c>
      <c r="D13">
        <f>D10*1.6%/12</f>
        <v>4.8</v>
      </c>
      <c r="E13">
        <f>E10*1.6%/12</f>
        <v>5.2</v>
      </c>
      <c r="F13">
        <f>SUM(D13:E13)</f>
        <v>10</v>
      </c>
      <c r="G13">
        <f t="shared" ref="G13:G14" si="2">G12+F13</f>
        <v>8824</v>
      </c>
    </row>
    <row r="14" spans="1:7" x14ac:dyDescent="0.25">
      <c r="B14" t="s">
        <v>32</v>
      </c>
      <c r="E14">
        <v>-11</v>
      </c>
      <c r="F14">
        <f>SUM(D14:E14)</f>
        <v>-11</v>
      </c>
      <c r="G14">
        <f t="shared" si="2"/>
        <v>8813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monthly fees</vt:lpstr>
      <vt:lpstr>cashflow proj</vt:lpstr>
      <vt:lpstr>Genn projection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2024-05-21T05:58:02Z</dcterms:modified>
</cp:coreProperties>
</file>