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7560" yWindow="186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A47" i="32" l="1"/>
  <c r="JY45" i="32"/>
  <c r="KA27" i="32"/>
  <c r="KA45" i="32"/>
  <c r="KA8" i="32"/>
  <c r="KG52" i="32"/>
  <c r="KI3" i="32"/>
  <c r="KI2" i="32" s="1"/>
  <c r="KE2" i="32"/>
  <c r="KE43" i="32"/>
  <c r="KE39" i="32"/>
  <c r="KE40" i="32"/>
  <c r="KE44" i="32"/>
  <c r="KE41" i="32"/>
  <c r="KG5" i="32" l="1"/>
  <c r="KE42" i="32"/>
  <c r="KE45" i="32"/>
  <c r="JY40" i="32" l="1"/>
  <c r="JY39" i="32" l="1"/>
  <c r="KA49" i="32"/>
  <c r="KC3" i="32"/>
  <c r="KC2" i="32" s="1"/>
  <c r="KG2" i="32" s="1"/>
  <c r="JY41" i="32"/>
  <c r="KA26" i="32"/>
  <c r="KA31" i="32"/>
  <c r="KA43" i="32"/>
  <c r="JY4" i="32"/>
  <c r="KG3" i="32" l="1"/>
  <c r="KG4" i="32"/>
  <c r="KA15" i="32"/>
  <c r="KA22" i="32" l="1"/>
  <c r="JY43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59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8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2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6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3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KA5" i="32" l="1"/>
  <c r="JY42" i="32"/>
  <c r="JY44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3" i="34" s="1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AE3" i="21" l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2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F25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<sst xmlns="http://schemas.openxmlformats.org/spreadsheetml/2006/main" count="7415" uniqueCount="2999">
  <si>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</si>
  <si>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</si>
  <si>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</si>
  <si>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</si>
  <si>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</si>
  <si>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</si>
  <si>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</si>
  <si>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</si>
  <si>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</si>
  <si>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</si>
  <si>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</si>
  <si>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</si>
  <si>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</si>
  <si>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</si>
  <si>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</si>
  <si>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</si>
  <si>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</si>
  <si>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</si>
  <si>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</si>
  <si>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</si>
  <si>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</si>
  <si>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</si>
  <si>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</si>
  <si>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</si>
  <si>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</si>
  <si>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</si>
  <si>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</si>
  <si>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</si>
  <si>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</si>
  <si>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</si>
  <si>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</si>
  <si>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</si>
  <si>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</si>
  <si>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</si>
  <si>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</si>
  <si>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</si>
  <si>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</si>
  <si>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</si>
  <si>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</si>
  <si>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</si>
  <si>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</si>
  <si>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</si>
  <si>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</si>
  <si>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</si>
  <si>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</si>
  <si>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</si>
  <si>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</si>
  <si>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</si>
  <si>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</si>
  <si>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</si>
  <si>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</si>
  <si>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</si>
  <si>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</si>
  <si>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</si>
  <si>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</si>
  <si>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</si>
  <si>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</si>
  <si>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</si>
  <si>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</si>
  <si>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</si>
  <si>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</si>
  <si>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</si>
  <si>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</si>
  <si>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</si>
  <si>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</si>
  <si>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</si>
  <si>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</si>
  <si>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</si>
  <si>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</si>
  <si>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</si>
  <si>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</si>
  <si>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</si>
  <si>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</si>
  <si>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</si>
  <si>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</si>
  <si>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</si>
  <si>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</si>
  <si>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</si>
  <si>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</si>
  <si>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</si>
  <si>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</si>
  <si>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</si>
  <si>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</si>
  <si>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</si>
  <si>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</si>
  <si>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</si>
  <si>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</si>
  <si>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</si>
  <si>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</si>
  <si>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</si>
  <si>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</si>
  <si>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</si>
  <si>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</si>
  <si>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</si>
  <si>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</si>
  <si>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</si>
  <si>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</si>
  <si>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</si>
  <si>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</si>
  <si>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</si>
  <si>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</si>
  <si>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</si>
  <si>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</si>
  <si>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</si>
  <si>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</si>
  <si>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</si>
  <si>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</si>
  <si>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</si>
  <si>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</si>
  <si>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</si>
  <si>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</si>
  <si>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</si>
  <si>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</si>
  <si>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</si>
  <si>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</si>
  <si>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</si>
  <si>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</si>
  <si>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</si>
  <si>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</si>
  <si>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</si>
  <si>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</si>
  <si>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</si>
  <si>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</si>
  <si>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</si>
  <si>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</si>
  <si>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</si>
  <si>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</si>
  <si>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</si>
  <si>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</si>
  <si>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</si>
  <si>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</si>
  <si>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</si>
  <si>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</si>
  <si>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</si>
  <si>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</si>
  <si>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</si>
  <si>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</si>
  <si>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</si>
  <si>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</si>
  <si>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</si>
  <si>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</si>
  <si>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</si>
  <si>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</si>
  <si>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</si>
  <si>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</si>
  <si>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</si>
  <si>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</si>
  <si>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</si>
  <si>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</si>
  <si>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</si>
  <si>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</si>
  <si>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</si>
  <si>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</si>
  <si>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</si>
  <si>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</si>
  <si>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</si>
  <si>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</si>
  <si>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</si>
  <si>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</si>
  <si>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</si>
  <si>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</si>
  <si>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</si>
  <si>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</si>
  <si>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</si>
  <si>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</si>
  <si>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</si>
  <si>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</si>
  <si>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</si>
  <si>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</si>
  <si>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</si>
  <si>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</si>
  <si>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</si>
  <si>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</si>
  <si>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</si>
  <si>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</si>
  <si>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</si>
  <si>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</si>
  <si>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</si>
  <si>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</si>
  <si>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</si>
  <si>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</si>
  <si>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</si>
  <si>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</si>
  <si>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</si>
  <si>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</si>
  <si>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</si>
  <si>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</si>
  <si>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</si>
  <si>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</si>
  <si>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</si>
  <si>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</si>
  <si>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</si>
  <si>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</si>
  <si>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</si>
  <si>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</si>
  <si>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</si>
  <si>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</si>
  <si>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</si>
  <si>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</si>
  <si>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</si>
  <si>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</si>
  <si>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</si>
  <si>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</si>
  <si>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</si>
  <si>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</si>
  <si>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</si>
  <si>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</si>
  <si>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</si>
  <si>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</si>
  <si>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</si>
  <si>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</si>
  <si>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</si>
  <si>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</si>
  <si>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</si>
  <si>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</si>
  <si>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</si>
  <si>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</si>
  <si>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</si>
  <si>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</si>
  <si>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</si>
  <si>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</si>
  <si>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</si>
  <si>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</si>
  <si>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</si>
  <si>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</si>
  <si>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</si>
  <si>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</si>
  <si>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</si>
  <si>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</si>
  <si>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</si>
  <si>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</si>
  <si>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</si>
  <si>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</si>
  <si>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</si>
  <si>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</si>
  <si>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</si>
  <si>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</si>
  <si>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</si>
  <si>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</si>
  <si>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</si>
  <si>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</si>
  <si>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</si>
  <si>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</si>
  <si>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</si>
  <si>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</si>
  <si>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</si>
  <si>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</si>
  <si>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</si>
  <si>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</si>
  <si>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</si>
  <si>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</si>
  <si>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</si>
  <si>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</si>
  <si>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</si>
  <si>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</si>
  <si>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</si>
  <si>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</si>
  <si>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</si>
  <si>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</si>
  <si>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</si>
  <si>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</si>
  <si>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</si>
  <si>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</si>
  <si>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</si>
  <si>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</si>
  <si>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</si>
  <si>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</si>
  <si>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</si>
  <si>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</si>
  <si>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</si>
  <si>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</si>
  <si>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</si>
  <si>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</si>
  <si>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</si>
  <si>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</si>
  <si>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</si>
  <si>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</si>
  <si>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</si>
  <si>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</si>
  <si>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</si>
  <si>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</si>
  <si>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</si>
  <si>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</si>
  <si>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</si>
  <si>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</si>
  <si>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</si>
  <si>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</si>
  <si>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</si>
  <si>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</si>
  <si>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</si>
  <si>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</si>
  <si>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</si>
  <si>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</si>
  <si>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</si>
  <si>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</si>
  <si>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</si>
  <si>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</si>
  <si>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</si>
  <si>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</si>
  <si>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</si>
  <si>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</si>
  <si>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</si>
  <si>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</si>
  <si>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</si>
  <si>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</si>
  <si>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</si>
  <si>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</si>
  <si>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</si>
  <si>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</si>
  <si>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</si>
  <si>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</si>
  <si>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</si>
  <si>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</si>
  <si>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</si>
  <si>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</si>
  <si>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</si>
  <si>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</si>
  <si>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</si>
  <si>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</si>
  <si>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</si>
  <si>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</si>
  <si>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</si>
  <si>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</si>
  <si>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</si>
  <si>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</si>
  <si>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</si>
  <si>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</si>
  <si>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</si>
  <si>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</si>
  <si>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</si>
  <si>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</si>
  <si>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</si>
  <si>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</si>
  <si>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</si>
  <si>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</si>
  <si>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</si>
  <si>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</si>
  <si>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</si>
  <si>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</si>
  <si>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</si>
  <si>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</si>
  <si>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</si>
  <si>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</si>
  <si>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</si>
  <si>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</si>
  <si>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</si>
  <si>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</si>
  <si>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</si>
  <si>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</si>
  <si>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</si>
  <si>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</si>
  <si>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</si>
  <si>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</si>
  <si>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</si>
  <si>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</si>
  <si>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</si>
  <si>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</si>
  <si>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</si>
  <si>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</si>
  <si>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</si>
  <si>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</si>
  <si>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</si>
  <si>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</si>
  <si>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</si>
  <si>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</si>
  <si>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</si>
  <si>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</si>
  <si>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</si>
  <si>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</si>
  <si>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</si>
  <si>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</si>
  <si>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</si>
  <si>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</si>
  <si>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</si>
  <si>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</si>
  <si>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</si>
  <si>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</si>
  <si>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</si>
  <si>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</si>
  <si>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</si>
  <si>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</si>
  <si>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</si>
  <si>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</si>
  <si>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</si>
  <si>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</si>
  <si>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</si>
  <si>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</si>
  <si>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</si>
  <si>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</si>
  <si>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</si>
  <si>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</si>
  <si>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</si>
  <si>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</si>
  <si>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</si>
  <si>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</si>
  <si>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</si>
  <si>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</si>
  <si>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</si>
  <si>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</si>
  <si>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</si>
  <si>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</si>
  <si>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</si>
  <si>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</si>
  <si>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</si>
  <si>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</si>
  <si>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</si>
  <si>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</si>
  <si>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</si>
  <si>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</si>
  <si>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</si>
  <si>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</si>
  <si>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</si>
  <si>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</si>
  <si>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</si>
  <si>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</si>
  <si>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</si>
  <si>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</si>
  <si>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</si>
  <si>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</si>
  <si>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</si>
  <si>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</si>
  <si>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</si>
  <si>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</si>
  <si>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</si>
  <si>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</si>
  <si>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</si>
  <si>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</si>
  <si>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</si>
  <si>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</si>
  <si>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</si>
  <si>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</si>
  <si>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</si>
  <si>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</si>
  <si>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</si>
  <si>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</si>
  <si>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</si>
  <si>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</si>
  <si>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</si>
  <si>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</si>
  <si>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</si>
  <si>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</si>
  <si>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</si>
  <si>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</si>
  <si>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</si>
  <si>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</si>
  <si>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</si>
  <si>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</si>
  <si>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</si>
  <si>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</si>
  <si>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</si>
  <si>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</si>
  <si>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</si>
  <si>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</si>
  <si>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</si>
  <si>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</si>
  <si>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</si>
  <si>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</si>
  <si>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</si>
  <si>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</si>
  <si>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</si>
  <si>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</si>
  <si>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</si>
  <si>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</si>
  <si>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</si>
  <si>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</si>
  <si>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</si>
  <si>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</si>
  <si>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</si>
  <si>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</si>
  <si>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</si>
  <si>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</si>
  <si>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</si>
  <si>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</si>
  <si>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</si>
  <si>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</si>
  <si>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</si>
  <si>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</si>
  <si>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</si>
  <si>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</si>
  <si>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</si>
  <si>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</si>
  <si>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</si>
  <si>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</si>
  <si>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</si>
  <si>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</si>
  <si>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</si>
  <si>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</si>
  <si>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</si>
  <si>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</si>
  <si>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</si>
  <si>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</si>
  <si>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</si>
  <si>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</si>
  <si>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</si>
  <si>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</si>
  <si>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</si>
  <si>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</si>
  <si>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</si>
  <si>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</si>
  <si>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</si>
  <si>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</si>
  <si>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</si>
  <si>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</si>
  <si>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</si>
  <si>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</si>
  <si>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</si>
  <si>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</si>
  <si>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</si>
  <si>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</si>
  <si>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</si>
  <si>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</si>
  <si>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</si>
  <si>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</si>
  <si>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</si>
  <si>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</si>
  <si>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</si>
  <si>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</si>
  <si>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</si>
  <si>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</si>
  <si>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</si>
  <si>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</si>
  <si>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</si>
  <si>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</si>
  <si>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</si>
  <si>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</si>
  <si>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</si>
  <si>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</si>
  <si>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</si>
  <si>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</si>
  <si>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</si>
  <si>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</si>
  <si>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</si>
  <si>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</si>
  <si>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</si>
  <si>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</si>
  <si>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</si>
  <si>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</si>
  <si>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</si>
  <si>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</si>
  <si>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</si>
  <si>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</si>
  <si>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</si>
  <si>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</si>
  <si>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</si>
  <si>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</si>
  <si>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</si>
  <si>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</si>
  <si>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</si>
  <si>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</si>
  <si>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</si>
  <si>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</si>
  <si>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</si>
  <si>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</si>
  <si>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</si>
  <si>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</si>
  <si>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</si>
  <si>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</si>
  <si>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</si>
  <si>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</si>
  <si>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</si>
  <si>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</si>
  <si>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</si>
  <si>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</si>
  <si>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</si>
  <si>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</si>
  <si>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</si>
  <si>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</si>
  <si>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</si>
  <si>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</si>
  <si>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</si>
  <si>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</si>
  <si>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</si>
  <si>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</si>
  <si>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</si>
  <si>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</si>
  <si>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</si>
  <si>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</si>
  <si>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</si>
  <si>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</si>
  <si>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</si>
  <si>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</si>
  <si>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</si>
  <si>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</si>
  <si>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</si>
  <si>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</si>
  <si>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</si>
  <si>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</si>
  <si>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</si>
  <si>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</si>
  <si>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</si>
  <si>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</si>
  <si>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</si>
  <si>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</si>
  <si>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</si>
  <si>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</si>
  <si>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</si>
  <si>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</si>
  <si>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</si>
  <si>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</si>
  <si>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</si>
  <si>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</si>
  <si>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</si>
  <si>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</si>
  <si>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</si>
  <si>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</si>
  <si>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</si>
  <si>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</si>
  <si>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</si>
  <si>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</si>
  <si>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</si>
  <si>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</si>
  <si>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</si>
  <si>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</si>
  <si>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</si>
  <si>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</si>
  <si>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</si>
  <si>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</si>
  <si>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</si>
  <si>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</si>
  <si>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</si>
  <si>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</si>
  <si>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</si>
  <si>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</si>
  <si>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</si>
  <si>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</si>
  <si>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</si>
  <si>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</si>
  <si>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</si>
  <si>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</si>
  <si>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</si>
  <si>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</si>
  <si>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</si>
  <si>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</si>
  <si>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</si>
  <si>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</si>
  <si>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</si>
  <si>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</si>
  <si>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</si>
  <si>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</si>
  <si>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</si>
  <si>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</si>
  <si>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</si>
  <si>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</si>
  <si>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</si>
  <si>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</si>
  <si>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</si>
  <si>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</si>
  <si>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</si>
  <si>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</si>
  <si>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</si>
  <si>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</si>
  <si>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</si>
  <si>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</si>
  <si>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</si>
  <si>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</si>
  <si>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</si>
  <si>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</si>
  <si>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</si>
  <si>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</si>
  <si>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</si>
  <si>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</si>
  <si>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</si>
  <si>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</si>
  <si>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</si>
  <si>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</si>
  <si>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</si>
  <si>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</si>
  <si>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</si>
  <si>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</si>
  <si>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</si>
  <si>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</si>
  <si>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</si>
  <si>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</si>
  <si>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</si>
  <si>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</si>
  <si>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</si>
  <si>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</si>
  <si>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</si>
  <si>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</si>
  <si>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</si>
  <si>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</si>
  <si>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</si>
  <si>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</si>
  <si>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</si>
  <si>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</si>
  <si>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</si>
  <si>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</si>
  <si>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</si>
  <si>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</si>
  <si>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</si>
  <si>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</si>
  <si>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</si>
  <si>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</si>
  <si>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</si>
  <si>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</si>
  <si>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</si>
  <si>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</si>
  <si>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</si>
  <si>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</si>
  <si>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</si>
  <si>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</si>
  <si>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</si>
  <si>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</si>
  <si>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</si>
  <si>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</si>
  <si>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</si>
  <si>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</si>
  <si>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</si>
  <si>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</si>
  <si>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</si>
  <si>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</si>
  <si>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</si>
  <si>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</si>
  <si>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</si>
  <si>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</si>
  <si>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</si>
  <si>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</si>
  <si>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</si>
  <si>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</si>
  <si>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</si>
  <si>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</si>
  <si>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</si>
  <si>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</si>
  <si>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</si>
  <si>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</si>
  <si>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</si>
  <si>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</si>
  <si>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</si>
  <si>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</si>
  <si>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</si>
  <si>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</si>
  <si>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</si>
  <si>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</si>
  <si>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</si>
  <si>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</si>
  <si>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</si>
  <si>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</si>
  <si>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</si>
  <si>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</si>
  <si>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</si>
  <si>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</si>
  <si>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</si>
  <si>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</si>
  <si>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</si>
  <si>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</si>
  <si>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</si>
  <si>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</si>
  <si>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</si>
  <si>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</si>
  <si>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</si>
  <si>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</si>
  <si>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</si>
  <si>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</si>
  <si>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</si>
  <si>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</si>
  <si>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</si>
  <si>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</si>
  <si>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</si>
  <si>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</si>
  <si>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</si>
  <si>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</si>
  <si>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</si>
  <si>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</si>
  <si>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</si>
  <si>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</si>
  <si>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</si>
  <si>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</si>
  <si>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</si>
  <si>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</si>
  <si>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</si>
  <si>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</si>
  <si>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</si>
  <si>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</si>
  <si>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</si>
  <si>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</si>
  <si>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</si>
  <si>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</si>
  <si>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</si>
  <si>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</si>
  <si>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</si>
  <si>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</si>
  <si>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</si>
  <si>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</si>
  <si>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</si>
  <si>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</si>
  <si>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</si>
  <si>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</si>
  <si>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</si>
  <si>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</si>
  <si>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</si>
  <si>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</si>
  <si>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</si>
  <si>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</si>
  <si>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</si>
  <si>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</si>
  <si>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</si>
  <si>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</si>
  <si>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</si>
  <si>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</si>
  <si>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</si>
  <si>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</si>
  <si>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</si>
  <si>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</si>
  <si>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</si>
  <si>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</si>
  <si>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</si>
  <si>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</si>
  <si>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</si>
  <si>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</si>
  <si>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</si>
  <si>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</si>
  <si>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</si>
  <si>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</si>
  <si>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</si>
  <si>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</si>
  <si>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</si>
  <si>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</si>
  <si>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</si>
  <si>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</si>
  <si>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</si>
  <si>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</si>
  <si>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</si>
  <si>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</si>
  <si>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</si>
  <si>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</si>
  <si>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</si>
  <si>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</si>
  <si>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</si>
  <si>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</si>
  <si>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</si>
  <si>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</si>
  <si>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</si>
  <si>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</si>
  <si>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</si>
  <si>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</si>
  <si>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</si>
  <si>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</si>
  <si>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</si>
  <si>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</si>
  <si>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</si>
  <si>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</si>
  <si>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</si>
  <si>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</si>
  <si>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</si>
  <si>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</si>
  <si>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</si>
  <si>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</si>
  <si>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</si>
  <si>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</si>
  <si>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</si>
  <si>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</si>
  <si>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</si>
  <si>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</si>
  <si>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</si>
  <si>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</si>
  <si>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</si>
  <si>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</si>
  <si>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</si>
  <si>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</si>
  <si>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</si>
  <si>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</si>
  <si>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</si>
  <si>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</si>
  <si>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</si>
  <si>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</si>
  <si>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</si>
  <si>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</si>
  <si>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</si>
  <si>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</si>
  <si>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</si>
  <si>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</si>
  <si>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</si>
  <si>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</si>
  <si>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</si>
  <si>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</si>
  <si>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</si>
  <si>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</si>
  <si>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</si>
  <si>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</si>
  <si>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</si>
  <si>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</si>
  <si>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</si>
  <si>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</si>
  <si>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</si>
  <si>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</si>
  <si>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</si>
  <si>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</si>
  <si>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</si>
  <si>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</si>
  <si>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</si>
  <si>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</si>
  <si>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</si>
  <si>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</si>
  <si>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</si>
  <si>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</si>
  <si>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</si>
  <si>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</si>
  <si>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</si>
  <si>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</si>
  <si>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</si>
  <si>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</si>
  <si>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</si>
  <si>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</si>
  <si>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</si>
  <si>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</si>
  <si>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</si>
  <si>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</si>
  <si>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</si>
  <si>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</si>
  <si>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</si>
  <si>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</si>
  <si>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</si>
  <si>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</si>
  <si>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</si>
  <si>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</si>
  <si>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</si>
  <si>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</si>
  <si>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</si>
  <si>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</si>
  <si>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</si>
  <si>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</si>
  <si>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</si>
  <si>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</si>
  <si>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</si>
  <si>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</si>
  <si>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</si>
  <si>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</si>
  <si>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</si>
  <si>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</si>
  <si>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</si>
  <si>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</si>
  <si>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</si>
  <si>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</si>
  <si>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</si>
  <si>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</si>
  <si>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</si>
  <si>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</si>
  <si>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</si>
  <si>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</si>
  <si>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</si>
  <si>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</si>
  <si>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</si>
  <si>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</si>
  <si>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</si>
  <si>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</si>
  <si>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</si>
  <si>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</si>
  <si>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</si>
  <si>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</si>
  <si>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</si>
  <si>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</si>
  <si>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</si>
  <si>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</si>
  <si>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</si>
  <si>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</si>
  <si>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</si>
  <si>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</si>
  <si>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</si>
  <si>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</si>
  <si>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</si>
  <si>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</si>
  <si>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</si>
  <si>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</si>
  <si>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</si>
  <si>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</si>
  <si>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</si>
  <si>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</si>
  <si>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</si>
  <si>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</si>
  <si>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</si>
  <si>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</si>
  <si>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</si>
  <si>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</si>
  <si>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</si>
  <si>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</si>
  <si>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</si>
  <si>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</si>
  <si>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</si>
  <si>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</si>
  <si>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</si>
  <si>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</si>
  <si>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</si>
  <si>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</si>
  <si>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</si>
  <si>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</si>
  <si>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</si>
  <si>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</si>
  <si>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</si>
  <si>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</si>
  <si>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</si>
  <si>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</si>
  <si>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</si>
  <si>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</si>
  <si>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</si>
  <si>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</si>
  <si>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</si>
  <si>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</si>
  <si>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</si>
  <si>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</si>
  <si>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</si>
  <si>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</si>
  <si>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</si>
  <si>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</si>
  <si>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</si>
  <si>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</si>
  <si>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</si>
  <si>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</si>
  <si>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</si>
  <si>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</si>
  <si>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</si>
  <si>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</si>
  <si>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</si>
  <si>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</si>
  <si>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</si>
  <si>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</si>
  <si>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</si>
  <si>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</si>
  <si>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</si>
  <si>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</si>
  <si>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</si>
  <si>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</si>
  <si>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</si>
  <si>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</si>
  <si>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</si>
  <si>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</si>
  <si>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</si>
  <si>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</si>
  <si>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</si>
  <si>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</si>
  <si>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</si>
  <si>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</si>
  <si>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</si>
  <si>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</si>
  <si>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</si>
  <si>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</si>
  <si>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</si>
  <si>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</si>
  <si>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</si>
  <si>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</si>
  <si>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</si>
  <si>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</si>
  <si>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</si>
  <si>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</si>
  <si>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</si>
  <si>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</si>
  <si>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</si>
  <si>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</si>
  <si>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</si>
  <si>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</si>
  <si>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</si>
  <si>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</si>
  <si>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</si>
  <si>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</si>
  <si>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</si>
  <si>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</si>
  <si>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</si>
  <si>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</si>
  <si>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</si>
  <si>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</si>
  <si>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</si>
  <si>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</si>
  <si>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</si>
  <si>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</si>
  <si>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</si>
  <si>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</si>
  <si>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</si>
  <si>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</si>
  <si>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</si>
  <si>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</si>
  <si>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</si>
  <si>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</si>
  <si>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</si>
  <si>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</si>
  <si>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</si>
  <si>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</si>
  <si>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</si>
  <si>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</si>
  <si>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</si>
  <si>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</si>
  <si>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</si>
  <si>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</si>
  <si>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</si>
  <si>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</si>
  <si>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</si>
  <si>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</si>
  <si>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</si>
  <si>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</si>
  <si>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</si>
  <si>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</si>
  <si>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</si>
  <si>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</si>
  <si>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</si>
  <si>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</si>
  <si>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</si>
  <si>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</si>
  <si>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</si>
  <si>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</si>
  <si>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</si>
  <si>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</si>
  <si>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</si>
  <si>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</si>
  <si>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</si>
  <si>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</si>
  <si>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</si>
  <si>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</si>
  <si>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</si>
  <si>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</si>
  <si>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</si>
  <si>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</si>
  <si>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</si>
  <si>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</si>
  <si>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</si>
  <si>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</si>
  <si>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</si>
  <si>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</si>
  <si>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</si>
  <si>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</si>
  <si>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</si>
  <si>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</si>
  <si>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</si>
  <si>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</si>
  <si>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</si>
  <si>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</si>
  <si>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</si>
  <si>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</si>
  <si>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</si>
  <si>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</si>
  <si>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</si>
  <si>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</si>
  <si>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</si>
  <si>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</si>
  <si>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</si>
  <si>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</si>
  <si>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</si>
  <si>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</si>
  <si>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</si>
  <si>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</si>
  <si>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</si>
  <si>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</si>
  <si>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</si>
  <si>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</si>
  <si>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</si>
  <si>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</si>
  <si>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</si>
  <si>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</si>
  <si>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</si>
  <si>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</si>
  <si>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</si>
  <si>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</si>
  <si>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</si>
  <si>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</si>
  <si>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</si>
  <si>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</si>
  <si>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</si>
  <si>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</si>
  <si>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</si>
  <si>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</si>
  <si>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</si>
  <si>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</si>
  <si>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</si>
  <si>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</si>
  <si>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</si>
  <si>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</si>
  <si>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</si>
  <si>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</si>
  <si>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</si>
  <si>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</si>
  <si>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</si>
  <si>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</si>
  <si>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</si>
  <si>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</si>
  <si>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</si>
  <si>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</si>
  <si>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</si>
  <si>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</si>
  <si>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</si>
  <si>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</si>
  <si>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</si>
  <si>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</si>
  <si>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</si>
  <si>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</si>
  <si>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</si>
  <si>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</si>
  <si>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</si>
  <si>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</si>
  <si>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</si>
  <si>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</si>
  <si>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</si>
  <si>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</si>
  <si>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</si>
  <si>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</si>
  <si>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</si>
  <si>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</si>
  <si>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</si>
  <si>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</si>
  <si>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</si>
  <si>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</si>
  <si>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</si>
  <si>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</si>
  <si>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</si>
  <si>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</si>
  <si>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</si>
  <si>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</si>
  <si>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</si>
  <si>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</si>
  <si>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</si>
  <si>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</si>
  <si>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</si>
  <si>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</si>
  <si>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</si>
  <si>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</si>
  <si>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</si>
  <si>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</si>
  <si>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</si>
  <si>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</si>
  <si>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</si>
  <si>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</si>
  <si>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</si>
  <si>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</si>
  <si>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</si>
  <si>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</si>
  <si>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</si>
  <si>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</si>
  <si>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</si>
  <si>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</si>
  <si>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</si>
  <si>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</si>
  <si>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</si>
  <si>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</si>
  <si>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</si>
  <si>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</si>
  <si>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</si>
  <si>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</si>
  <si>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</si>
  <si>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</si>
  <si>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</si>
  <si>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</si>
  <si>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</si>
  <si>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</si>
  <si>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</si>
  <si>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</si>
  <si>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</si>
  <si>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</si>
  <si>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</si>
  <si>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</si>
  <si>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</si>
  <si>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</si>
  <si>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</si>
  <si>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</si>
  <si>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</si>
  <si>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</si>
  <si>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</si>
  <si>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</si>
  <si>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</si>
  <si>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</si>
  <si>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</si>
  <si>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</si>
  <si>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</si>
  <si>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</si>
  <si>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</si>
  <si>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</si>
  <si>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</si>
  <si>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</si>
  <si>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</si>
  <si>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</si>
  <si>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</si>
  <si>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</si>
  <si>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</si>
  <si>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</si>
  <si>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</si>
  <si>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</si>
  <si>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</si>
  <si>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</si>
  <si>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</si>
  <si>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</si>
  <si>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</si>
  <si>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</si>
  <si>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</si>
  <si>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</si>
  <si>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</si>
  <si>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</si>
  <si>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</si>
  <si>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</si>
  <si>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</si>
  <si>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</si>
  <si>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</si>
  <si>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</si>
  <si>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</si>
  <si>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</si>
  <si>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</si>
  <si>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</si>
  <si>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</si>
  <si>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</si>
  <si>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</si>
  <si>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</si>
  <si>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</si>
  <si>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</si>
  <si>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</si>
  <si>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</si>
  <si>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</si>
  <si>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</si>
  <si>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</si>
  <si>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</si>
  <si>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</si>
  <si>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</si>
  <si>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</si>
  <si>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</si>
  <si>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</si>
  <si>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</si>
  <si>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</si>
  <si>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</si>
  <si>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</si>
  <si>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</si>
  <si>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</si>
  <si>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</si>
  <si>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</si>
  <si>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</si>
  <si>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</si>
  <si>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</si>
  <si>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</si>
  <si>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</si>
  <si>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</si>
  <si>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</si>
  <si>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</si>
  <si>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</si>
  <si>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</si>
  <si>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</si>
  <si>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</si>
  <si>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</si>
  <si>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</si>
  <si>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</si>
  <si>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</si>
  <si>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</si>
  <si>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</si>
  <si>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</si>
  <si>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</si>
  <si>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</si>
  <si>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</si>
  <si>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</si>
  <si>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</si>
  <si>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</si>
  <si>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</si>
  <si>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</si>
  <si>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</si>
  <si>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</si>
  <si>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</si>
  <si>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</si>
  <si>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</si>
  <si>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</si>
  <si>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</si>
  <si>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</si>
  <si>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</si>
  <si>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</si>
  <si>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</si>
  <si>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</si>
  <si>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</si>
  <si>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</si>
  <si>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</si>
  <si>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</si>
  <si>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</si>
  <si>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</si>
  <si>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</si>
  <si>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</si>
  <si>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</si>
  <si>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</si>
  <si>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</si>
  <si>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</si>
  <si>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</si>
  <si>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</si>
  <si>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</si>
  <si>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</si>
  <si>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</si>
  <si>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</si>
  <si>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</si>
  <si>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</si>
  <si>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</si>
  <si>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</si>
  <si>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</si>
  <si>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</si>
  <si>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</si>
  <si>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</si>
  <si>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</si>
  <si>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</si>
  <si>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</si>
  <si>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</si>
  <si>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</si>
  <si>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</si>
  <si>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</si>
  <si>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</si>
  <si>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</si>
  <si>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</si>
  <si>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</si>
  <si>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</si>
  <si>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</si>
  <si>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</si>
  <si>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</si>
  <si>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</si>
  <si>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</si>
  <si>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</si>
  <si>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</si>
  <si>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</si>
  <si>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</si>
  <si>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</si>
  <si>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</si>
  <si>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</si>
  <si>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</si>
  <si>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</si>
  <si>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</si>
  <si>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</si>
  <si>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</si>
  <si>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</si>
  <si>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</si>
  <si>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</si>
  <si>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</si>
  <si>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</si>
  <si>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</si>
  <si>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</si>
  <si>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</si>
  <si>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</si>
  <si>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</si>
  <si>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</si>
  <si>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</si>
  <si>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</si>
  <si>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</si>
  <si>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</si>
  <si>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</si>
  <si>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</si>
  <si>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</si>
  <si>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</si>
  <si>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</si>
  <si>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</si>
  <si>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</si>
  <si>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</si>
  <si>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</si>
  <si>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</si>
  <si>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</si>
  <si>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</si>
  <si>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</si>
  <si>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</si>
  <si>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</si>
  <si>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</si>
  <si>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</si>
  <si>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</si>
  <si>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</si>
  <si>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</si>
  <si>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</si>
  <si>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</si>
  <si>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</si>
  <si>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</si>
  <si>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</si>
  <si>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</si>
  <si>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</si>
  <si>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</si>
  <si>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</si>
  <si>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</si>
  <si>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</si>
  <si>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</si>
  <si>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</si>
  <si>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</si>
  <si>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</si>
  <si>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</si>
  <si>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</si>
  <si>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</si>
  <si>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</si>
  <si>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</si>
  <si>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</si>
  <si>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</si>
  <si>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</si>
  <si>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</si>
  <si>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</si>
  <si>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</si>
  <si>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</si>
  <si>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</si>
  <si>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</si>
  <si>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</si>
  <si>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</si>
  <si>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</si>
  <si>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</si>
  <si>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</si>
  <si>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</si>
  <si>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</si>
  <si>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</si>
  <si>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</si>
  <si>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</si>
  <si>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</si>
  <si>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</si>
  <si>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</si>
  <si>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</si>
  <si>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</si>
  <si>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</si>
  <si>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</si>
  <si>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</si>
  <si>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</si>
  <si>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</si>
  <si>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</si>
  <si>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</si>
  <si>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</si>
  <si>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</si>
  <si>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</si>
  <si>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</si>
  <si>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</si>
  <si>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</si>
  <si>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</si>
  <si>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</si>
  <si>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</si>
  <si>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</si>
  <si>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</si>
  <si>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</si>
  <si>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</si>
  <si>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</si>
  <si>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</si>
  <si>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</si>
  <si>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</si>
  <si>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</si>
  <si>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</si>
  <si>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</si>
  <si>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</si>
  <si>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</si>
  <si>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</si>
  <si>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</si>
  <si>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</si>
  <si>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</si>
  <si>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</si>
  <si>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</si>
  <si>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</si>
  <si>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</si>
  <si>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</si>
  <si>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</si>
  <si>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</si>
  <si>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</si>
  <si>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</si>
  <si>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</si>
  <si>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</si>
  <si>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</si>
  <si>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</si>
  <si>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</si>
  <si>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</si>
  <si>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</si>
  <si>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</si>
  <si>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</si>
  <si>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</si>
  <si>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</si>
  <si>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</si>
  <si>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</si>
  <si>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</si>
  <si>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</si>
  <si>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</si>
  <si>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</si>
  <si>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</si>
  <si>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</si>
  <si>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</si>
  <si>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</si>
  <si>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</si>
  <si>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</si>
  <si>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</si>
  <si>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</si>
  <si>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</si>
  <si>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</si>
  <si>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</si>
  <si>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</si>
  <si>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</si>
  <si>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</si>
  <si>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</si>
  <si>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</si>
  <si>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</si>
  <si>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</si>
  <si>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</si>
  <si>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</si>
  <si>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</si>
  <si>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</si>
  <si>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</si>
  <si>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</si>
  <si>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</si>
  <si>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</si>
  <si>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</si>
  <si>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</si>
  <si>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</si>
  <si>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</si>
  <si>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</si>
  <si>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</si>
  <si>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</si>
  <si>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</si>
  <si>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</si>
  <si>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</si>
  <si>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</si>
  <si>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</si>
  <si>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</si>
  <si>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</si>
  <si>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</si>
  <si>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</si>
  <si>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</si>
  <si>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</si>
  <si>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</si>
  <si>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</si>
  <si>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</si>
  <si>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</si>
  <si>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</si>
  <si>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</si>
  <si>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</si>
  <si>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</si>
  <si>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</si>
  <si>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</si>
  <si>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</si>
  <si>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</si>
  <si>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</si>
  <si>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</si>
  <si>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</si>
  <si>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</si>
  <si>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</si>
  <si>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</si>
  <si>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</si>
  <si>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</si>
  <si>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</si>
  <si>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</si>
  <si>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</si>
  <si>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</si>
  <si>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</si>
  <si>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</si>
  <si>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</si>
  <si>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</si>
  <si>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</si>
  <si>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</si>
  <si>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</si>
  <si>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</si>
  <si>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</si>
  <si>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</si>
  <si>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</si>
  <si>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</si>
  <si>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</si>
  <si>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</si>
  <si>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</si>
  <si>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</si>
  <si>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</si>
  <si>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</si>
  <si>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</si>
  <si>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</si>
  <si>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</si>
  <si>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</si>
  <si>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</si>
  <si>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</si>
  <si>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</si>
  <si>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</si>
  <si>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</si>
  <si>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</si>
  <si>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</si>
  <si>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</si>
  <si>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</si>
  <si>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</si>
  <si>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</si>
  <si>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</si>
  <si>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</si>
  <si>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</si>
  <si>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</si>
  <si>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</si>
  <si>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</si>
  <si>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</si>
  <si>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</si>
  <si>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</si>
  <si>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</si>
  <si>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</si>
  <si>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</si>
  <si>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</si>
  <si>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</si>
  <si>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</si>
  <si>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</si>
  <si>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</si>
  <si>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</si>
  <si>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</si>
  <si>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</si>
  <si>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</si>
  <si>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</si>
  <si>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</si>
  <si>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</si>
  <si>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</si>
  <si>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</si>
  <si>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</si>
  <si>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</si>
  <si>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</si>
  <si>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</si>
  <si>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</si>
  <si>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</si>
  <si>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</si>
  <si>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</si>
  <si>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</si>
  <si>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</si>
  <si>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</si>
  <si>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</si>
  <si>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</si>
  <si>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</si>
  <si>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</si>
  <si>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</si>
  <si>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</si>
  <si>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</si>
  <si>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</si>
  <si>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</si>
  <si>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</si>
  <si>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</si>
  <si>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</si>
  <si>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</si>
  <si>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</si>
  <si>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</si>
  <si>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</si>
  <si>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</si>
  <si>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</si>
  <si>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</si>
  <si>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</si>
  <si>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</si>
  <si>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</si>
  <si>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</si>
  <si>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</si>
  <si>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</si>
  <si>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</si>
  <si>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</si>
  <si>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</si>
  <si>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</si>
  <si>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</si>
  <si>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</si>
  <si>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</si>
  <si>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</si>
  <si>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</si>
  <si>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</si>
  <si>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</si>
  <si>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</si>
  <si>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</si>
  <si>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</si>
  <si>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</si>
  <si>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</si>
  <si>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</si>
  <si>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</si>
  <si>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</si>
  <si>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</si>
  <si>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</si>
  <si>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</si>
  <si>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</si>
  <si>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</si>
  <si>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</si>
  <si>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</si>
  <si>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</si>
  <si>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</si>
  <si>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</si>
  <si>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</si>
  <si>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</si>
  <si>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</si>
  <si>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</si>
  <si>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</si>
  <si>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</si>
  <si>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</si>
  <si>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</si>
  <si>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</si>
  <si>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</si>
  <si>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</si>
  <si>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</si>
  <si>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</si>
  <si>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</si>
  <si>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</si>
  <si>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</si>
  <si>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</si>
  <si>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</si>
  <si>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</si>
  <si>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</si>
  <si>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</si>
  <si>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</si>
  <si>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</si>
  <si>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</si>
  <si>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</si>
  <si>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</si>
  <si>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</si>
  <si>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</si>
  <si>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</si>
  <si>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</si>
  <si>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</si>
  <si>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</si>
  <si>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</si>
  <si>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</si>
  <si>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</si>
  <si>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</si>
  <si>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</si>
  <si>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</si>
  <si>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</si>
  <si>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</si>
  <si>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</si>
  <si>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</si>
  <si>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</si>
  <si>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</si>
  <si>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</si>
  <si>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</si>
  <si>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</si>
  <si>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</si>
  <si>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</si>
  <si>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</si>
  <si>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</si>
  <si>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</si>
  <si>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</si>
  <si>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</si>
  <si>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</si>
  <si>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</si>
  <si>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</si>
  <si>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</si>
  <si>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</si>
  <si>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</si>
  <si>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</si>
  <si>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</si>
  <si>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</si>
  <si>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</si>
  <si>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</si>
  <si>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</si>
  <si>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</si>
  <si>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</si>
  <si>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</si>
  <si>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</si>
  <si>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</si>
  <si>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</si>
  <si>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</si>
  <si>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</si>
  <si>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</si>
  <si>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</si>
  <si>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</si>
  <si>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</si>
  <si>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</si>
  <si>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</si>
  <si>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</si>
  <si>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</si>
  <si>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</si>
  <si>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</si>
  <si>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</si>
  <si>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</si>
  <si>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</si>
  <si>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</si>
  <si>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</si>
  <si>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</si>
  <si>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</si>
  <si>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</si>
  <si>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</si>
  <si>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</si>
  <si>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</si>
  <si>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</si>
  <si>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</si>
  <si>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</si>
  <si>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</si>
  <si>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</si>
  <si>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</si>
  <si>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</si>
  <si>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</si>
  <si>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</si>
  <si>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</si>
  <si>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</si>
  <si>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</si>
  <si>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</si>
  <si>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</si>
  <si>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</si>
  <si>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</si>
  <si>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</si>
  <si>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</si>
  <si>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</si>
  <si>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</si>
  <si>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</si>
  <si>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</si>
  <si>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</si>
  <si>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</si>
  <si>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</si>
  <si>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</si>
  <si>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</si>
  <si>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</si>
  <si>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</si>
  <si>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</si>
  <si>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</si>
  <si>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</si>
  <si>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</si>
  <si>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</si>
  <si>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</si>
  <si>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</si>
  <si>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</si>
  <si>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</si>
  <si>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</si>
  <si>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</si>
  <si>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</si>
  <si>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</si>
  <si>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</si>
  <si>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</si>
  <si>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</si>
  <si>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</si>
  <si>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</si>
  <si>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</si>
  <si>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</si>
  <si>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</si>
  <si>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</si>
  <si>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</si>
  <si>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</si>
  <si>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</si>
  <si>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</si>
  <si>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</si>
  <si>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</si>
  <si>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</si>
  <si>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</si>
  <si>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</si>
  <si>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</si>
  <si>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</si>
  <si>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</si>
  <si>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</si>
  <si>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</si>
  <si>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</si>
  <si>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</si>
  <si>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</si>
  <si>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</si>
  <si>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</si>
  <si>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</si>
  <si>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</si>
  <si>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</si>
  <si>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</si>
  <si>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</si>
  <si>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</si>
  <si>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</si>
  <si>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</si>
  <si>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</si>
  <si>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</si>
  <si>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</si>
  <si>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</si>
  <si>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</si>
  <si>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</si>
  <si>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</si>
  <si>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</si>
  <si>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</si>
  <si>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</si>
  <si>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</si>
  <si>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</si>
  <si>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</si>
  <si>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</si>
  <si>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</si>
  <si>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</si>
  <si>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</si>
  <si>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</si>
  <si>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</si>
  <si>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</si>
  <si>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</si>
  <si>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</si>
  <si>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</si>
  <si>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</si>
  <si>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</si>
  <si>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</si>
  <si>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</si>
  <si>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</si>
  <si>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</si>
  <si>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</si>
  <si>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</si>
  <si>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</si>
  <si>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</si>
  <si>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</si>
  <si>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</si>
  <si>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</si>
  <si>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</si>
  <si>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</si>
  <si>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</si>
  <si>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</si>
  <si>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</si>
  <si>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</si>
  <si>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</si>
  <si>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</si>
  <si>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</si>
  <si>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</si>
  <si>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</si>
  <si>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</si>
  <si>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</si>
  <si>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</si>
  <si>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</si>
  <si>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</si>
  <si>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</si>
  <si>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</si>
  <si>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</si>
  <si>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</si>
  <si>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</si>
  <si>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</si>
  <si>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</si>
  <si>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</si>
  <si>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</si>
  <si>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</si>
  <si>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</si>
  <si>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</si>
  <si>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</si>
  <si>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</si>
  <si>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</si>
  <si>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</si>
  <si>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</si>
  <si>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</si>
  <si>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</si>
  <si>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</si>
  <si>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</si>
  <si>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</si>
  <si>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</si>
  <si>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</si>
  <si>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</si>
  <si>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</si>
  <si>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</si>
  <si>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</si>
  <si>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</si>
  <si>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</si>
  <si>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</si>
  <si>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</si>
  <si>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</si>
  <si>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</si>
  <si>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</si>
  <si>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</si>
  <si>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</si>
  <si>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</si>
  <si>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</si>
  <si>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</si>
  <si>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</si>
  <si>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</si>
  <si>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</si>
  <si>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</si>
  <si>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</si>
  <si>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</si>
  <si>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</si>
  <si>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</si>
  <si>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</si>
  <si>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</si>
  <si>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</si>
  <si>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</si>
  <si>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</si>
  <si>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</si>
  <si>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</si>
  <si>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</si>
  <si>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</si>
  <si>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</si>
  <si>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</si>
  <si>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</si>
  <si>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</si>
  <si>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</si>
  <si>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</si>
  <si>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</si>
  <si>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</si>
  <si>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</si>
  <si>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</si>
  <si>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</si>
  <si>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</si>
  <si>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</si>
  <si>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</si>
  <si>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</si>
  <si>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</si>
  <si>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</si>
  <si>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</si>
  <si>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</si>
  <si>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</si>
  <si>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</si>
  <si>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</si>
  <si>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</si>
  <si>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</si>
  <si>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</si>
  <si>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</si>
  <si>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</si>
  <si>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</si>
  <si>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</si>
  <si>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</si>
  <si>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</si>
  <si>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</si>
  <si>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</si>
  <si>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</si>
  <si>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</si>
  <si>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</si>
  <si>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</si>
  <si>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</si>
  <si>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</si>
  <si>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</si>
  <si>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</si>
  <si>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</si>
  <si>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</si>
  <si>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</si>
  <si>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</si>
  <si>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</si>
  <si>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</si>
  <si>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</si>
  <si>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</si>
  <si>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</si>
  <si>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</si>
  <si>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</si>
  <si>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</si>
  <si>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</si>
  <si>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</si>
  <si>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</si>
  <si>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</si>
  <si>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</si>
  <si>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</si>
  <si>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</si>
  <si>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</si>
  <si>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</si>
  <si>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</si>
  <si>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</si>
  <si>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</si>
  <si>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</si>
  <si>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</si>
  <si>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</si>
  <si>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</si>
  <si>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</si>
  <si>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</si>
  <si>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</si>
  <si>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</si>
  <si>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</si>
  <si>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</si>
  <si>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</si>
  <si>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</si>
  <si>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</si>
  <si>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</si>
  <si>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</si>
  <si>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</si>
  <si>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</si>
  <si>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</si>
  <si>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</si>
  <si>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</si>
  <si>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</si>
  <si>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</si>
  <si>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</si>
  <si>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</si>
  <si>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</si>
  <si>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</si>
  <si>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</si>
  <si>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</si>
  <si>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</si>
  <si>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</si>
  <si>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</si>
  <si>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</si>
  <si>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</si>
  <si>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</si>
  <si>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</si>
  <si>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</si>
  <si>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</si>
  <si>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</si>
  <si>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</si>
  <si>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</si>
  <si>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</si>
  <si>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</si>
  <si>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</si>
  <si>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</si>
  <si>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</si>
  <si>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</si>
  <si>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</si>
  <si>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</si>
  <si>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</si>
  <si>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</si>
  <si>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</si>
  <si>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</si>
  <si>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</si>
  <si>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</si>
  <si>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</si>
  <si>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</si>
  <si>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</si>
  <si>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</si>
  <si>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</si>
  <si>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</si>
  <si>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</si>
  <si>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</si>
  <si>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</si>
  <si>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</si>
  <si>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</si>
  <si>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</si>
  <si>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</si>
  <si>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</si>
  <si>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</si>
  <si>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</si>
  <si>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</si>
  <si>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</si>
  <si>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</si>
  <si>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</si>
  <si>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</si>
  <si>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</si>
  <si>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</si>
  <si>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</si>
  <si>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</si>
  <si>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</si>
  <si>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</si>
  <si>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</si>
  <si>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</si>
  <si>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</si>
  <si>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</si>
  <si>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</si>
  <si>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</si>
  <si>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</si>
  <si>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</si>
  <si>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</si>
  <si>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</si>
  <si>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</si>
  <si>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</si>
  <si>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</si>
  <si>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</si>
  <si>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</si>
  <si>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</si>
  <si>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</si>
  <si>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</si>
  <si>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</si>
  <si>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</si>
  <si>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</si>
  <si>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</si>
  <si>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</si>
  <si>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</si>
  <si>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</si>
  <si>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</si>
  <si>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</si>
  <si>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</si>
  <si>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</si>
  <si>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</si>
  <si>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</si>
  <si>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</si>
  <si>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</si>
  <si>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</si>
  <si>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</si>
  <si>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</si>
  <si>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</si>
  <si>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</si>
  <si>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</si>
  <si>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</si>
  <si>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</si>
  <si>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</si>
  <si>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</si>
  <si>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</si>
  <si>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</si>
  <si>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</si>
  <si>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</si>
  <si>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</si>
  <si>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</si>
  <si>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</si>
  <si>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</si>
  <si>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</si>
  <si>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</si>
  <si>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</si>
  <si>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</si>
  <si>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</si>
  <si>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</si>
  <si>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</si>
  <si>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</si>
  <si>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</si>
  <si>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</si>
  <si>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</si>
  <si>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</si>
  <si>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</si>
  <si>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</si>
  <si>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</si>
  <si>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</si>
  <si>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</si>
  <si>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</si>
  <si>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</si>
  <si>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</si>
  <si>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</si>
  <si>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</si>
  <si>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</si>
  <si>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</si>
  <si>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</si>
  <si>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</si>
  <si>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</si>
  <si>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</si>
  <si>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</si>
  <si>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</si>
  <si>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</si>
  <si>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</si>
  <si>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</si>
  <si>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</si>
  <si>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</si>
  <si>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</si>
  <si>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</si>
  <si>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</si>
  <si>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</si>
  <si>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</si>
  <si>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</si>
  <si>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</si>
  <si>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</si>
  <si>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</si>
  <si>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</si>
  <si>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</si>
  <si>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</si>
  <si>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</si>
  <si>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</si>
  <si>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</si>
  <si>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</si>
  <si>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</si>
  <si>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</si>
  <si>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</si>
  <si>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</si>
  <si>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</si>
  <si>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</si>
  <si>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</si>
  <si>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</si>
  <si>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</si>
  <si>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</si>
  <si>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</si>
  <si>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</si>
  <si>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</si>
  <si>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</si>
  <si>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</si>
  <si>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</si>
  <si>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</si>
  <si>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</si>
  <si>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</si>
  <si>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</si>
  <si>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</si>
  <si>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</si>
  <si>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</si>
  <si>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</si>
  <si>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</si>
  <si>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</si>
  <si>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</si>
  <si>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</si>
  <si>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</si>
  <si>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</si>
  <si>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</si>
  <si>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</si>
  <si>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</si>
  <si>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</si>
  <si>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</si>
  <si>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</si>
  <si>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</si>
  <si>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</si>
  <si>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</si>
  <si>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</si>
  <si>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</si>
  <si>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</si>
  <si>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</si>
  <si>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</si>
  <si>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</si>
  <si>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</si>
  <si>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</si>
  <si>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</si>
  <si>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</si>
  <si>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</si>
  <si>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</si>
  <si>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</si>
  <si>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</si>
  <si>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</si>
  <si>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</si>
  <si>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</si>
  <si>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</si>
  <si>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</si>
  <si>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</si>
  <si>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</si>
  <si>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</si>
  <si>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</si>
  <si>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</si>
  <si>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</si>
  <si>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</si>
  <si>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</si>
  <si>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</si>
  <si>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</si>
  <si>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</si>
  <si>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</si>
  <si>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</si>
  <si>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</si>
  <si>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</si>
  <si>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</si>
  <si>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</si>
  <si>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</si>
  <si>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</si>
  <si>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</si>
  <si>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</si>
  <si>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</si>
  <si>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</si>
  <si>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</si>
  <si>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</si>
  <si>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</si>
  <si>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</si>
  <si>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</si>
  <si>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</si>
  <si>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</si>
  <si>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</si>
  <si>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</si>
  <si>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</si>
  <si>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</si>
  <si>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</si>
  <si>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</si>
  <si>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</si>
  <si>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</si>
  <si>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</si>
  <si>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</si>
  <si>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</si>
  <si>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</si>
  <si>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</si>
  <si>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</si>
  <si>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</si>
  <si>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</si>
  <si>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</si>
  <si>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</si>
  <si>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</si>
  <si>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</si>
  <si>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</si>
  <si>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</si>
  <si>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</si>
  <si>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</si>
  <si>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</si>
  <si>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</si>
  <si>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</si>
  <si>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</si>
  <si>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</si>
  <si>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</si>
  <si>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</si>
  <si>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</si>
  <si>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</si>
  <si>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</si>
  <si>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</si>
  <si>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</si>
  <si>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</si>
  <si>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</si>
  <si>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</si>
  <si>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</si>
  <si>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</si>
  <si>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</si>
  <si>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</si>
  <si>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</si>
  <si>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</si>
  <si>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</si>
  <si>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</si>
  <si>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</si>
  <si>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</si>
  <si>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</si>
  <si>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</si>
  <si>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</si>
  <si>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</si>
  <si>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</si>
  <si>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</si>
  <si>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</si>
  <si>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</si>
  <si>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</si>
  <si>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</si>
  <si>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</si>
  <si>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</si>
  <si>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</si>
  <si>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</si>
  <si>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</si>
  <si>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</si>
  <si>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</si>
  <si>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</si>
  <si>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</si>
  <si>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</si>
  <si>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</si>
  <si>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</si>
  <si>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</si>
  <si>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</si>
  <si>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</si>
  <si>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</si>
  <si>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</si>
  <si>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</si>
  <si>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</si>
  <si>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</si>
  <si>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</si>
  <si>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</si>
  <si>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</si>
  <si>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</si>
  <si>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</si>
  <si>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</si>
  <si>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</si>
  <si>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</si>
  <si>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</si>
  <si>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</si>
  <si>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</si>
  <si>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</si>
  <si>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</si>
  <si>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</si>
  <si>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</si>
  <si>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</si>
  <si>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</si>
  <si>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</si>
  <si>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</si>
  <si>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</si>
  <si>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</si>
  <si>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</si>
  <si>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</si>
  <si>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</si>
  <si>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</si>
  <si>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</si>
  <si>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</si>
  <si>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</si>
  <si>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</si>
  <si>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</si>
  <si>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</si>
  <si>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</si>
  <si>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</si>
  <si>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</si>
  <si>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</si>
  <si>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</si>
  <si>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</si>
  <si>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</si>
  <si>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</si>
  <si>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</si>
  <si>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</si>
  <si>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</si>
  <si>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</si>
  <si>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</si>
  <si>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</si>
  <si>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</si>
  <si>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</si>
  <si>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</si>
  <si>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</si>
  <si>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</si>
  <si>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</si>
  <si>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</si>
  <si>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</si>
  <si>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</si>
  <si>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</si>
  <si>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</si>
  <si>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</si>
  <si>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</si>
  <si>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</si>
  <si>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</si>
  <si>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</si>
  <si>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</si>
  <si>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</si>
  <si>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</si>
  <si>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</si>
  <si>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</si>
  <si>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</si>
  <si>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</si>
  <si>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</si>
  <si>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</si>
  <si>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</si>
  <si>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</si>
  <si>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</si>
  <si>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</si>
  <si>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</si>
  <si>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</si>
  <si>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</si>
  <si>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</si>
  <si>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</si>
  <si>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</si>
  <si>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</si>
  <si>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</si>
  <si>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</si>
  <si>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</si>
  <si>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</si>
  <si>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</si>
  <si>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</si>
  <si>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</si>
  <si>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</si>
  <si>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</si>
  <si>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</si>
  <si>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</si>
  <si>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</si>
  <si>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</si>
  <si>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</si>
  <si>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</si>
  <si>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</si>
  <si>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</si>
  <si>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</si>
  <si>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</si>
  <si>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</si>
  <si>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</si>
  <si>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</si>
  <si>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</si>
  <si>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</si>
  <si>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</si>
  <si>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</si>
  <si>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</si>
  <si>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</si>
  <si>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</si>
  <si>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</si>
  <si>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</si>
  <si>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</si>
  <si>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</si>
  <si>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</si>
  <si>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</si>
  <si>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</si>
  <si>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</si>
  <si>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</si>
  <si>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</si>
  <si>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</si>
  <si>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</si>
  <si>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</si>
  <si>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</si>
  <si>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</si>
  <si>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</si>
  <si>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</si>
  <si>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</si>
  <si>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</si>
  <si>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</si>
  <si>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</si>
  <si>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</si>
  <si>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</si>
  <si>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</si>
  <si>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</si>
  <si>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</si>
  <si>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</si>
  <si>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</si>
  <si>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</si>
  <si>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</si>
  <si>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</si>
  <si>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</si>
  <si>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</si>
  <si>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</si>
  <si>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</si>
  <si>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</si>
  <si>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</si>
  <si>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</si>
  <si>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</si>
  <si>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</si>
  <si>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</si>
  <si>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</si>
  <si>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</si>
  <si>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</si>
  <si>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</si>
  <si>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</si>
  <si>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</si>
  <si>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</si>
  <si>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</si>
  <si>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</si>
  <si>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</si>
  <si>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</si>
  <si>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</si>
  <si>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</si>
  <si>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</si>
  <si>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</si>
  <si>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</si>
  <si>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</si>
  <si>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</si>
  <si>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</si>
  <si>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</si>
  <si>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</si>
  <si>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</si>
  <si>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</si>
  <si>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</si>
  <si>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</si>
  <si>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</si>
  <si>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</si>
  <si>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</si>
  <si>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</si>
  <si>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</si>
  <si>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</si>
  <si>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</si>
  <si>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</si>
  <si>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</si>
  <si>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</si>
  <si>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</si>
  <si>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</si>
  <si>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</si>
  <si>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</si>
  <si>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</si>
  <si>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</si>
  <si>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</si>
  <si>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</si>
  <si>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</si>
  <si>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</si>
  <si>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</si>
  <si>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</si>
  <si>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</si>
  <si>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</si>
  <si>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</si>
  <si>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</si>
  <si>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</si>
  <si>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</si>
  <si>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</si>
  <si>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</si>
  <si>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</si>
  <si>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</si>
  <si>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</si>
  <si>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</si>
  <si>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</si>
  <si>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</si>
  <si>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</si>
  <si>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</si>
  <si>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</si>
  <si>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</si>
  <si>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</si>
  <si>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</si>
  <si>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</si>
  <si>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</si>
  <si>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</si>
  <si>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</si>
  <si>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</si>
  <si>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</si>
  <si>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</si>
  <si>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</si>
  <si>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</si>
  <si>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</si>
  <si>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</si>
  <si>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</si>
  <si>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</si>
  <si>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</si>
  <si>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</si>
  <si>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</si>
  <si>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</si>
  <si>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</si>
  <si>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</si>
  <si>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</si>
  <si>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</si>
  <si>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</si>
  <si>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</si>
  <si>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</si>
  <si>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</si>
  <si>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</si>
  <si>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</si>
  <si>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</si>
  <si>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</si>
  <si>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</si>
  <si>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</si>
  <si>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</si>
  <si>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</si>
  <si>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</si>
  <si>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</si>
  <si>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</si>
  <si>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</si>
  <si>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</si>
  <si>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</si>
  <si>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</si>
  <si>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</si>
  <si>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</si>
  <si>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</si>
  <si>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</si>
  <si>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</si>
  <si>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</si>
  <si>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</si>
  <si>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</si>
  <si>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</si>
  <si>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</si>
  <si>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</si>
  <si>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</si>
  <si>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</si>
  <si>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</si>
  <si>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</si>
  <si>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</si>
  <si>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</si>
  <si>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</si>
  <si>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</si>
  <si>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</si>
  <si>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</si>
  <si>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</si>
  <si>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</si>
  <si>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</si>
  <si>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</si>
  <si>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</si>
  <si>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</si>
  <si>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</si>
  <si>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</si>
  <si>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</si>
  <si>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</si>
  <si>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</si>
  <si>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</si>
  <si>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</si>
  <si>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</si>
  <si>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</si>
  <si>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</si>
  <si>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</si>
  <si>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</si>
  <si>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</si>
  <si>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</si>
  <si>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</si>
  <si>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</si>
  <si>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</si>
  <si>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</si>
  <si>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</si>
  <si>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</si>
  <si>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</si>
  <si>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</si>
  <si>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</si>
  <si>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</si>
  <si>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</si>
  <si>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</si>
  <si>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</si>
  <si>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</si>
  <si>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</si>
  <si>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</si>
  <si>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</si>
  <si>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</si>
  <si>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</si>
  <si>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</si>
  <si>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</si>
  <si>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</si>
  <si>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</si>
  <si>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</si>
  <si>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</si>
  <si>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</si>
  <si>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</si>
  <si>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</si>
  <si>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</si>
  <si>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</si>
  <si>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</si>
  <si>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</si>
  <si>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</si>
  <si>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</si>
  <si>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</si>
  <si>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</si>
  <si>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</si>
  <si>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</si>
  <si>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</si>
  <si>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</si>
  <si>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</si>
  <si>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</si>
  <si>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</si>
  <si>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</si>
  <si>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</si>
  <si>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</si>
  <si>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</si>
  <si>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</si>
  <si>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</si>
  <si>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</si>
  <si>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</si>
  <si>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</si>
  <si>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</si>
  <si>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</si>
  <si>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</si>
  <si>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</si>
  <si>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</si>
  <si>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</si>
  <si>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</si>
  <si>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</si>
  <si>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</si>
  <si>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</si>
  <si>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</si>
  <si>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</si>
  <si>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</si>
  <si>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</si>
  <si>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</si>
  <si>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</si>
  <si>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</si>
  <si>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</si>
  <si>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</si>
  <si>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</si>
  <si>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</si>
  <si>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</si>
  <si>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</si>
  <si>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</si>
  <si>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</si>
  <si>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</si>
  <si>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</si>
  <si>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</si>
  <si>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</si>
  <si>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</si>
  <si>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</si>
  <si>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</si>
  <si>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</si>
  <si>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</si>
  <si>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</si>
  <si>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</si>
  <si>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</si>
  <si>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</si>
  <si>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</si>
  <si>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</si>
  <si>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</si>
  <si>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</si>
  <si>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</si>
  <si>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</si>
  <si>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</si>
  <si>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</si>
  <si>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</si>
  <si>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</si>
  <si>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</si>
  <si>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</si>
  <si>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</si>
  <si>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</si>
  <si>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</si>
  <si>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</si>
  <si>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</si>
  <si>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</si>
  <si>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</si>
  <si>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</si>
  <si>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</si>
  <si>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</si>
  <si>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</si>
  <si>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</si>
  <si>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</si>
  <si>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</si>
  <si>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</si>
  <si>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</si>
  <si>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</si>
  <si>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</si>
  <si>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</si>
  <si>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</si>
  <si>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</si>
  <si>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</si>
  <si>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</si>
  <si>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</si>
  <si>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</si>
  <si>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</si>
  <si>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</si>
  <si>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</si>
  <si>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</si>
  <si>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</si>
  <si>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</si>
  <si>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</si>
  <si>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</si>
  <si>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</si>
  <si>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</si>
  <si>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</si>
  <si>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</si>
  <si>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</si>
  <si>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</si>
  <si>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</si>
  <si>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</si>
  <si>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</si>
  <si>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</si>
  <si>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</si>
  <si>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</si>
  <si>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</si>
  <si>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</si>
  <si>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</si>
  <si>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</si>
  <si>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</si>
  <si>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</si>
  <si>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</si>
  <si>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</si>
  <si>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</si>
  <si>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</si>
  <si>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</si>
  <si>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</si>
  <si>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</si>
  <si>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</si>
  <si>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</si>
  <si>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</si>
  <si>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</si>
  <si>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</si>
  <si>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</si>
  <si>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</si>
  <si>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</si>
  <si>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</si>
  <si>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</si>
  <si>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</si>
  <si>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</si>
  <si>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</si>
  <si>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</si>
  <si>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</si>
  <si>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</si>
  <si>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</si>
  <si>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</si>
  <si>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</si>
  <si>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</si>
  <si>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</si>
  <si>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</si>
  <si>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</si>
  <si>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</si>
  <si>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</si>
  <si>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</si>
  <si>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</si>
  <si>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</si>
  <si>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</si>
  <si>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</si>
  <si>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</si>
  <si>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</si>
  <si>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</si>
  <si>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</si>
  <si>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</si>
  <si>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</si>
  <si>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</si>
  <si>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</si>
  <si>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</si>
  <si>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</si>
  <si>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</si>
  <si>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</si>
  <si>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</si>
  <si>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</si>
  <si>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</si>
  <si>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</si>
  <si>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</si>
  <si>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</si>
  <si>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</si>
  <si>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</si>
  <si>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</si>
  <si>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</si>
  <si>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</si>
  <si>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</si>
  <si>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</si>
  <si>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</si>
  <si>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</si>
  <si>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</si>
  <si>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</si>
  <si>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</si>
  <si>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</si>
  <si>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</si>
  <si>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</si>
  <si>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</si>
  <si>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</si>
  <si>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</si>
  <si>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</si>
  <si>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</si>
  <si>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1322.98 !done</t>
  </si>
  <si>
    <t>2700 !done</t>
  </si>
  <si>
    <t>will drop to 740k after 1 Aug</t>
  </si>
  <si>
    <t>eccard #avail</t>
  </si>
  <si>
    <t>to become 2600</t>
  </si>
  <si>
    <t>Spe ED ring</t>
  </si>
  <si>
    <t>Spe Tenga4ED/PE</t>
  </si>
  <si>
    <t>Spe pouch</t>
  </si>
  <si>
    <t>Pizza #MB</t>
  </si>
  <si>
    <t>Teppan++21Jul #MBl</t>
  </si>
  <si>
    <t>FWD fire bx</t>
  </si>
  <si>
    <t>ATM till  30Jul</t>
  </si>
  <si>
    <t>SGD cash from PEK</t>
  </si>
  <si>
    <t>EOD 30 Jul 2023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</si>
  <si>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</si>
  <si>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</si>
  <si>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</si>
  <si>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</si>
  <si>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</si>
  <si>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</si>
  <si>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</si>
  <si>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</si>
  <si>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</si>
  <si>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</si>
  <si>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131.87 !rec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</si>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</sst>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6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0" fontId="0" fillId="0" borderId="0" xfId="0" applyFill="1" applyAlignment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1" t="s">
        <v>1875</v>
      </c>
      <c r="C2" s="951"/>
      <c r="D2" s="951"/>
      <c r="E2" s="930" t="s">
        <v>2497</v>
      </c>
      <c r="F2" s="930" t="s">
        <v>2519</v>
      </c>
      <c r="G2" s="689"/>
      <c r="H2" s="941"/>
      <c r="I2" s="929" t="s">
        <v>2624</v>
      </c>
      <c r="J2" s="929"/>
      <c r="K2" s="932" t="s">
        <v>2621</v>
      </c>
      <c r="L2" s="932" t="s">
        <v>2543</v>
      </c>
      <c r="M2" s="930" t="s">
        <v>2502</v>
      </c>
      <c r="N2" s="935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31"/>
      <c r="F3" s="931"/>
      <c r="G3" s="693"/>
      <c r="H3" s="942"/>
      <c r="I3" s="694" t="s">
        <v>2586</v>
      </c>
      <c r="J3" s="695" t="s">
        <v>2211</v>
      </c>
      <c r="K3" s="933"/>
      <c r="L3" s="933"/>
      <c r="M3" s="931"/>
      <c r="N3" s="93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46" t="s">
        <v>2500</v>
      </c>
      <c r="D10" s="946"/>
      <c r="E10" s="946"/>
      <c r="F10" s="946"/>
      <c r="G10" s="946"/>
      <c r="H10" s="946"/>
      <c r="I10" s="946"/>
      <c r="J10" s="946"/>
      <c r="K10" s="946"/>
      <c r="L10" s="946"/>
      <c r="M10" s="946"/>
      <c r="N10" s="946"/>
      <c r="O10" s="946"/>
      <c r="P10" s="946"/>
    </row>
    <row r="11" spans="2:16" ht="12.75" customHeight="1">
      <c r="B11" s="564"/>
      <c r="C11" s="556" t="s">
        <v>2515</v>
      </c>
      <c r="D11" s="554"/>
      <c r="E11" s="936" t="s">
        <v>2497</v>
      </c>
      <c r="F11" s="936" t="s">
        <v>2519</v>
      </c>
      <c r="G11" s="558"/>
      <c r="H11" s="939" t="s">
        <v>2508</v>
      </c>
      <c r="I11" s="943" t="s">
        <v>2742</v>
      </c>
      <c r="J11" s="947" t="s">
        <v>2622</v>
      </c>
      <c r="K11" s="947"/>
      <c r="L11" s="948"/>
      <c r="M11" s="936" t="s">
        <v>2743</v>
      </c>
      <c r="N11" s="938" t="s">
        <v>2509</v>
      </c>
    </row>
    <row r="12" spans="2:16">
      <c r="B12" s="564"/>
      <c r="C12" s="550" t="s">
        <v>1873</v>
      </c>
      <c r="D12" s="551" t="s">
        <v>2412</v>
      </c>
      <c r="E12" s="937"/>
      <c r="F12" s="937"/>
      <c r="G12" s="560"/>
      <c r="H12" s="940"/>
      <c r="I12" s="944"/>
      <c r="J12" s="697" t="s">
        <v>2517</v>
      </c>
      <c r="K12" s="561" t="s">
        <v>1874</v>
      </c>
      <c r="L12" s="949"/>
      <c r="M12" s="937"/>
      <c r="N12" s="938"/>
    </row>
    <row r="13" spans="2:16" s="622" customFormat="1">
      <c r="B13" s="950">
        <v>8</v>
      </c>
      <c r="C13" s="950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45" t="s">
        <v>2501</v>
      </c>
      <c r="D19" s="945"/>
      <c r="E19" s="945"/>
      <c r="F19" s="945"/>
      <c r="G19" s="945"/>
      <c r="H19" s="945"/>
      <c r="I19" s="945"/>
      <c r="J19" s="945"/>
      <c r="K19" s="945"/>
      <c r="L19" s="945"/>
      <c r="M19" s="945"/>
      <c r="N19" s="945"/>
      <c r="O19" s="945"/>
      <c r="P19" s="945"/>
    </row>
    <row r="20" spans="2:18" s="729" customFormat="1">
      <c r="B20" s="741"/>
      <c r="G20" s="934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34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34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2">
        <f>SUMPRODUCT(D4:D33,E4:E33)/365</f>
        <v>25.715295438356168</v>
      </c>
      <c r="E34" s="952"/>
      <c r="F34" s="773"/>
    </row>
    <row r="35" spans="2:11">
      <c r="B35" s="772" t="s">
        <v>2809</v>
      </c>
      <c r="D35" s="952" t="s">
        <v>2797</v>
      </c>
      <c r="E35" s="952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1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0">
        <v>100216.65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45106</v>
      </c>
      <c r="D5" s="820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45105</v>
      </c>
      <c r="D6" s="820">
        <v>100283.34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45104</v>
      </c>
      <c r="D7" s="820">
        <v>100912.23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0">
        <v>100912.22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45102</v>
      </c>
      <c r="D9" s="820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0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0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0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0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0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0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0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0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0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0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0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0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0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0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0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0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0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0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0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0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0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0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0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0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2">
        <f>SUMPRODUCT(D4:D34,E4:E34)/365</f>
        <v>13.229677205479451</v>
      </c>
      <c r="E35" s="952"/>
      <c r="F35" s="740"/>
    </row>
    <row r="36" spans="2:11">
      <c r="B36" s="734" t="s">
        <v>2809</v>
      </c>
      <c r="D36" s="952" t="s">
        <v>2797</v>
      </c>
      <c r="E36" s="952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2953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2952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2957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53" t="s">
        <v>1897</v>
      </c>
      <c r="D3" s="953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54" t="s">
        <v>2079</v>
      </c>
      <c r="C2" s="954"/>
      <c r="D2" s="955" t="s">
        <v>1875</v>
      </c>
      <c r="E2" s="955"/>
      <c r="F2" s="471"/>
      <c r="G2" s="471"/>
      <c r="H2" s="378"/>
      <c r="I2" s="958" t="s">
        <v>2256</v>
      </c>
      <c r="J2" s="959"/>
      <c r="K2" s="959"/>
      <c r="L2" s="959"/>
      <c r="M2" s="959"/>
      <c r="N2" s="959"/>
      <c r="O2" s="960"/>
      <c r="P2" s="438"/>
      <c r="Q2" s="961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66" t="s">
        <v>2282</v>
      </c>
      <c r="G3" s="967"/>
      <c r="H3" s="378"/>
      <c r="I3" s="433"/>
      <c r="J3" s="472"/>
      <c r="K3" s="963" t="s">
        <v>2422</v>
      </c>
      <c r="L3" s="964"/>
      <c r="M3" s="965"/>
      <c r="N3" s="476"/>
      <c r="O3" s="430"/>
      <c r="P3" s="470"/>
      <c r="Q3" s="962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5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5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5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57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77" t="s">
        <v>124</v>
      </c>
      <c r="C1" s="877"/>
      <c r="D1" s="880" t="s">
        <v>292</v>
      </c>
      <c r="E1" s="880"/>
      <c r="F1" s="880" t="s">
        <v>341</v>
      </c>
      <c r="G1" s="880"/>
      <c r="H1" s="878" t="s">
        <v>127</v>
      </c>
      <c r="I1" s="878"/>
      <c r="J1" s="874" t="s">
        <v>292</v>
      </c>
      <c r="K1" s="874"/>
      <c r="L1" s="879" t="s">
        <v>520</v>
      </c>
      <c r="M1" s="879"/>
      <c r="N1" s="878" t="s">
        <v>146</v>
      </c>
      <c r="O1" s="878"/>
      <c r="P1" s="874" t="s">
        <v>293</v>
      </c>
      <c r="Q1" s="874"/>
      <c r="R1" s="879" t="s">
        <v>522</v>
      </c>
      <c r="S1" s="879"/>
      <c r="T1" s="868" t="s">
        <v>193</v>
      </c>
      <c r="U1" s="868"/>
      <c r="V1" s="874" t="s">
        <v>292</v>
      </c>
      <c r="W1" s="874"/>
      <c r="X1" s="873" t="s">
        <v>524</v>
      </c>
      <c r="Y1" s="873"/>
      <c r="Z1" s="868" t="s">
        <v>241</v>
      </c>
      <c r="AA1" s="868"/>
      <c r="AB1" s="875" t="s">
        <v>292</v>
      </c>
      <c r="AC1" s="875"/>
      <c r="AD1" s="876" t="s">
        <v>524</v>
      </c>
      <c r="AE1" s="876"/>
      <c r="AF1" s="868" t="s">
        <v>367</v>
      </c>
      <c r="AG1" s="868"/>
      <c r="AH1" s="875" t="s">
        <v>292</v>
      </c>
      <c r="AI1" s="875"/>
      <c r="AJ1" s="873" t="s">
        <v>530</v>
      </c>
      <c r="AK1" s="873"/>
      <c r="AL1" s="868" t="s">
        <v>389</v>
      </c>
      <c r="AM1" s="868"/>
      <c r="AN1" s="885" t="s">
        <v>292</v>
      </c>
      <c r="AO1" s="885"/>
      <c r="AP1" s="883" t="s">
        <v>531</v>
      </c>
      <c r="AQ1" s="883"/>
      <c r="AR1" s="868" t="s">
        <v>416</v>
      </c>
      <c r="AS1" s="868"/>
      <c r="AV1" s="883" t="s">
        <v>285</v>
      </c>
      <c r="AW1" s="883"/>
      <c r="AX1" s="886" t="s">
        <v>998</v>
      </c>
      <c r="AY1" s="886"/>
      <c r="AZ1" s="886"/>
      <c r="BA1" s="208"/>
      <c r="BB1" s="881">
        <v>42942</v>
      </c>
      <c r="BC1" s="882"/>
      <c r="BD1" s="88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67" t="s">
        <v>261</v>
      </c>
      <c r="U4" s="867"/>
      <c r="X4" s="119" t="s">
        <v>233</v>
      </c>
      <c r="Y4" s="123">
        <f>Y3-Y6</f>
        <v>4.9669099999591708</v>
      </c>
      <c r="Z4" s="867" t="s">
        <v>262</v>
      </c>
      <c r="AA4" s="867"/>
      <c r="AD4" s="154" t="s">
        <v>233</v>
      </c>
      <c r="AE4" s="154">
        <f>AE3-AE5</f>
        <v>-52.526899999851594</v>
      </c>
      <c r="AF4" s="867" t="s">
        <v>262</v>
      </c>
      <c r="AG4" s="867"/>
      <c r="AH4" s="143"/>
      <c r="AI4" s="143"/>
      <c r="AJ4" s="154" t="s">
        <v>233</v>
      </c>
      <c r="AK4" s="154">
        <f>AK3-AK5</f>
        <v>94.988909999992757</v>
      </c>
      <c r="AL4" s="867" t="s">
        <v>262</v>
      </c>
      <c r="AM4" s="867"/>
      <c r="AP4" s="170" t="s">
        <v>233</v>
      </c>
      <c r="AQ4" s="174">
        <f>AQ3-AQ5</f>
        <v>33.841989999942598</v>
      </c>
      <c r="AR4" s="867" t="s">
        <v>262</v>
      </c>
      <c r="AS4" s="867"/>
      <c r="AX4" s="867" t="s">
        <v>564</v>
      </c>
      <c r="AY4" s="867"/>
      <c r="BB4" s="867" t="s">
        <v>567</v>
      </c>
      <c r="BC4" s="86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67"/>
      <c r="U5" s="867"/>
      <c r="V5" s="3" t="s">
        <v>258</v>
      </c>
      <c r="W5">
        <v>2050</v>
      </c>
      <c r="X5" s="82"/>
      <c r="Z5" s="867"/>
      <c r="AA5" s="86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67"/>
      <c r="AG5" s="867"/>
      <c r="AH5" s="143"/>
      <c r="AI5" s="143"/>
      <c r="AJ5" s="154" t="s">
        <v>352</v>
      </c>
      <c r="AK5" s="162">
        <f>SUM(AK11:AK59)</f>
        <v>30858.011000000002</v>
      </c>
      <c r="AL5" s="867"/>
      <c r="AM5" s="86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67"/>
      <c r="AS5" s="867"/>
      <c r="AX5" s="867"/>
      <c r="AY5" s="867"/>
      <c r="BB5" s="867"/>
      <c r="BC5" s="867"/>
      <c r="BD5" s="884" t="s">
        <v>999</v>
      </c>
      <c r="BE5" s="884"/>
      <c r="BF5" s="884"/>
      <c r="BG5" s="884"/>
      <c r="BH5" s="884"/>
      <c r="BI5" s="884"/>
      <c r="BJ5" s="884"/>
      <c r="BK5" s="88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69" t="s">
        <v>264</v>
      </c>
      <c r="W23" s="87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71"/>
      <c r="W24" s="87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87" t="s">
        <v>2664</v>
      </c>
      <c r="H3" s="888"/>
      <c r="I3" s="590"/>
      <c r="J3" s="887" t="s">
        <v>2665</v>
      </c>
      <c r="K3" s="888"/>
      <c r="L3" s="299"/>
      <c r="M3" s="887">
        <v>43739</v>
      </c>
      <c r="N3" s="888"/>
      <c r="O3" s="887">
        <v>42401</v>
      </c>
      <c r="P3" s="888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3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94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94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94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9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94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94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94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95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96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97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2">
        <f>G40/F42+H40</f>
        <v>1932511.2781954887</v>
      </c>
      <c r="H43" s="89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1">
        <f>H40*F42+G40</f>
        <v>2570240</v>
      </c>
      <c r="H44" s="891"/>
      <c r="I44" s="2"/>
      <c r="J44" s="891">
        <f>K40*1.37+J40</f>
        <v>1877697.6600000001</v>
      </c>
      <c r="K44" s="891"/>
      <c r="L44" s="2"/>
      <c r="M44" s="891">
        <f>N40*1.37+M40</f>
        <v>1789659</v>
      </c>
      <c r="N44" s="891"/>
      <c r="O44" s="891">
        <f>P40*1.36+O40</f>
        <v>1320187.2</v>
      </c>
      <c r="P44" s="89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0" t="s">
        <v>1186</v>
      </c>
      <c r="C47" s="890"/>
      <c r="D47" s="890"/>
      <c r="E47" s="890"/>
      <c r="F47" s="890"/>
      <c r="G47" s="890"/>
      <c r="H47" s="890"/>
      <c r="I47" s="890"/>
      <c r="J47" s="890"/>
      <c r="K47" s="890"/>
      <c r="L47" s="890"/>
      <c r="M47" s="890"/>
      <c r="N47" s="890"/>
    </row>
    <row r="48" spans="2:16">
      <c r="B48" s="890" t="s">
        <v>2560</v>
      </c>
      <c r="C48" s="890"/>
      <c r="D48" s="890"/>
      <c r="E48" s="890"/>
      <c r="F48" s="890"/>
      <c r="G48" s="890"/>
      <c r="H48" s="890"/>
      <c r="I48" s="890"/>
      <c r="J48" s="890"/>
      <c r="K48" s="890"/>
      <c r="L48" s="890"/>
      <c r="M48" s="890"/>
      <c r="N48" s="890"/>
    </row>
    <row r="49" spans="2:14">
      <c r="B49" s="890" t="s">
        <v>2559</v>
      </c>
      <c r="C49" s="890"/>
      <c r="D49" s="890"/>
      <c r="E49" s="890"/>
      <c r="F49" s="890"/>
      <c r="G49" s="890"/>
      <c r="H49" s="890"/>
      <c r="I49" s="890"/>
      <c r="J49" s="890"/>
      <c r="K49" s="890"/>
      <c r="L49" s="890"/>
      <c r="M49" s="890"/>
      <c r="N49" s="890"/>
    </row>
    <row r="50" spans="2:14">
      <c r="B50" s="889" t="s">
        <v>2558</v>
      </c>
      <c r="C50" s="889"/>
      <c r="D50" s="889"/>
      <c r="E50" s="889"/>
      <c r="F50" s="889"/>
      <c r="G50" s="889"/>
      <c r="H50" s="889"/>
      <c r="I50" s="889"/>
      <c r="J50" s="889"/>
      <c r="K50" s="889"/>
      <c r="L50" s="889"/>
      <c r="M50" s="889"/>
      <c r="N50" s="889"/>
    </row>
    <row r="51" spans="2:14">
      <c r="B51" s="889"/>
      <c r="C51" s="889"/>
      <c r="D51" s="889"/>
      <c r="E51" s="889"/>
      <c r="F51" s="889"/>
      <c r="G51" s="889"/>
      <c r="H51" s="889"/>
      <c r="I51" s="889"/>
      <c r="J51" s="889"/>
      <c r="K51" s="889"/>
      <c r="L51" s="889"/>
      <c r="M51" s="889"/>
      <c r="N51" s="889"/>
    </row>
    <row r="52" spans="2:14">
      <c r="B52" s="889"/>
      <c r="C52" s="889"/>
      <c r="D52" s="889"/>
      <c r="E52" s="889"/>
      <c r="F52" s="889"/>
      <c r="G52" s="889"/>
      <c r="H52" s="889"/>
      <c r="I52" s="889"/>
      <c r="J52" s="889"/>
      <c r="K52" s="889"/>
      <c r="L52" s="889"/>
      <c r="M52" s="889"/>
      <c r="N52" s="88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99" t="s">
        <v>2652</v>
      </c>
      <c r="F38" s="900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98" t="s">
        <v>989</v>
      </c>
      <c r="C41" s="898"/>
      <c r="D41" s="898"/>
      <c r="E41" s="898"/>
      <c r="F41" s="898"/>
      <c r="G41" s="898"/>
      <c r="H41" s="89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77" t="s">
        <v>909</v>
      </c>
      <c r="C1" s="877"/>
      <c r="D1" s="876" t="s">
        <v>515</v>
      </c>
      <c r="E1" s="876"/>
      <c r="F1" s="877" t="s">
        <v>513</v>
      </c>
      <c r="G1" s="877"/>
      <c r="H1" s="904" t="s">
        <v>549</v>
      </c>
      <c r="I1" s="904"/>
      <c r="J1" s="876" t="s">
        <v>515</v>
      </c>
      <c r="K1" s="876"/>
      <c r="L1" s="877" t="s">
        <v>908</v>
      </c>
      <c r="M1" s="877"/>
      <c r="N1" s="904" t="s">
        <v>549</v>
      </c>
      <c r="O1" s="904"/>
      <c r="P1" s="876" t="s">
        <v>515</v>
      </c>
      <c r="Q1" s="876"/>
      <c r="R1" s="877" t="s">
        <v>552</v>
      </c>
      <c r="S1" s="877"/>
      <c r="T1" s="904" t="s">
        <v>549</v>
      </c>
      <c r="U1" s="904"/>
      <c r="V1" s="876" t="s">
        <v>515</v>
      </c>
      <c r="W1" s="876"/>
      <c r="X1" s="877" t="s">
        <v>907</v>
      </c>
      <c r="Y1" s="877"/>
      <c r="Z1" s="904" t="s">
        <v>549</v>
      </c>
      <c r="AA1" s="904"/>
      <c r="AB1" s="876" t="s">
        <v>515</v>
      </c>
      <c r="AC1" s="876"/>
      <c r="AD1" s="877" t="s">
        <v>591</v>
      </c>
      <c r="AE1" s="877"/>
      <c r="AF1" s="904" t="s">
        <v>549</v>
      </c>
      <c r="AG1" s="904"/>
      <c r="AH1" s="876" t="s">
        <v>515</v>
      </c>
      <c r="AI1" s="876"/>
      <c r="AJ1" s="877" t="s">
        <v>906</v>
      </c>
      <c r="AK1" s="877"/>
      <c r="AL1" s="904" t="s">
        <v>626</v>
      </c>
      <c r="AM1" s="904"/>
      <c r="AN1" s="876" t="s">
        <v>627</v>
      </c>
      <c r="AO1" s="876"/>
      <c r="AP1" s="877" t="s">
        <v>621</v>
      </c>
      <c r="AQ1" s="877"/>
      <c r="AR1" s="904" t="s">
        <v>549</v>
      </c>
      <c r="AS1" s="904"/>
      <c r="AT1" s="876" t="s">
        <v>515</v>
      </c>
      <c r="AU1" s="876"/>
      <c r="AV1" s="877" t="s">
        <v>905</v>
      </c>
      <c r="AW1" s="877"/>
      <c r="AX1" s="904" t="s">
        <v>549</v>
      </c>
      <c r="AY1" s="904"/>
      <c r="AZ1" s="876" t="s">
        <v>515</v>
      </c>
      <c r="BA1" s="876"/>
      <c r="BB1" s="877" t="s">
        <v>653</v>
      </c>
      <c r="BC1" s="877"/>
      <c r="BD1" s="904" t="s">
        <v>549</v>
      </c>
      <c r="BE1" s="904"/>
      <c r="BF1" s="876" t="s">
        <v>515</v>
      </c>
      <c r="BG1" s="876"/>
      <c r="BH1" s="877" t="s">
        <v>904</v>
      </c>
      <c r="BI1" s="877"/>
      <c r="BJ1" s="904" t="s">
        <v>549</v>
      </c>
      <c r="BK1" s="904"/>
      <c r="BL1" s="876" t="s">
        <v>515</v>
      </c>
      <c r="BM1" s="876"/>
      <c r="BN1" s="877" t="s">
        <v>921</v>
      </c>
      <c r="BO1" s="877"/>
      <c r="BP1" s="904" t="s">
        <v>549</v>
      </c>
      <c r="BQ1" s="904"/>
      <c r="BR1" s="876" t="s">
        <v>515</v>
      </c>
      <c r="BS1" s="876"/>
      <c r="BT1" s="877" t="s">
        <v>903</v>
      </c>
      <c r="BU1" s="877"/>
      <c r="BV1" s="904" t="s">
        <v>704</v>
      </c>
      <c r="BW1" s="904"/>
      <c r="BX1" s="876" t="s">
        <v>705</v>
      </c>
      <c r="BY1" s="876"/>
      <c r="BZ1" s="877" t="s">
        <v>703</v>
      </c>
      <c r="CA1" s="877"/>
      <c r="CB1" s="904" t="s">
        <v>730</v>
      </c>
      <c r="CC1" s="904"/>
      <c r="CD1" s="876" t="s">
        <v>731</v>
      </c>
      <c r="CE1" s="876"/>
      <c r="CF1" s="877" t="s">
        <v>902</v>
      </c>
      <c r="CG1" s="877"/>
      <c r="CH1" s="904" t="s">
        <v>730</v>
      </c>
      <c r="CI1" s="904"/>
      <c r="CJ1" s="876" t="s">
        <v>731</v>
      </c>
      <c r="CK1" s="876"/>
      <c r="CL1" s="877" t="s">
        <v>748</v>
      </c>
      <c r="CM1" s="877"/>
      <c r="CN1" s="904" t="s">
        <v>730</v>
      </c>
      <c r="CO1" s="904"/>
      <c r="CP1" s="876" t="s">
        <v>731</v>
      </c>
      <c r="CQ1" s="876"/>
      <c r="CR1" s="877" t="s">
        <v>901</v>
      </c>
      <c r="CS1" s="877"/>
      <c r="CT1" s="904" t="s">
        <v>730</v>
      </c>
      <c r="CU1" s="904"/>
      <c r="CV1" s="902" t="s">
        <v>731</v>
      </c>
      <c r="CW1" s="902"/>
      <c r="CX1" s="877" t="s">
        <v>769</v>
      </c>
      <c r="CY1" s="877"/>
      <c r="CZ1" s="904" t="s">
        <v>730</v>
      </c>
      <c r="DA1" s="904"/>
      <c r="DB1" s="902" t="s">
        <v>731</v>
      </c>
      <c r="DC1" s="902"/>
      <c r="DD1" s="877" t="s">
        <v>900</v>
      </c>
      <c r="DE1" s="877"/>
      <c r="DF1" s="904" t="s">
        <v>816</v>
      </c>
      <c r="DG1" s="904"/>
      <c r="DH1" s="902" t="s">
        <v>817</v>
      </c>
      <c r="DI1" s="902"/>
      <c r="DJ1" s="877" t="s">
        <v>809</v>
      </c>
      <c r="DK1" s="877"/>
      <c r="DL1" s="904" t="s">
        <v>816</v>
      </c>
      <c r="DM1" s="904"/>
      <c r="DN1" s="902" t="s">
        <v>731</v>
      </c>
      <c r="DO1" s="902"/>
      <c r="DP1" s="877" t="s">
        <v>899</v>
      </c>
      <c r="DQ1" s="877"/>
      <c r="DR1" s="904" t="s">
        <v>816</v>
      </c>
      <c r="DS1" s="904"/>
      <c r="DT1" s="902" t="s">
        <v>731</v>
      </c>
      <c r="DU1" s="902"/>
      <c r="DV1" s="877" t="s">
        <v>898</v>
      </c>
      <c r="DW1" s="877"/>
      <c r="DX1" s="904" t="s">
        <v>816</v>
      </c>
      <c r="DY1" s="904"/>
      <c r="DZ1" s="902" t="s">
        <v>731</v>
      </c>
      <c r="EA1" s="902"/>
      <c r="EB1" s="877" t="s">
        <v>897</v>
      </c>
      <c r="EC1" s="877"/>
      <c r="ED1" s="904" t="s">
        <v>816</v>
      </c>
      <c r="EE1" s="904"/>
      <c r="EF1" s="902" t="s">
        <v>731</v>
      </c>
      <c r="EG1" s="902"/>
      <c r="EH1" s="877" t="s">
        <v>883</v>
      </c>
      <c r="EI1" s="877"/>
      <c r="EJ1" s="904" t="s">
        <v>816</v>
      </c>
      <c r="EK1" s="904"/>
      <c r="EL1" s="902" t="s">
        <v>936</v>
      </c>
      <c r="EM1" s="902"/>
      <c r="EN1" s="877" t="s">
        <v>922</v>
      </c>
      <c r="EO1" s="877"/>
      <c r="EP1" s="904" t="s">
        <v>816</v>
      </c>
      <c r="EQ1" s="904"/>
      <c r="ER1" s="902" t="s">
        <v>950</v>
      </c>
      <c r="ES1" s="902"/>
      <c r="ET1" s="877" t="s">
        <v>937</v>
      </c>
      <c r="EU1" s="877"/>
      <c r="EV1" s="904" t="s">
        <v>816</v>
      </c>
      <c r="EW1" s="904"/>
      <c r="EX1" s="902" t="s">
        <v>530</v>
      </c>
      <c r="EY1" s="902"/>
      <c r="EZ1" s="877" t="s">
        <v>952</v>
      </c>
      <c r="FA1" s="87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03" t="s">
        <v>779</v>
      </c>
      <c r="CU7" s="87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03" t="s">
        <v>778</v>
      </c>
      <c r="DA8" s="87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03" t="s">
        <v>778</v>
      </c>
      <c r="DG8" s="87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03" t="s">
        <v>778</v>
      </c>
      <c r="DM8" s="87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03" t="s">
        <v>778</v>
      </c>
      <c r="DS8" s="877"/>
      <c r="DT8" s="142" t="s">
        <v>783</v>
      </c>
      <c r="DU8" s="142">
        <f>SUM(DU13:DU17)</f>
        <v>32</v>
      </c>
      <c r="DV8" s="63"/>
      <c r="DW8" s="63"/>
      <c r="DX8" s="903" t="s">
        <v>778</v>
      </c>
      <c r="DY8" s="87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03" t="s">
        <v>928</v>
      </c>
      <c r="EK8" s="87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03" t="s">
        <v>928</v>
      </c>
      <c r="EQ9" s="87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03" t="s">
        <v>928</v>
      </c>
      <c r="EW9" s="87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03" t="s">
        <v>928</v>
      </c>
      <c r="EE11" s="87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03" t="s">
        <v>778</v>
      </c>
      <c r="CU12" s="87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68" t="s">
        <v>782</v>
      </c>
      <c r="CU19" s="86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0" t="s">
        <v>858</v>
      </c>
      <c r="FA21" s="890"/>
      <c r="FC21" s="238">
        <f>FC20-FC22</f>
        <v>113457.16899999997</v>
      </c>
      <c r="FD21" s="230"/>
      <c r="FE21" s="901" t="s">
        <v>1546</v>
      </c>
      <c r="FF21" s="901"/>
      <c r="FG21" s="90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0" t="s">
        <v>871</v>
      </c>
      <c r="FA22" s="89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0" t="s">
        <v>1000</v>
      </c>
      <c r="FA23" s="89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0" t="s">
        <v>1076</v>
      </c>
      <c r="FA24" s="89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0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0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0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0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K79"/>
  <sheetViews>
    <sheetView tabSelected="1" topLeftCell="JW1" zoomScaleNormal="100" workbookViewId="0">
      <selection activeCell="KK24" sqref="KK2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48" bestFit="1" customWidth="1"/>
    <col min="290" max="290" width="15.85546875" style="859" bestFit="1" customWidth="1"/>
    <col min="291" max="291" width="6.5703125" style="859" bestFit="1" customWidth="1"/>
    <col min="292" max="292" width="16.85546875" style="859" customWidth="1"/>
    <col min="293" max="293" width="11.85546875" style="859" bestFit="1" customWidth="1"/>
    <col min="294" max="294" width="17.7109375" style="859" customWidth="1"/>
    <col min="295" max="295" width="9.140625" style="859" bestFit="1" customWidth="1"/>
    <col min="296" max="296" width="5.85546875" style="859" bestFit="1" customWidth="1"/>
    <col min="297" max="297" width="14.5703125" style="859"/>
  </cols>
  <sheetData>
    <row r="1" spans="1:297" s="142" customFormat="1">
      <c r="A1" s="917" t="s">
        <v>1209</v>
      </c>
      <c r="B1" s="917"/>
      <c r="C1" s="885" t="s">
        <v>292</v>
      </c>
      <c r="D1" s="885"/>
      <c r="E1" s="883" t="s">
        <v>1010</v>
      </c>
      <c r="F1" s="883"/>
      <c r="G1" s="917" t="s">
        <v>1210</v>
      </c>
      <c r="H1" s="917"/>
      <c r="I1" s="885" t="s">
        <v>292</v>
      </c>
      <c r="J1" s="885"/>
      <c r="K1" s="883" t="s">
        <v>1011</v>
      </c>
      <c r="L1" s="883"/>
      <c r="M1" s="917" t="s">
        <v>1211</v>
      </c>
      <c r="N1" s="917"/>
      <c r="O1" s="885" t="s">
        <v>292</v>
      </c>
      <c r="P1" s="885"/>
      <c r="Q1" s="883" t="s">
        <v>1057</v>
      </c>
      <c r="R1" s="883"/>
      <c r="S1" s="917" t="s">
        <v>1212</v>
      </c>
      <c r="T1" s="917"/>
      <c r="U1" s="885" t="s">
        <v>292</v>
      </c>
      <c r="V1" s="885"/>
      <c r="W1" s="883" t="s">
        <v>627</v>
      </c>
      <c r="X1" s="883"/>
      <c r="Y1" s="917" t="s">
        <v>1213</v>
      </c>
      <c r="Z1" s="917"/>
      <c r="AA1" s="885" t="s">
        <v>292</v>
      </c>
      <c r="AB1" s="885"/>
      <c r="AC1" s="883" t="s">
        <v>1084</v>
      </c>
      <c r="AD1" s="883"/>
      <c r="AE1" s="917" t="s">
        <v>1214</v>
      </c>
      <c r="AF1" s="917"/>
      <c r="AG1" s="885" t="s">
        <v>292</v>
      </c>
      <c r="AH1" s="885"/>
      <c r="AI1" s="883" t="s">
        <v>1134</v>
      </c>
      <c r="AJ1" s="883"/>
      <c r="AK1" s="917" t="s">
        <v>1217</v>
      </c>
      <c r="AL1" s="917"/>
      <c r="AM1" s="885" t="s">
        <v>1132</v>
      </c>
      <c r="AN1" s="885"/>
      <c r="AO1" s="883" t="s">
        <v>1133</v>
      </c>
      <c r="AP1" s="883"/>
      <c r="AQ1" s="917" t="s">
        <v>1218</v>
      </c>
      <c r="AR1" s="917"/>
      <c r="AS1" s="885" t="s">
        <v>1132</v>
      </c>
      <c r="AT1" s="885"/>
      <c r="AU1" s="883" t="s">
        <v>1178</v>
      </c>
      <c r="AV1" s="883"/>
      <c r="AW1" s="917" t="s">
        <v>1215</v>
      </c>
      <c r="AX1" s="917"/>
      <c r="AY1" s="883" t="s">
        <v>1241</v>
      </c>
      <c r="AZ1" s="883"/>
      <c r="BA1" s="917" t="s">
        <v>1215</v>
      </c>
      <c r="BB1" s="917"/>
      <c r="BC1" s="885" t="s">
        <v>816</v>
      </c>
      <c r="BD1" s="885"/>
      <c r="BE1" s="883" t="s">
        <v>1208</v>
      </c>
      <c r="BF1" s="883"/>
      <c r="BG1" s="917" t="s">
        <v>1216</v>
      </c>
      <c r="BH1" s="917"/>
      <c r="BI1" s="885" t="s">
        <v>816</v>
      </c>
      <c r="BJ1" s="885"/>
      <c r="BK1" s="883" t="s">
        <v>1208</v>
      </c>
      <c r="BL1" s="883"/>
      <c r="BM1" s="917" t="s">
        <v>1226</v>
      </c>
      <c r="BN1" s="917"/>
      <c r="BO1" s="885" t="s">
        <v>816</v>
      </c>
      <c r="BP1" s="885"/>
      <c r="BQ1" s="883" t="s">
        <v>1244</v>
      </c>
      <c r="BR1" s="883"/>
      <c r="BS1" s="917" t="s">
        <v>1243</v>
      </c>
      <c r="BT1" s="917"/>
      <c r="BU1" s="885" t="s">
        <v>816</v>
      </c>
      <c r="BV1" s="885"/>
      <c r="BW1" s="883" t="s">
        <v>1248</v>
      </c>
      <c r="BX1" s="883"/>
      <c r="BY1" s="917" t="s">
        <v>1270</v>
      </c>
      <c r="BZ1" s="917"/>
      <c r="CA1" s="885" t="s">
        <v>816</v>
      </c>
      <c r="CB1" s="885"/>
      <c r="CC1" s="883" t="s">
        <v>1244</v>
      </c>
      <c r="CD1" s="883"/>
      <c r="CE1" s="917" t="s">
        <v>1291</v>
      </c>
      <c r="CF1" s="917"/>
      <c r="CG1" s="885" t="s">
        <v>816</v>
      </c>
      <c r="CH1" s="885"/>
      <c r="CI1" s="883" t="s">
        <v>1248</v>
      </c>
      <c r="CJ1" s="883"/>
      <c r="CK1" s="917" t="s">
        <v>1307</v>
      </c>
      <c r="CL1" s="917"/>
      <c r="CM1" s="885" t="s">
        <v>816</v>
      </c>
      <c r="CN1" s="885"/>
      <c r="CO1" s="883" t="s">
        <v>1244</v>
      </c>
      <c r="CP1" s="883"/>
      <c r="CQ1" s="917" t="s">
        <v>1335</v>
      </c>
      <c r="CR1" s="917"/>
      <c r="CS1" s="908" t="s">
        <v>816</v>
      </c>
      <c r="CT1" s="908"/>
      <c r="CU1" s="883" t="s">
        <v>1391</v>
      </c>
      <c r="CV1" s="883"/>
      <c r="CW1" s="917" t="s">
        <v>1374</v>
      </c>
      <c r="CX1" s="917"/>
      <c r="CY1" s="908" t="s">
        <v>816</v>
      </c>
      <c r="CZ1" s="908"/>
      <c r="DA1" s="883" t="s">
        <v>1597</v>
      </c>
      <c r="DB1" s="883"/>
      <c r="DC1" s="917" t="s">
        <v>1394</v>
      </c>
      <c r="DD1" s="917"/>
      <c r="DE1" s="908" t="s">
        <v>816</v>
      </c>
      <c r="DF1" s="908"/>
      <c r="DG1" s="883" t="s">
        <v>1491</v>
      </c>
      <c r="DH1" s="883"/>
      <c r="DI1" s="917" t="s">
        <v>1594</v>
      </c>
      <c r="DJ1" s="917"/>
      <c r="DK1" s="908" t="s">
        <v>816</v>
      </c>
      <c r="DL1" s="908"/>
      <c r="DM1" s="883" t="s">
        <v>1391</v>
      </c>
      <c r="DN1" s="883"/>
      <c r="DO1" s="917" t="s">
        <v>1595</v>
      </c>
      <c r="DP1" s="917"/>
      <c r="DQ1" s="908" t="s">
        <v>816</v>
      </c>
      <c r="DR1" s="908"/>
      <c r="DS1" s="883" t="s">
        <v>1590</v>
      </c>
      <c r="DT1" s="883"/>
      <c r="DU1" s="917" t="s">
        <v>1596</v>
      </c>
      <c r="DV1" s="917"/>
      <c r="DW1" s="908" t="s">
        <v>816</v>
      </c>
      <c r="DX1" s="908"/>
      <c r="DY1" s="883" t="s">
        <v>1616</v>
      </c>
      <c r="DZ1" s="883"/>
      <c r="EA1" s="907" t="s">
        <v>1611</v>
      </c>
      <c r="EB1" s="907"/>
      <c r="EC1" s="908" t="s">
        <v>816</v>
      </c>
      <c r="ED1" s="908"/>
      <c r="EE1" s="883" t="s">
        <v>1590</v>
      </c>
      <c r="EF1" s="883"/>
      <c r="EG1" s="361"/>
      <c r="EH1" s="907" t="s">
        <v>1641</v>
      </c>
      <c r="EI1" s="907"/>
      <c r="EJ1" s="908" t="s">
        <v>816</v>
      </c>
      <c r="EK1" s="908"/>
      <c r="EL1" s="883" t="s">
        <v>1675</v>
      </c>
      <c r="EM1" s="883"/>
      <c r="EN1" s="907" t="s">
        <v>1666</v>
      </c>
      <c r="EO1" s="907"/>
      <c r="EP1" s="908" t="s">
        <v>816</v>
      </c>
      <c r="EQ1" s="908"/>
      <c r="ER1" s="883" t="s">
        <v>1715</v>
      </c>
      <c r="ES1" s="883"/>
      <c r="ET1" s="907" t="s">
        <v>1708</v>
      </c>
      <c r="EU1" s="907"/>
      <c r="EV1" s="908" t="s">
        <v>816</v>
      </c>
      <c r="EW1" s="908"/>
      <c r="EX1" s="883" t="s">
        <v>1616</v>
      </c>
      <c r="EY1" s="883"/>
      <c r="EZ1" s="907" t="s">
        <v>1743</v>
      </c>
      <c r="FA1" s="907"/>
      <c r="FB1" s="908" t="s">
        <v>816</v>
      </c>
      <c r="FC1" s="908"/>
      <c r="FD1" s="883" t="s">
        <v>1597</v>
      </c>
      <c r="FE1" s="883"/>
      <c r="FF1" s="907" t="s">
        <v>1782</v>
      </c>
      <c r="FG1" s="907"/>
      <c r="FH1" s="908" t="s">
        <v>816</v>
      </c>
      <c r="FI1" s="908"/>
      <c r="FJ1" s="883" t="s">
        <v>1391</v>
      </c>
      <c r="FK1" s="883"/>
      <c r="FL1" s="907" t="s">
        <v>1817</v>
      </c>
      <c r="FM1" s="907"/>
      <c r="FN1" s="908" t="s">
        <v>816</v>
      </c>
      <c r="FO1" s="908"/>
      <c r="FP1" s="883" t="s">
        <v>1864</v>
      </c>
      <c r="FQ1" s="883"/>
      <c r="FR1" s="907" t="s">
        <v>1853</v>
      </c>
      <c r="FS1" s="907"/>
      <c r="FT1" s="908" t="s">
        <v>816</v>
      </c>
      <c r="FU1" s="908"/>
      <c r="FV1" s="883" t="s">
        <v>1864</v>
      </c>
      <c r="FW1" s="883"/>
      <c r="FX1" s="907" t="s">
        <v>1996</v>
      </c>
      <c r="FY1" s="907"/>
      <c r="FZ1" s="908" t="s">
        <v>816</v>
      </c>
      <c r="GA1" s="908"/>
      <c r="GB1" s="883" t="s">
        <v>1616</v>
      </c>
      <c r="GC1" s="883"/>
      <c r="GD1" s="907" t="s">
        <v>1997</v>
      </c>
      <c r="GE1" s="907"/>
      <c r="GF1" s="908" t="s">
        <v>816</v>
      </c>
      <c r="GG1" s="908"/>
      <c r="GH1" s="883" t="s">
        <v>1590</v>
      </c>
      <c r="GI1" s="883"/>
      <c r="GJ1" s="907" t="s">
        <v>2006</v>
      </c>
      <c r="GK1" s="907"/>
      <c r="GL1" s="908" t="s">
        <v>816</v>
      </c>
      <c r="GM1" s="908"/>
      <c r="GN1" s="883" t="s">
        <v>1590</v>
      </c>
      <c r="GO1" s="883"/>
      <c r="GP1" s="907" t="s">
        <v>2048</v>
      </c>
      <c r="GQ1" s="907"/>
      <c r="GR1" s="908" t="s">
        <v>816</v>
      </c>
      <c r="GS1" s="908"/>
      <c r="GT1" s="883" t="s">
        <v>1675</v>
      </c>
      <c r="GU1" s="883"/>
      <c r="GV1" s="907" t="s">
        <v>2082</v>
      </c>
      <c r="GW1" s="907"/>
      <c r="GX1" s="908" t="s">
        <v>816</v>
      </c>
      <c r="GY1" s="908"/>
      <c r="GZ1" s="883" t="s">
        <v>2121</v>
      </c>
      <c r="HA1" s="883"/>
      <c r="HB1" s="907" t="s">
        <v>2141</v>
      </c>
      <c r="HC1" s="907"/>
      <c r="HD1" s="908" t="s">
        <v>816</v>
      </c>
      <c r="HE1" s="908"/>
      <c r="HF1" s="883" t="s">
        <v>1715</v>
      </c>
      <c r="HG1" s="883"/>
      <c r="HH1" s="907" t="s">
        <v>2154</v>
      </c>
      <c r="HI1" s="907"/>
      <c r="HJ1" s="908" t="s">
        <v>816</v>
      </c>
      <c r="HK1" s="908"/>
      <c r="HL1" s="883" t="s">
        <v>1391</v>
      </c>
      <c r="HM1" s="883"/>
      <c r="HN1" s="907" t="s">
        <v>2200</v>
      </c>
      <c r="HO1" s="907"/>
      <c r="HP1" s="908" t="s">
        <v>816</v>
      </c>
      <c r="HQ1" s="908"/>
      <c r="HR1" s="883" t="s">
        <v>1391</v>
      </c>
      <c r="HS1" s="883"/>
      <c r="HT1" s="907" t="s">
        <v>2242</v>
      </c>
      <c r="HU1" s="907"/>
      <c r="HV1" s="908" t="s">
        <v>816</v>
      </c>
      <c r="HW1" s="908"/>
      <c r="HX1" s="883" t="s">
        <v>1616</v>
      </c>
      <c r="HY1" s="883"/>
      <c r="HZ1" s="907" t="s">
        <v>2298</v>
      </c>
      <c r="IA1" s="907"/>
      <c r="IB1" s="908" t="s">
        <v>816</v>
      </c>
      <c r="IC1" s="908"/>
      <c r="ID1" s="883" t="s">
        <v>1715</v>
      </c>
      <c r="IE1" s="883"/>
      <c r="IF1" s="907" t="s">
        <v>2365</v>
      </c>
      <c r="IG1" s="907"/>
      <c r="IH1" s="908" t="s">
        <v>816</v>
      </c>
      <c r="II1" s="908"/>
      <c r="IJ1" s="883" t="s">
        <v>1590</v>
      </c>
      <c r="IK1" s="883"/>
      <c r="IL1" s="907" t="s">
        <v>2440</v>
      </c>
      <c r="IM1" s="907"/>
      <c r="IN1" s="908" t="s">
        <v>816</v>
      </c>
      <c r="IO1" s="908"/>
      <c r="IP1" s="883" t="s">
        <v>1616</v>
      </c>
      <c r="IQ1" s="883"/>
      <c r="IR1" s="907" t="s">
        <v>2655</v>
      </c>
      <c r="IS1" s="907"/>
      <c r="IT1" s="908" t="s">
        <v>816</v>
      </c>
      <c r="IU1" s="908"/>
      <c r="IV1" s="883" t="s">
        <v>1748</v>
      </c>
      <c r="IW1" s="883"/>
      <c r="IX1" s="907" t="s">
        <v>2654</v>
      </c>
      <c r="IY1" s="907"/>
      <c r="IZ1" s="908" t="s">
        <v>816</v>
      </c>
      <c r="JA1" s="908"/>
      <c r="JB1" s="883" t="s">
        <v>1864</v>
      </c>
      <c r="JC1" s="883"/>
      <c r="JD1" s="907" t="s">
        <v>2701</v>
      </c>
      <c r="JE1" s="907"/>
      <c r="JF1" s="908" t="s">
        <v>816</v>
      </c>
      <c r="JG1" s="908"/>
      <c r="JH1" s="883" t="s">
        <v>1748</v>
      </c>
      <c r="JI1" s="883"/>
      <c r="JJ1" s="907" t="s">
        <v>2763</v>
      </c>
      <c r="JK1" s="907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49" t="s">
        <v>2977</v>
      </c>
      <c r="KC1" s="849"/>
      <c r="KD1" s="861" t="s">
        <v>816</v>
      </c>
      <c r="KE1" s="861"/>
      <c r="KF1" s="858" t="s">
        <v>1748</v>
      </c>
      <c r="KG1" s="858"/>
      <c r="KH1" s="860" t="s">
        <v>2977</v>
      </c>
      <c r="KI1" s="86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SUM(JY4:JY23)</f>
        <v>33089.310000000005</v>
      </c>
      <c r="JZ2" s="334" t="s">
        <v>296</v>
      </c>
      <c r="KA2" s="273">
        <f>JY2+JW2-KC2</f>
        <v>14338.26999999996</v>
      </c>
      <c r="KB2" s="848" t="s">
        <v>1911</v>
      </c>
      <c r="KC2" s="363">
        <f>SUM(KC3:KC25)</f>
        <v>320183.64</v>
      </c>
      <c r="KD2" s="859" t="s">
        <v>295</v>
      </c>
      <c r="KE2" s="492">
        <f>SUM(KE4:KE23)</f>
        <v>0</v>
      </c>
      <c r="KF2" s="334" t="s">
        <v>296</v>
      </c>
      <c r="KG2" s="273">
        <f>KE2+KC2-KI2</f>
        <v>0</v>
      </c>
      <c r="KH2" s="859" t="s">
        <v>1911</v>
      </c>
      <c r="KI2" s="363">
        <f>SUM(KI3:KI25)</f>
        <v>320183.64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KA2-JY40-JY39</f>
        <v>6348.9099999999598</v>
      </c>
      <c r="KB3" s="848" t="s">
        <v>2789</v>
      </c>
      <c r="KC3" s="268">
        <f>-71000-140000-135000</f>
        <v>-346000</v>
      </c>
      <c r="KE3" s="492"/>
      <c r="KF3" s="859" t="s">
        <v>2395</v>
      </c>
      <c r="KG3" s="273">
        <f>KG2-KE40-KE39</f>
        <v>0</v>
      </c>
      <c r="KH3" s="859" t="s">
        <v>2789</v>
      </c>
      <c r="KI3" s="268">
        <f>-71000-140000-135000</f>
        <v>-346000</v>
      </c>
      <c r="KJ3" s="607"/>
    </row>
    <row r="4" spans="1:297" ht="12.75" customHeight="1" thickBot="1">
      <c r="A4" s="867" t="s">
        <v>991</v>
      </c>
      <c r="B4" s="867"/>
      <c r="E4" s="170" t="s">
        <v>233</v>
      </c>
      <c r="F4" s="174">
        <f>F3-F5</f>
        <v>17</v>
      </c>
      <c r="G4" s="867" t="s">
        <v>991</v>
      </c>
      <c r="H4" s="86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f>17271.3*2</f>
        <v>34542.6</v>
      </c>
      <c r="JZ4" s="796" t="s">
        <v>1203</v>
      </c>
      <c r="KA4" s="286">
        <f>KA2-KA5</f>
        <v>1.4185687176104693</v>
      </c>
      <c r="KB4" s="852" t="s">
        <v>2672</v>
      </c>
      <c r="KC4" s="442">
        <v>-82000</v>
      </c>
      <c r="KD4" s="859" t="s">
        <v>633</v>
      </c>
      <c r="KE4" s="541"/>
      <c r="KF4" s="859" t="s">
        <v>1203</v>
      </c>
      <c r="KG4" s="286">
        <f>KG2-KG5</f>
        <v>0</v>
      </c>
      <c r="KH4" s="864" t="s">
        <v>2672</v>
      </c>
      <c r="KI4" s="442">
        <v>-82000</v>
      </c>
      <c r="KJ4" s="607"/>
    </row>
    <row r="5" spans="1:297">
      <c r="A5" s="867"/>
      <c r="B5" s="867"/>
      <c r="E5" s="170" t="s">
        <v>352</v>
      </c>
      <c r="F5" s="174">
        <f>SUM(F15:F58)</f>
        <v>12750</v>
      </c>
      <c r="G5" s="867"/>
      <c r="H5" s="86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2984</v>
      </c>
      <c r="JY5" s="541">
        <v>-30</v>
      </c>
      <c r="JZ5" s="796" t="s">
        <v>352</v>
      </c>
      <c r="KA5" s="273">
        <f>SUM(KA6:KA71)</f>
        <v>14336.85143128235</v>
      </c>
      <c r="KB5" s="853" t="s">
        <v>2671</v>
      </c>
      <c r="KC5" s="268">
        <v>-4000</v>
      </c>
      <c r="KD5" s="859" t="s">
        <v>2996</v>
      </c>
      <c r="KE5" s="541"/>
      <c r="KF5" s="859" t="s">
        <v>352</v>
      </c>
      <c r="KG5" s="273">
        <f>SUM(KG6:KG75)</f>
        <v>0</v>
      </c>
      <c r="KH5" s="863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2956</v>
      </c>
      <c r="JQ6" s="442"/>
      <c r="JR6" s="757" t="s">
        <v>2658</v>
      </c>
      <c r="JS6" s="541" t="s">
        <v>2832</v>
      </c>
      <c r="JT6" s="815" t="s">
        <v>2939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48" t="s">
        <v>2805</v>
      </c>
      <c r="KC6" s="268">
        <v>750006</v>
      </c>
      <c r="KD6" s="859" t="s">
        <v>2658</v>
      </c>
      <c r="KE6" s="541"/>
      <c r="KF6" s="815" t="s">
        <v>2926</v>
      </c>
      <c r="KG6" s="61"/>
      <c r="KH6" s="859" t="s">
        <v>2805</v>
      </c>
      <c r="KI6" s="268">
        <v>750006</v>
      </c>
      <c r="KJ6" s="606">
        <v>45137</v>
      </c>
      <c r="KK6" s="859" t="s">
        <v>2966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6"/>
      <c r="JY7" s="492"/>
      <c r="JZ7" s="815" t="s">
        <v>1002</v>
      </c>
      <c r="KA7" s="580">
        <v>1900.07</v>
      </c>
      <c r="KB7" s="320" t="s">
        <v>2464</v>
      </c>
      <c r="KC7" s="403">
        <v>0</v>
      </c>
      <c r="KD7" s="859" t="s">
        <v>2601</v>
      </c>
      <c r="KE7" s="492"/>
      <c r="KF7" s="815" t="s">
        <v>1002</v>
      </c>
      <c r="KG7" s="580"/>
      <c r="KH7" s="320" t="s">
        <v>2464</v>
      </c>
      <c r="KI7" s="403">
        <v>0</v>
      </c>
      <c r="KJ7" s="606">
        <v>45137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2976</v>
      </c>
      <c r="JY8" s="541">
        <v>60</v>
      </c>
      <c r="JZ8" s="815" t="s">
        <v>2933</v>
      </c>
      <c r="KA8" s="61">
        <f>27+270.45</f>
        <v>297.45</v>
      </c>
      <c r="KB8" s="205" t="s">
        <v>2967</v>
      </c>
      <c r="KC8" s="359">
        <v>-166</v>
      </c>
      <c r="KE8" s="492"/>
      <c r="KF8" s="815" t="s">
        <v>2933</v>
      </c>
      <c r="KG8" s="61"/>
      <c r="KH8" s="205" t="s">
        <v>2967</v>
      </c>
      <c r="KI8" s="359">
        <v>-166</v>
      </c>
      <c r="KJ8" s="606">
        <v>45137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389" t="s">
        <v>2974</v>
      </c>
      <c r="KA9" s="61">
        <v>5.99</v>
      </c>
      <c r="KB9" s="852" t="s">
        <v>1630</v>
      </c>
      <c r="KC9" s="442">
        <v>-1386</v>
      </c>
      <c r="KE9" s="541"/>
      <c r="KF9" s="815" t="s">
        <v>2933</v>
      </c>
      <c r="KG9" s="61"/>
      <c r="KH9" s="864" t="s">
        <v>1630</v>
      </c>
      <c r="KI9" s="442">
        <v>-1386</v>
      </c>
      <c r="KJ9" s="606">
        <v>45137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2979</v>
      </c>
      <c r="JY10" s="514"/>
      <c r="JZ10" s="346" t="s">
        <v>2950</v>
      </c>
      <c r="KA10" s="796">
        <v>29.9</v>
      </c>
      <c r="KB10" s="850" t="s">
        <v>2790</v>
      </c>
      <c r="KC10" s="268">
        <v>0</v>
      </c>
      <c r="KE10" s="494"/>
      <c r="KF10" s="815" t="s">
        <v>2933</v>
      </c>
      <c r="KG10" s="61" t="s">
        <v>2965</v>
      </c>
      <c r="KH10" s="862" t="s">
        <v>2790</v>
      </c>
      <c r="KI10" s="268">
        <v>0</v>
      </c>
      <c r="KJ10" s="606">
        <v>45137</v>
      </c>
      <c r="KK10" s="859" t="s">
        <v>2968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2959</v>
      </c>
      <c r="JY11" s="725">
        <f>55.87+0.96</f>
        <v>56.83</v>
      </c>
      <c r="JZ11" s="346" t="s">
        <v>1814</v>
      </c>
      <c r="KA11" s="61">
        <v>67.23</v>
      </c>
      <c r="KB11" s="853" t="s">
        <v>2791</v>
      </c>
      <c r="KC11" s="268">
        <v>765</v>
      </c>
      <c r="KD11" s="859" t="s">
        <v>2979</v>
      </c>
      <c r="KE11" s="514"/>
      <c r="KF11" s="389" t="s">
        <v>2974</v>
      </c>
      <c r="KG11" s="61"/>
      <c r="KH11" s="863" t="s">
        <v>2791</v>
      </c>
      <c r="KI11" s="268">
        <v>765</v>
      </c>
      <c r="KJ11" s="606">
        <v>45137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2918</v>
      </c>
      <c r="KA12" s="61">
        <v>2062.8000000000002</v>
      </c>
      <c r="KB12" s="853" t="s">
        <v>2792</v>
      </c>
      <c r="KC12" s="517">
        <v>1438</v>
      </c>
      <c r="KD12" s="859" t="s">
        <v>2995</v>
      </c>
      <c r="KE12" s="725"/>
      <c r="KF12" s="346" t="s">
        <v>2950</v>
      </c>
      <c r="KH12" s="863" t="s">
        <v>2792</v>
      </c>
      <c r="KI12" s="517">
        <v>1438</v>
      </c>
      <c r="KJ12" s="606">
        <v>45137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2935</v>
      </c>
      <c r="JY13" s="726">
        <v>7.95</v>
      </c>
      <c r="JZ13" s="346" t="s">
        <v>2682</v>
      </c>
      <c r="KA13" s="796">
        <f>259.2+410.4</f>
        <v>669.59999999999991</v>
      </c>
      <c r="KB13" s="853" t="s">
        <v>2921</v>
      </c>
      <c r="KC13" s="268">
        <v>284</v>
      </c>
      <c r="KD13" s="859" t="s">
        <v>1799</v>
      </c>
      <c r="KE13" s="725"/>
      <c r="KF13" s="346" t="s">
        <v>1814</v>
      </c>
      <c r="KG13" s="61"/>
      <c r="KH13" s="863" t="s">
        <v>2921</v>
      </c>
      <c r="KI13" s="268">
        <v>284</v>
      </c>
      <c r="KJ13" s="606">
        <v>45137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77" t="s">
        <v>2185</v>
      </c>
      <c r="HK14" s="87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2951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2954</v>
      </c>
      <c r="JY14" s="726"/>
      <c r="JZ14" s="346" t="s">
        <v>2919</v>
      </c>
      <c r="KA14" s="828">
        <v>10</v>
      </c>
      <c r="KB14" s="254" t="s">
        <v>2928</v>
      </c>
      <c r="KC14" s="605"/>
      <c r="KD14" s="9" t="s">
        <v>2935</v>
      </c>
      <c r="KE14" s="726"/>
      <c r="KF14" s="346" t="s">
        <v>2918</v>
      </c>
      <c r="KG14" s="61"/>
      <c r="KH14" s="254" t="s">
        <v>2928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11" t="s">
        <v>1504</v>
      </c>
      <c r="DP15" s="91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2936</v>
      </c>
      <c r="KA15" s="838">
        <f>6.8+7.8</f>
        <v>14.6</v>
      </c>
      <c r="KB15" s="853" t="s">
        <v>2795</v>
      </c>
      <c r="KC15" s="268">
        <v>0</v>
      </c>
      <c r="KD15" s="968" t="s">
        <v>2997</v>
      </c>
      <c r="KE15" s="968"/>
      <c r="KF15" s="346" t="s">
        <v>2682</v>
      </c>
      <c r="KH15" s="863" t="s">
        <v>2795</v>
      </c>
      <c r="KI15" s="268">
        <v>0</v>
      </c>
      <c r="KJ15" s="606">
        <v>45137</v>
      </c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6" t="s">
        <v>2978</v>
      </c>
      <c r="JY16" s="726"/>
      <c r="JZ16" s="346" t="s">
        <v>2923</v>
      </c>
      <c r="KA16" s="796">
        <f>73.44/2</f>
        <v>36.72</v>
      </c>
      <c r="KB16" s="853" t="s">
        <v>2683</v>
      </c>
      <c r="KC16" s="268">
        <v>14</v>
      </c>
      <c r="KD16" s="9"/>
      <c r="KE16" s="726"/>
      <c r="KF16" s="346" t="s">
        <v>2919</v>
      </c>
      <c r="KH16" s="863" t="s">
        <v>2683</v>
      </c>
      <c r="KI16" s="268">
        <v>14</v>
      </c>
      <c r="KJ16" s="606">
        <v>45137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2985</v>
      </c>
      <c r="KA17" s="61">
        <v>5.01</v>
      </c>
      <c r="KB17" s="852" t="s">
        <v>2679</v>
      </c>
      <c r="KC17" s="2">
        <v>227</v>
      </c>
      <c r="KD17" s="859" t="s">
        <v>2978</v>
      </c>
      <c r="KE17" s="726"/>
      <c r="KF17" s="346" t="s">
        <v>2936</v>
      </c>
      <c r="KH17" s="864" t="s">
        <v>2679</v>
      </c>
      <c r="KI17" s="2">
        <v>227</v>
      </c>
      <c r="KJ17" s="606">
        <v>45137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2986</v>
      </c>
      <c r="KA18" s="796">
        <v>10.87</v>
      </c>
      <c r="KB18" s="852" t="s">
        <v>2678</v>
      </c>
      <c r="KC18" s="2"/>
      <c r="KD18" s="9" t="s">
        <v>2917</v>
      </c>
      <c r="KE18" s="726"/>
      <c r="KF18" s="346" t="s">
        <v>2923</v>
      </c>
      <c r="KH18" s="864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11" t="s">
        <v>1474</v>
      </c>
      <c r="DJ19" s="91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2980</v>
      </c>
      <c r="JY19" s="726">
        <v>24.55</v>
      </c>
      <c r="JZ19" s="245" t="s">
        <v>2851</v>
      </c>
      <c r="KA19" s="492">
        <v>1347.2</v>
      </c>
      <c r="KB19" s="854" t="s">
        <v>2451</v>
      </c>
      <c r="KC19" s="2">
        <v>1000</v>
      </c>
      <c r="KD19" s="9" t="s">
        <v>2902</v>
      </c>
      <c r="KE19" s="726"/>
      <c r="KF19" s="346" t="s">
        <v>2941</v>
      </c>
      <c r="KG19" s="61"/>
      <c r="KH19" s="866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2962</v>
      </c>
      <c r="JY20" s="726">
        <v>27.05</v>
      </c>
      <c r="JZ20" s="245" t="s">
        <v>2987</v>
      </c>
      <c r="KA20" s="492">
        <v>1730.87</v>
      </c>
      <c r="KB20" s="851" t="s">
        <v>2469</v>
      </c>
      <c r="KC20" s="61"/>
      <c r="KD20" s="9" t="s">
        <v>2983</v>
      </c>
      <c r="KE20" s="726"/>
      <c r="KF20" s="346" t="s">
        <v>2942</v>
      </c>
      <c r="KH20" s="865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2981</v>
      </c>
      <c r="JY21" s="726">
        <v>13.23</v>
      </c>
      <c r="JZ21" s="245" t="s">
        <v>2963</v>
      </c>
      <c r="KA21" s="492">
        <v>1713.69</v>
      </c>
      <c r="KB21" s="851" t="s">
        <v>2477</v>
      </c>
      <c r="KC21" s="61"/>
      <c r="KD21" s="9" t="s">
        <v>2982</v>
      </c>
      <c r="KE21" s="726"/>
      <c r="KF21" s="245" t="s">
        <v>2851</v>
      </c>
      <c r="KG21" s="492"/>
      <c r="KH21" s="865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27" t="s">
        <v>507</v>
      </c>
      <c r="N22" s="927"/>
      <c r="Q22" s="166" t="s">
        <v>365</v>
      </c>
      <c r="S22" s="927" t="s">
        <v>507</v>
      </c>
      <c r="T22" s="92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1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68" t="s">
        <v>2170</v>
      </c>
      <c r="IU22" s="868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29" t="s">
        <v>2922</v>
      </c>
      <c r="JY22" s="726">
        <f>85.99+30.96</f>
        <v>116.94999999999999</v>
      </c>
      <c r="JZ22" s="345" t="s">
        <v>2550</v>
      </c>
      <c r="KA22" s="61">
        <f>69.21+73.35</f>
        <v>142.56</v>
      </c>
      <c r="KB22" s="851" t="s">
        <v>2955</v>
      </c>
      <c r="KC22" s="61">
        <v>1.64</v>
      </c>
      <c r="KD22" s="864" t="s">
        <v>2846</v>
      </c>
      <c r="KE22" s="726"/>
      <c r="KF22" s="245" t="s">
        <v>2851</v>
      </c>
      <c r="KG22" s="492" t="s">
        <v>2964</v>
      </c>
      <c r="KH22" s="865" t="s">
        <v>2955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22" t="s">
        <v>990</v>
      </c>
      <c r="N23" s="922"/>
      <c r="Q23" s="166" t="s">
        <v>369</v>
      </c>
      <c r="S23" s="922" t="s">
        <v>990</v>
      </c>
      <c r="T23" s="922"/>
      <c r="W23" s="244" t="s">
        <v>1019</v>
      </c>
      <c r="X23" s="142">
        <v>0</v>
      </c>
      <c r="Y23" s="927" t="s">
        <v>507</v>
      </c>
      <c r="Z23" s="92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1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68" t="s">
        <v>2170</v>
      </c>
      <c r="HK23" s="86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68" t="s">
        <v>2170</v>
      </c>
      <c r="HW23" s="868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Y23" s="510"/>
      <c r="JZ23" s="345" t="s">
        <v>2960</v>
      </c>
      <c r="KA23" s="61">
        <v>219</v>
      </c>
      <c r="KB23" s="851"/>
      <c r="KC23" s="61"/>
      <c r="KE23" s="510"/>
      <c r="KF23" s="245" t="s">
        <v>2852</v>
      </c>
      <c r="KG23" s="492"/>
      <c r="KH23" s="865"/>
      <c r="KI23" s="61"/>
    </row>
    <row r="24" spans="1:296">
      <c r="A24" s="927" t="s">
        <v>507</v>
      </c>
      <c r="B24" s="927"/>
      <c r="E24" s="164" t="s">
        <v>237</v>
      </c>
      <c r="F24" s="166"/>
      <c r="G24" s="927" t="s">
        <v>507</v>
      </c>
      <c r="H24" s="927"/>
      <c r="K24" s="244" t="s">
        <v>1019</v>
      </c>
      <c r="L24" s="142">
        <v>0</v>
      </c>
      <c r="M24" s="890"/>
      <c r="N24" s="890"/>
      <c r="Q24" s="166" t="s">
        <v>1056</v>
      </c>
      <c r="S24" s="890"/>
      <c r="T24" s="890"/>
      <c r="W24" s="244" t="s">
        <v>1027</v>
      </c>
      <c r="X24" s="205">
        <v>0</v>
      </c>
      <c r="Y24" s="922" t="s">
        <v>990</v>
      </c>
      <c r="Z24" s="922"/>
      <c r="AC24"/>
      <c r="AE24" s="927" t="s">
        <v>507</v>
      </c>
      <c r="AF24" s="927"/>
      <c r="AI24"/>
      <c r="AK24" s="927" t="s">
        <v>507</v>
      </c>
      <c r="AL24" s="92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13" t="s">
        <v>1536</v>
      </c>
      <c r="EF24" s="91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1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1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36"/>
      <c r="JY24" s="836"/>
      <c r="JZ24" s="345" t="s">
        <v>2897</v>
      </c>
      <c r="KA24" s="61">
        <v>30</v>
      </c>
      <c r="KB24" s="851" t="s">
        <v>2420</v>
      </c>
      <c r="KC24" s="61"/>
      <c r="KF24" s="245" t="s">
        <v>2963</v>
      </c>
      <c r="KG24" s="492"/>
      <c r="KH24" s="865" t="s">
        <v>2420</v>
      </c>
      <c r="KI24" s="61"/>
    </row>
    <row r="25" spans="1:296">
      <c r="A25" s="922" t="s">
        <v>990</v>
      </c>
      <c r="B25" s="922"/>
      <c r="E25" s="164" t="s">
        <v>139</v>
      </c>
      <c r="F25" s="166"/>
      <c r="G25" s="922" t="s">
        <v>990</v>
      </c>
      <c r="H25" s="922"/>
      <c r="K25" s="244" t="s">
        <v>1027</v>
      </c>
      <c r="L25" s="205">
        <v>0</v>
      </c>
      <c r="M25" s="890"/>
      <c r="N25" s="890"/>
      <c r="Q25" s="244" t="s">
        <v>1029</v>
      </c>
      <c r="R25" s="142">
        <v>0</v>
      </c>
      <c r="S25" s="890"/>
      <c r="T25" s="890"/>
      <c r="W25" s="244" t="s">
        <v>1050</v>
      </c>
      <c r="X25" s="142">
        <v>910.17</v>
      </c>
      <c r="Y25" s="890"/>
      <c r="Z25" s="890"/>
      <c r="AC25" s="248" t="s">
        <v>1083</v>
      </c>
      <c r="AD25" s="142">
        <v>90</v>
      </c>
      <c r="AE25" s="922" t="s">
        <v>990</v>
      </c>
      <c r="AF25" s="922"/>
      <c r="AI25" s="245" t="s">
        <v>1101</v>
      </c>
      <c r="AJ25" s="142">
        <v>30</v>
      </c>
      <c r="AK25" s="922" t="s">
        <v>990</v>
      </c>
      <c r="AL25" s="92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22"/>
      <c r="BH25" s="922"/>
      <c r="BK25" s="266" t="s">
        <v>1222</v>
      </c>
      <c r="BL25" s="205">
        <v>48.54</v>
      </c>
      <c r="BM25" s="922"/>
      <c r="BN25" s="922"/>
      <c r="BQ25" s="266" t="s">
        <v>1051</v>
      </c>
      <c r="BR25" s="205">
        <v>50.15</v>
      </c>
      <c r="BS25" s="922" t="s">
        <v>1245</v>
      </c>
      <c r="BT25" s="922"/>
      <c r="BW25" s="266" t="s">
        <v>1051</v>
      </c>
      <c r="BX25" s="205">
        <v>48.54</v>
      </c>
      <c r="BY25" s="922"/>
      <c r="BZ25" s="922"/>
      <c r="CC25" s="266" t="s">
        <v>1051</v>
      </c>
      <c r="CD25" s="205">
        <v>142.91</v>
      </c>
      <c r="CE25" s="922"/>
      <c r="CF25" s="922"/>
      <c r="CI25" s="266" t="s">
        <v>1312</v>
      </c>
      <c r="CJ25" s="205">
        <v>35.049999999999997</v>
      </c>
      <c r="CK25" s="890"/>
      <c r="CL25" s="890"/>
      <c r="CO25" s="266" t="s">
        <v>1286</v>
      </c>
      <c r="CP25" s="205">
        <v>153.41</v>
      </c>
      <c r="CQ25" s="890" t="s">
        <v>1327</v>
      </c>
      <c r="CR25" s="89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1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68" t="s">
        <v>2170</v>
      </c>
      <c r="IC25" s="868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2929</v>
      </c>
      <c r="KA25" s="534">
        <v>131.87</v>
      </c>
      <c r="KB25" s="851"/>
      <c r="KC25" s="851"/>
      <c r="KF25" s="345" t="s">
        <v>2550</v>
      </c>
      <c r="KG25" s="61"/>
      <c r="KH25" s="865"/>
      <c r="KI25" s="865"/>
    </row>
    <row r="26" spans="1:296">
      <c r="A26" s="890"/>
      <c r="B26" s="890"/>
      <c r="E26" s="198" t="s">
        <v>362</v>
      </c>
      <c r="F26" s="170"/>
      <c r="G26" s="890"/>
      <c r="H26" s="890"/>
      <c r="K26" s="244" t="s">
        <v>1018</v>
      </c>
      <c r="L26" s="142">
        <f>910+40</f>
        <v>950</v>
      </c>
      <c r="M26" s="890"/>
      <c r="N26" s="890"/>
      <c r="Q26" s="244" t="s">
        <v>1026</v>
      </c>
      <c r="R26" s="142">
        <v>0</v>
      </c>
      <c r="S26" s="890"/>
      <c r="T26" s="890"/>
      <c r="W26" s="143" t="s">
        <v>1085</v>
      </c>
      <c r="X26" s="142">
        <v>110.58</v>
      </c>
      <c r="Y26" s="890"/>
      <c r="Z26" s="890"/>
      <c r="AE26" s="890"/>
      <c r="AF26" s="890"/>
      <c r="AK26" s="890"/>
      <c r="AL26" s="89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0"/>
      <c r="AX26" s="890"/>
      <c r="AY26" s="143"/>
      <c r="AZ26" s="205"/>
      <c r="BA26" s="890"/>
      <c r="BB26" s="890"/>
      <c r="BE26" s="143" t="s">
        <v>1195</v>
      </c>
      <c r="BF26" s="205">
        <f>6.5*2</f>
        <v>13</v>
      </c>
      <c r="BG26" s="890"/>
      <c r="BH26" s="890"/>
      <c r="BK26" s="266" t="s">
        <v>1195</v>
      </c>
      <c r="BL26" s="205">
        <f>6.5*2</f>
        <v>13</v>
      </c>
      <c r="BM26" s="890"/>
      <c r="BN26" s="890"/>
      <c r="BQ26" s="266" t="s">
        <v>1195</v>
      </c>
      <c r="BR26" s="205">
        <v>13</v>
      </c>
      <c r="BS26" s="890"/>
      <c r="BT26" s="890"/>
      <c r="BW26" s="266" t="s">
        <v>1195</v>
      </c>
      <c r="BX26" s="205">
        <v>13</v>
      </c>
      <c r="BY26" s="890"/>
      <c r="BZ26" s="890"/>
      <c r="CC26" s="266" t="s">
        <v>1195</v>
      </c>
      <c r="CD26" s="205">
        <v>13</v>
      </c>
      <c r="CE26" s="890"/>
      <c r="CF26" s="89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18" t="s">
        <v>1536</v>
      </c>
      <c r="DZ26" s="91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13" t="s">
        <v>1536</v>
      </c>
      <c r="ES26" s="913"/>
      <c r="ET26" s="1" t="s">
        <v>1703</v>
      </c>
      <c r="EU26" s="272">
        <v>20000</v>
      </c>
      <c r="EW26" s="91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2989</v>
      </c>
      <c r="KA26" s="61">
        <f>(15+6.5)*2</f>
        <v>43</v>
      </c>
      <c r="KF26" s="345" t="s">
        <v>2960</v>
      </c>
      <c r="KG26" s="61"/>
    </row>
    <row r="27" spans="1:296">
      <c r="A27" s="890"/>
      <c r="B27" s="890"/>
      <c r="F27" s="194"/>
      <c r="G27" s="890"/>
      <c r="H27" s="890"/>
      <c r="K27"/>
      <c r="M27" s="923" t="s">
        <v>506</v>
      </c>
      <c r="N27" s="923"/>
      <c r="Q27" s="244" t="s">
        <v>1019</v>
      </c>
      <c r="R27" s="142">
        <v>0</v>
      </c>
      <c r="S27" s="923" t="s">
        <v>506</v>
      </c>
      <c r="T27" s="923"/>
      <c r="W27" s="143" t="s">
        <v>1051</v>
      </c>
      <c r="X27" s="142">
        <v>60.75</v>
      </c>
      <c r="Y27" s="890"/>
      <c r="Z27" s="890"/>
      <c r="AC27" s="219" t="s">
        <v>1092</v>
      </c>
      <c r="AD27" s="219"/>
      <c r="AE27" s="923" t="s">
        <v>506</v>
      </c>
      <c r="AF27" s="92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13" t="s">
        <v>1536</v>
      </c>
      <c r="EY27" s="91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68" t="s">
        <v>2170</v>
      </c>
      <c r="HQ27" s="868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2802</v>
      </c>
      <c r="KA27" s="61">
        <f>9+14.32+(9+9)</f>
        <v>41.32</v>
      </c>
      <c r="KB27" s="848" t="s">
        <v>506</v>
      </c>
      <c r="KF27" s="345" t="s">
        <v>2897</v>
      </c>
      <c r="KG27" s="61"/>
      <c r="KH27" s="859" t="s">
        <v>506</v>
      </c>
    </row>
    <row r="28" spans="1:296">
      <c r="A28" s="890"/>
      <c r="B28" s="890"/>
      <c r="E28" s="193" t="s">
        <v>360</v>
      </c>
      <c r="F28" s="194"/>
      <c r="G28" s="890"/>
      <c r="H28" s="890"/>
      <c r="K28" s="143" t="s">
        <v>1017</v>
      </c>
      <c r="L28" s="142">
        <f>60</f>
        <v>60</v>
      </c>
      <c r="M28" s="923" t="s">
        <v>992</v>
      </c>
      <c r="N28" s="923"/>
      <c r="Q28" s="244" t="s">
        <v>1073</v>
      </c>
      <c r="R28" s="205">
        <v>200</v>
      </c>
      <c r="S28" s="923" t="s">
        <v>992</v>
      </c>
      <c r="T28" s="923"/>
      <c r="W28" s="143" t="s">
        <v>1016</v>
      </c>
      <c r="X28" s="142">
        <v>61.35</v>
      </c>
      <c r="Y28" s="923" t="s">
        <v>506</v>
      </c>
      <c r="Z28" s="923"/>
      <c r="AC28" s="219" t="s">
        <v>1088</v>
      </c>
      <c r="AD28" s="219">
        <f>53+207+63</f>
        <v>323</v>
      </c>
      <c r="AE28" s="923" t="s">
        <v>992</v>
      </c>
      <c r="AF28" s="92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13" t="s">
        <v>1747</v>
      </c>
      <c r="FE28" s="91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68" t="s">
        <v>2170</v>
      </c>
      <c r="JA28" s="868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7"/>
      <c r="JY28" s="837"/>
      <c r="JZ28" s="345" t="s">
        <v>2775</v>
      </c>
      <c r="KA28" s="61">
        <v>64</v>
      </c>
      <c r="KB28" s="848" t="s">
        <v>93</v>
      </c>
      <c r="KF28" s="345" t="s">
        <v>2929</v>
      </c>
      <c r="KG28" s="534" t="s">
        <v>2988</v>
      </c>
      <c r="KH28" s="859" t="s">
        <v>93</v>
      </c>
    </row>
    <row r="29" spans="1:296">
      <c r="A29" s="923" t="s">
        <v>506</v>
      </c>
      <c r="B29" s="923"/>
      <c r="E29" s="193" t="s">
        <v>282</v>
      </c>
      <c r="F29" s="194"/>
      <c r="G29" s="923" t="s">
        <v>506</v>
      </c>
      <c r="H29" s="923"/>
      <c r="K29" s="143" t="s">
        <v>1016</v>
      </c>
      <c r="L29" s="142">
        <v>0</v>
      </c>
      <c r="M29" s="925" t="s">
        <v>93</v>
      </c>
      <c r="N29" s="925"/>
      <c r="Q29" s="244" t="s">
        <v>1050</v>
      </c>
      <c r="R29" s="142">
        <v>0</v>
      </c>
      <c r="S29" s="925" t="s">
        <v>93</v>
      </c>
      <c r="T29" s="925"/>
      <c r="W29" s="143" t="s">
        <v>1015</v>
      </c>
      <c r="X29" s="142">
        <v>64</v>
      </c>
      <c r="Y29" s="923" t="s">
        <v>992</v>
      </c>
      <c r="Z29" s="923"/>
      <c r="AC29" s="219" t="s">
        <v>1089</v>
      </c>
      <c r="AD29" s="219">
        <f>63+46</f>
        <v>109</v>
      </c>
      <c r="AE29" s="925" t="s">
        <v>93</v>
      </c>
      <c r="AF29" s="92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13" t="s">
        <v>1536</v>
      </c>
      <c r="EM29" s="91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2207</v>
      </c>
      <c r="KA29" s="203">
        <v>30.9</v>
      </c>
      <c r="KB29" s="848" t="s">
        <v>1034</v>
      </c>
      <c r="KF29" s="345" t="s">
        <v>1195</v>
      </c>
      <c r="KG29" s="61"/>
      <c r="KH29" s="859" t="s">
        <v>1034</v>
      </c>
    </row>
    <row r="30" spans="1:296">
      <c r="A30" s="923" t="s">
        <v>992</v>
      </c>
      <c r="B30" s="923"/>
      <c r="E30" s="193" t="s">
        <v>372</v>
      </c>
      <c r="F30" s="194"/>
      <c r="G30" s="923" t="s">
        <v>992</v>
      </c>
      <c r="H30" s="923"/>
      <c r="K30" s="143" t="s">
        <v>1015</v>
      </c>
      <c r="L30" s="142">
        <v>64</v>
      </c>
      <c r="M30" s="890" t="s">
        <v>385</v>
      </c>
      <c r="N30" s="890"/>
      <c r="Q30"/>
      <c r="S30" s="890" t="s">
        <v>385</v>
      </c>
      <c r="T30" s="890"/>
      <c r="W30" s="143" t="s">
        <v>1014</v>
      </c>
      <c r="X30" s="142">
        <v>100.01</v>
      </c>
      <c r="Y30" s="925" t="s">
        <v>93</v>
      </c>
      <c r="Z30" s="925"/>
      <c r="AC30" s="142" t="s">
        <v>1087</v>
      </c>
      <c r="AD30" s="142">
        <v>65</v>
      </c>
      <c r="AE30" s="890" t="s">
        <v>385</v>
      </c>
      <c r="AF30" s="89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13" t="s">
        <v>1747</v>
      </c>
      <c r="FK30" s="91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2858</v>
      </c>
      <c r="KA30" s="203">
        <v>10.8</v>
      </c>
      <c r="KF30" s="345" t="s">
        <v>2802</v>
      </c>
      <c r="KG30" s="61"/>
    </row>
    <row r="31" spans="1:296" ht="12.75" customHeight="1">
      <c r="A31" s="925" t="s">
        <v>93</v>
      </c>
      <c r="B31" s="925"/>
      <c r="E31" s="193" t="s">
        <v>1007</v>
      </c>
      <c r="F31" s="170"/>
      <c r="G31" s="925" t="s">
        <v>93</v>
      </c>
      <c r="H31" s="925"/>
      <c r="K31" s="143" t="s">
        <v>1014</v>
      </c>
      <c r="L31" s="142">
        <v>50.01</v>
      </c>
      <c r="M31" s="926" t="s">
        <v>1001</v>
      </c>
      <c r="N31" s="926"/>
      <c r="Q31" s="143" t="s">
        <v>1052</v>
      </c>
      <c r="R31" s="142">
        <v>26</v>
      </c>
      <c r="S31" s="926" t="s">
        <v>1001</v>
      </c>
      <c r="T31" s="926"/>
      <c r="W31"/>
      <c r="Y31" s="890" t="s">
        <v>385</v>
      </c>
      <c r="Z31" s="890"/>
      <c r="AC31" s="142" t="s">
        <v>1090</v>
      </c>
      <c r="AD31" s="142">
        <v>10</v>
      </c>
      <c r="AE31" s="926" t="s">
        <v>1001</v>
      </c>
      <c r="AF31" s="92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45" t="s">
        <v>2364</v>
      </c>
      <c r="KA31" s="61">
        <f>16.3+16.34+12.3+10+15.21+16.19+10+16.01+15.57+10+10+15.19</f>
        <v>163.11000000000001</v>
      </c>
      <c r="KF31" s="345" t="s">
        <v>2775</v>
      </c>
      <c r="KG31" s="61"/>
    </row>
    <row r="32" spans="1:296">
      <c r="A32" s="890" t="s">
        <v>385</v>
      </c>
      <c r="B32" s="890"/>
      <c r="E32" s="170"/>
      <c r="F32" s="170"/>
      <c r="G32" s="890" t="s">
        <v>385</v>
      </c>
      <c r="H32" s="890"/>
      <c r="K32"/>
      <c r="M32" s="922" t="s">
        <v>243</v>
      </c>
      <c r="N32" s="922"/>
      <c r="Q32" s="143" t="s">
        <v>1051</v>
      </c>
      <c r="R32" s="142">
        <v>55</v>
      </c>
      <c r="S32" s="922" t="s">
        <v>243</v>
      </c>
      <c r="T32" s="922"/>
      <c r="W32" s="243" t="s">
        <v>1072</v>
      </c>
      <c r="X32" s="243">
        <v>0</v>
      </c>
      <c r="Y32" s="926" t="s">
        <v>1001</v>
      </c>
      <c r="Z32" s="926"/>
      <c r="AE32" s="922" t="s">
        <v>243</v>
      </c>
      <c r="AF32" s="92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10" t="s">
        <v>1438</v>
      </c>
      <c r="DP32" s="91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68" t="s">
        <v>2170</v>
      </c>
      <c r="IO32" s="868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2883</v>
      </c>
      <c r="KA32" s="61">
        <v>80</v>
      </c>
      <c r="KB32" s="848" t="s">
        <v>2759</v>
      </c>
      <c r="KF32" s="345" t="s">
        <v>2932</v>
      </c>
      <c r="KG32" s="203"/>
      <c r="KH32" s="859" t="s">
        <v>2759</v>
      </c>
    </row>
    <row r="33" spans="1:297">
      <c r="A33" s="926" t="s">
        <v>1001</v>
      </c>
      <c r="B33" s="926"/>
      <c r="C33" s="3"/>
      <c r="D33" s="3"/>
      <c r="E33" s="246"/>
      <c r="F33" s="246"/>
      <c r="G33" s="926" t="s">
        <v>1001</v>
      </c>
      <c r="H33" s="926"/>
      <c r="K33" s="243" t="s">
        <v>1021</v>
      </c>
      <c r="L33" s="243"/>
      <c r="M33" s="924" t="s">
        <v>1034</v>
      </c>
      <c r="N33" s="924"/>
      <c r="Q33" s="143" t="s">
        <v>1016</v>
      </c>
      <c r="R33" s="142">
        <v>77.239999999999995</v>
      </c>
      <c r="S33" s="924" t="s">
        <v>1034</v>
      </c>
      <c r="T33" s="924"/>
      <c r="Y33" s="922" t="s">
        <v>243</v>
      </c>
      <c r="Z33" s="922"/>
      <c r="AC33" s="197" t="s">
        <v>1012</v>
      </c>
      <c r="AD33" s="142">
        <v>350</v>
      </c>
      <c r="AE33" s="924" t="s">
        <v>1034</v>
      </c>
      <c r="AF33" s="92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0" t="s">
        <v>1411</v>
      </c>
      <c r="DB33" s="92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37" t="s">
        <v>2900</v>
      </c>
      <c r="KA33" s="61">
        <v>115</v>
      </c>
      <c r="KF33" s="345" t="s">
        <v>2858</v>
      </c>
      <c r="KG33" s="203"/>
    </row>
    <row r="34" spans="1:297">
      <c r="A34" s="922" t="s">
        <v>243</v>
      </c>
      <c r="B34" s="922"/>
      <c r="E34" s="170"/>
      <c r="F34" s="170"/>
      <c r="G34" s="922" t="s">
        <v>243</v>
      </c>
      <c r="H34" s="92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24" t="s">
        <v>1034</v>
      </c>
      <c r="Z34" s="92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2899</v>
      </c>
      <c r="KA34" s="61">
        <v>175</v>
      </c>
      <c r="KF34" s="345" t="s">
        <v>2364</v>
      </c>
      <c r="KG34" s="61"/>
    </row>
    <row r="35" spans="1:297" ht="14.25" customHeight="1">
      <c r="A35" s="928" t="s">
        <v>342</v>
      </c>
      <c r="B35" s="928"/>
      <c r="E35" s="187" t="s">
        <v>368</v>
      </c>
      <c r="F35" s="170"/>
      <c r="G35" s="928" t="s">
        <v>342</v>
      </c>
      <c r="H35" s="92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2958</v>
      </c>
      <c r="KA35" s="533">
        <v>10</v>
      </c>
      <c r="KF35" s="337" t="s">
        <v>2883</v>
      </c>
      <c r="KG35" s="61"/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2927</v>
      </c>
      <c r="KA36" s="61">
        <f>45.73</f>
        <v>45.73</v>
      </c>
      <c r="KF36" s="337" t="s">
        <v>2900</v>
      </c>
      <c r="KG36" s="61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15" t="s">
        <v>1536</v>
      </c>
      <c r="DT37" s="91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2937</v>
      </c>
      <c r="KA37" s="533">
        <v>33.03</v>
      </c>
      <c r="KF37" s="337" t="s">
        <v>2899</v>
      </c>
      <c r="KG37" s="61"/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794" t="s">
        <v>2779</v>
      </c>
      <c r="JY38" s="794"/>
      <c r="JZ38" s="337" t="s">
        <v>2898</v>
      </c>
      <c r="KA38" s="61">
        <f>48.9</f>
        <v>48.9</v>
      </c>
      <c r="KD38" s="857" t="s">
        <v>2779</v>
      </c>
      <c r="KE38" s="857"/>
      <c r="KF38" s="337" t="s">
        <v>2958</v>
      </c>
      <c r="KG38" s="53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815" t="s">
        <v>1958</v>
      </c>
      <c r="JY39" s="273">
        <f>SUM(KA6:KA8)</f>
        <v>3197.6</v>
      </c>
      <c r="JZ39" s="337" t="s">
        <v>2908</v>
      </c>
      <c r="KA39" s="533">
        <v>31</v>
      </c>
      <c r="KD39" s="815" t="s">
        <v>1958</v>
      </c>
      <c r="KE39" s="273">
        <f>SUM(KG6:KG10)</f>
        <v>0</v>
      </c>
      <c r="KF39" s="337" t="s">
        <v>2973</v>
      </c>
      <c r="KG39" s="61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10" t="s">
        <v>1438</v>
      </c>
      <c r="DJ40" s="91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68" t="s">
        <v>2170</v>
      </c>
      <c r="II40" s="868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88" t="s">
        <v>2854</v>
      </c>
      <c r="JY40" s="273">
        <f>SUM(KA19:KA21)</f>
        <v>4791.76</v>
      </c>
      <c r="JZ40" s="337" t="s">
        <v>2943</v>
      </c>
      <c r="KA40" s="533">
        <v>13.15</v>
      </c>
      <c r="KD40" s="388" t="s">
        <v>2854</v>
      </c>
      <c r="KE40" s="273">
        <f>SUM(KG21:KG24)</f>
        <v>0</v>
      </c>
      <c r="KF40" s="337" t="s">
        <v>2972</v>
      </c>
      <c r="KG40" s="53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50" t="s">
        <v>1392</v>
      </c>
      <c r="JY41" s="2">
        <f>KA9</f>
        <v>5.99</v>
      </c>
      <c r="JZ41" s="337" t="s">
        <v>2938</v>
      </c>
      <c r="KA41" s="533">
        <v>38.200000000000003</v>
      </c>
      <c r="KB41" s="848"/>
      <c r="KC41" s="848"/>
      <c r="KD41" s="350" t="s">
        <v>1392</v>
      </c>
      <c r="KE41" s="2">
        <f>KG11</f>
        <v>0</v>
      </c>
      <c r="KF41" s="337" t="s">
        <v>2927</v>
      </c>
      <c r="KG41" s="61"/>
      <c r="KH41" s="859"/>
      <c r="KI41" s="859"/>
      <c r="KJ41" s="859"/>
      <c r="KK41" s="85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46" t="s">
        <v>2165</v>
      </c>
      <c r="JY42" s="2">
        <f>SUM(KA10:KA18)</f>
        <v>2906.73</v>
      </c>
      <c r="JZ42" s="337" t="s">
        <v>2940</v>
      </c>
      <c r="KA42" s="533">
        <v>10.5</v>
      </c>
      <c r="KD42" s="346" t="s">
        <v>2165</v>
      </c>
      <c r="KE42" s="2">
        <f>SUM(KG12:KG20)</f>
        <v>0</v>
      </c>
      <c r="KF42" s="337" t="s">
        <v>2937</v>
      </c>
      <c r="KG42" s="53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8" t="s">
        <v>2166</v>
      </c>
      <c r="JY43" s="2">
        <f>SUM(KA22:KA31)</f>
        <v>876.56000000000006</v>
      </c>
      <c r="JZ43" s="337" t="s">
        <v>2990</v>
      </c>
      <c r="KA43" s="61">
        <f>47.8+1.2+2.5+3.2</f>
        <v>54.7</v>
      </c>
      <c r="KB43" s="848"/>
      <c r="KC43" s="848"/>
      <c r="KD43" s="348" t="s">
        <v>2998</v>
      </c>
      <c r="KE43" s="2">
        <f>SUM(KG25:KG34)</f>
        <v>0</v>
      </c>
      <c r="KF43" s="337" t="s">
        <v>2898</v>
      </c>
      <c r="KG43" s="61"/>
      <c r="KH43" s="859"/>
      <c r="KI43" s="859"/>
      <c r="KJ43" s="859"/>
      <c r="KK43" s="859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37" t="s">
        <v>2164</v>
      </c>
      <c r="JY44" s="2">
        <f>SUM(KA32:KA42)</f>
        <v>600.51</v>
      </c>
      <c r="JZ44" s="337" t="s">
        <v>2972</v>
      </c>
      <c r="KA44" s="533">
        <v>26.5</v>
      </c>
      <c r="KD44" s="337" t="s">
        <v>2164</v>
      </c>
      <c r="KE44" s="2">
        <f>SUM(KG35:KG47)</f>
        <v>0</v>
      </c>
      <c r="KF44" s="337" t="s">
        <v>2908</v>
      </c>
      <c r="KG44" s="533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2814</v>
      </c>
      <c r="JY45" s="2">
        <f>SUM(KA36:KA44)</f>
        <v>301.70999999999998</v>
      </c>
      <c r="JZ45" s="796" t="s">
        <v>2711</v>
      </c>
      <c r="KA45" s="78">
        <f>8+61+1</f>
        <v>70</v>
      </c>
      <c r="KD45" s="337" t="s">
        <v>2814</v>
      </c>
      <c r="KE45" s="2">
        <f>SUM(KG39:KG47)</f>
        <v>0</v>
      </c>
      <c r="KF45" s="337" t="s">
        <v>2943</v>
      </c>
      <c r="KG45" s="533"/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Z46" s="848" t="s">
        <v>2961</v>
      </c>
      <c r="KA46" s="78">
        <v>300</v>
      </c>
      <c r="KF46" s="337" t="s">
        <v>2938</v>
      </c>
      <c r="KG46" s="533"/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9" t="s">
        <v>2196</v>
      </c>
      <c r="KA47" s="534">
        <f>670+187</f>
        <v>857</v>
      </c>
      <c r="KF47" s="337" t="s">
        <v>2940</v>
      </c>
      <c r="KG47" s="533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412">
        <v>47.04</v>
      </c>
      <c r="KA48" s="534" t="s">
        <v>2991</v>
      </c>
      <c r="KF48" s="859" t="s">
        <v>2711</v>
      </c>
      <c r="KG48" s="78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09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386" t="s">
        <v>1411</v>
      </c>
      <c r="KA49" s="408">
        <f>JW19+JY52+JY8-KC17</f>
        <v>273</v>
      </c>
      <c r="KF49" s="859" t="s">
        <v>2961</v>
      </c>
      <c r="KG49" s="78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09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09">
        <v>34</v>
      </c>
      <c r="KA50" s="816" t="s">
        <v>2992</v>
      </c>
      <c r="KF50" s="9" t="s">
        <v>2196</v>
      </c>
      <c r="KG50" s="534"/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09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409">
        <v>25</v>
      </c>
      <c r="KA51" s="543" t="s">
        <v>2901</v>
      </c>
      <c r="KF51" s="412">
        <v>47.04</v>
      </c>
      <c r="KG51" s="534"/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09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X52" s="341" t="s">
        <v>2975</v>
      </c>
      <c r="JY52" s="353">
        <v>200</v>
      </c>
      <c r="JZ52" s="409">
        <v>7</v>
      </c>
      <c r="KA52" s="543" t="s">
        <v>1310</v>
      </c>
      <c r="KF52" s="386" t="s">
        <v>1411</v>
      </c>
      <c r="KG52" s="408">
        <f>KC17+KE57-KI17</f>
        <v>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826">
        <v>20</v>
      </c>
      <c r="KA53" s="827" t="s">
        <v>2906</v>
      </c>
      <c r="KF53" s="409"/>
      <c r="KG53" s="81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20</v>
      </c>
      <c r="KA54" s="543" t="s">
        <v>2944</v>
      </c>
      <c r="KF54" s="409"/>
      <c r="KG54" s="543"/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409">
        <v>80</v>
      </c>
      <c r="KA55" s="543" t="s">
        <v>2946</v>
      </c>
      <c r="KF55" s="409"/>
      <c r="KG55" s="543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6</v>
      </c>
      <c r="KA56" s="543" t="s">
        <v>2945</v>
      </c>
      <c r="KF56" s="826"/>
      <c r="KG56" s="827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50</v>
      </c>
      <c r="KA57" s="543" t="s">
        <v>1828</v>
      </c>
      <c r="KC57" s="390"/>
      <c r="KD57" s="341" t="s">
        <v>2975</v>
      </c>
      <c r="KE57" s="353">
        <v>0</v>
      </c>
      <c r="KF57" s="409"/>
      <c r="KG57" s="543"/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796" t="s">
        <v>2949</v>
      </c>
      <c r="KA58" s="796">
        <v>31.001000000000001</v>
      </c>
      <c r="KF58" s="409"/>
      <c r="KG58" s="543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796" t="s">
        <v>2930</v>
      </c>
      <c r="KA59" s="407">
        <f>30/5.217</f>
        <v>5.7504312823461765</v>
      </c>
      <c r="KF59" s="409"/>
      <c r="KG59" s="543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2947</v>
      </c>
      <c r="KA60" s="796">
        <v>21.81</v>
      </c>
      <c r="KF60" s="409"/>
      <c r="KG60" s="543"/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2994</v>
      </c>
      <c r="KA61" s="796">
        <v>11.25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2898</v>
      </c>
      <c r="KA62" s="796">
        <v>117.5</v>
      </c>
      <c r="KG62" s="407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2931</v>
      </c>
      <c r="KA63" s="825">
        <v>36.200000000000003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841" t="s">
        <v>2920</v>
      </c>
      <c r="KA64" s="796">
        <v>9.8000000000000007</v>
      </c>
    </row>
    <row r="65" spans="111:293">
      <c r="DG65" s="218" t="s">
        <v>1167</v>
      </c>
      <c r="DH65" s="302">
        <v>1500</v>
      </c>
      <c r="IP65" s="400"/>
      <c r="JK65" s="390"/>
      <c r="JQ65" s="390"/>
      <c r="JZ65" s="839" t="s">
        <v>2970</v>
      </c>
      <c r="KA65" s="839">
        <v>9.77</v>
      </c>
    </row>
    <row r="66" spans="111:293">
      <c r="IJ66" s="398"/>
      <c r="IK66" s="344"/>
      <c r="IP66" s="400"/>
      <c r="JZ66" s="839" t="s">
        <v>2969</v>
      </c>
      <c r="KA66" s="839">
        <v>11.9</v>
      </c>
    </row>
    <row r="67" spans="111:293">
      <c r="IK67" s="493"/>
      <c r="IM67" s="390"/>
      <c r="IP67" s="400"/>
      <c r="IS67" s="390"/>
      <c r="JZ67" s="839" t="s">
        <v>2971</v>
      </c>
      <c r="KA67" s="839">
        <v>6.62</v>
      </c>
      <c r="KF67" s="864"/>
    </row>
    <row r="68" spans="111:293">
      <c r="IJ68" s="400"/>
      <c r="IP68" s="400"/>
      <c r="JZ68" s="11" t="s">
        <v>2907</v>
      </c>
      <c r="KA68" s="807">
        <v>69</v>
      </c>
    </row>
    <row r="69" spans="111:293">
      <c r="HO69" s="390"/>
      <c r="IG69" s="390"/>
      <c r="IJ69" s="400"/>
      <c r="JY69" s="796" t="s">
        <v>2880</v>
      </c>
      <c r="JZ69" s="11" t="s">
        <v>2934</v>
      </c>
      <c r="KA69" s="796">
        <v>8</v>
      </c>
    </row>
    <row r="70" spans="111:293">
      <c r="IJ70" s="400"/>
      <c r="JZ70" s="855" t="s">
        <v>2993</v>
      </c>
      <c r="KA70" s="847">
        <v>29.7</v>
      </c>
    </row>
    <row r="71" spans="111:293">
      <c r="IJ71" s="400"/>
      <c r="JZ71" s="11" t="s">
        <v>2948</v>
      </c>
      <c r="KA71" s="796">
        <v>8.1999999999999993</v>
      </c>
    </row>
    <row r="72" spans="111:293">
      <c r="IJ72" s="400"/>
    </row>
    <row r="73" spans="111:293">
      <c r="IJ73" s="400"/>
      <c r="KG73" s="862"/>
    </row>
    <row r="74" spans="111:293">
      <c r="HI74" s="390"/>
    </row>
    <row r="76" spans="111:293">
      <c r="GW76" s="390"/>
    </row>
    <row r="77" spans="111:293">
      <c r="HU77" s="390"/>
    </row>
    <row r="78" spans="111:293">
      <c r="HC78" s="390"/>
    </row>
    <row r="79" spans="111:293">
      <c r="IA79" s="390"/>
    </row>
  </sheetData>
  <mergeCells count="250"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  <mergeCell ref="IT1:IU1"/>
  </mergeCells>
  <pageMargins left="0.25" right="0.25" top="0.75" bottom="0.75" header="0.3" footer="0.3"/>
  <pageSetup paperSize="9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topLeftCell="B1" zoomScaleNormal="100" workbookViewId="0">
      <selection activeCell="K27" sqref="K27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767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7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767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767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30"/>
      <c r="L28" s="831">
        <f t="shared" si="7"/>
        <v>0</v>
      </c>
      <c r="N28" s="832">
        <v>45164</v>
      </c>
      <c r="P28" s="767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30"/>
      <c r="L29" s="831">
        <f t="shared" si="7"/>
        <v>0</v>
      </c>
      <c r="N29" s="832">
        <v>45165</v>
      </c>
      <c r="P29" s="767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30"/>
      <c r="L30" s="831">
        <f t="shared" si="7"/>
        <v>0</v>
      </c>
      <c r="N30" s="832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/>
      <c r="L31" s="831">
        <f t="shared" si="7"/>
        <v>0</v>
      </c>
      <c r="N31" s="832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/>
      <c r="L32" s="831">
        <f t="shared" si="7"/>
        <v>0</v>
      </c>
      <c r="N32" s="832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/>
      <c r="L33" s="831">
        <f t="shared" ref="L33" si="9">K33*1000*0.05/100/365</f>
        <v>0</v>
      </c>
      <c r="N33" s="832">
        <v>45169</v>
      </c>
      <c r="P33" s="767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2.0205479452054798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2058.9589041095892</v>
      </c>
      <c r="N36" s="830" t="s">
        <v>2924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2023-07-28T14:46:49Z</cp:lastPrinted>
  <dcterms:created xsi:type="dcterms:W3CDTF">1998-07-18T13:03:51Z</dcterms:created>
  <dcterms:modified xsi:type="dcterms:W3CDTF">2023-07-31T06:33:30Z</dcterms:modified>
</cp:coreProperties>
</file>