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1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2move out" sheetId="38" r:id="rId10"/>
    <sheet name="BOC" sheetId="39" r:id="rId11"/>
    <sheet name="HIS19" sheetId="32" r:id="rId12"/>
    <sheet name="!" sheetId="33" r:id="rId13"/>
    <sheet name="snap" sheetId="37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7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15" i="38"/>
  <c r="G14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K2" i="28" s="1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AI8" i="28" s="1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J23" i="35"/>
  <c r="J26" i="35" s="1"/>
  <c r="Y10" i="21"/>
  <c r="M5" i="34"/>
  <c r="S8" i="21"/>
  <c r="DS2" i="28"/>
  <c r="AE10" i="21"/>
  <c r="FC16" i="28"/>
  <c r="W1" i="19" l="1"/>
  <c r="AR1" i="19"/>
  <c r="BM1" i="19"/>
  <c r="EK2" i="28"/>
  <c r="BC3" i="21"/>
  <c r="EY8" i="28"/>
  <c r="G17" i="3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AI4" i="28" s="1"/>
  <c r="E19" i="31"/>
  <c r="Y7" i="21"/>
  <c r="EQ2" i="28"/>
  <c r="F26" i="3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<sst xmlns="http://schemas.openxmlformats.org/spreadsheetml/2006/main" count="6587" uniqueCount="2579">
  <si>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</si>
  <si>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</si>
  <si>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</si>
  <si>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</si>
  <si>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</si>
  <si>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</si>
  <si>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</si>
  <si>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</si>
  <si>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</si>
  <si>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</si>
  <si>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</si>
  <si>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</si>
  <si>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</si>
  <si>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</si>
  <si>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</si>
  <si>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</si>
  <si>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</si>
  <si>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</si>
  <si>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</si>
  <si>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</si>
  <si>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</si>
  <si>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</si>
  <si>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</si>
  <si>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</si>
  <si>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</si>
  <si>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</si>
  <si>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</si>
  <si>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</si>
  <si>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</si>
  <si>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</si>
  <si>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</si>
  <si>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</si>
  <si>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</si>
  <si>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</si>
  <si>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</si>
  <si>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</si>
  <si>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</si>
  <si>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</si>
  <si>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</si>
  <si>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</si>
  <si>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</si>
  <si>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</si>
  <si>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</si>
  <si>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</si>
  <si>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</si>
  <si>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</si>
  <si>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</si>
  <si>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</si>
  <si>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</si>
  <si>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</si>
  <si>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</si>
  <si>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</si>
  <si>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</si>
  <si>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</si>
  <si>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</si>
  <si>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</si>
  <si>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</si>
  <si>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</si>
  <si>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</si>
  <si>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</si>
  <si>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</si>
  <si>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</si>
  <si>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</si>
  <si>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</si>
  <si>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</si>
  <si>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</si>
  <si>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</si>
  <si>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</si>
  <si>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</si>
  <si>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</si>
  <si>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</si>
  <si>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</si>
  <si>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</si>
  <si>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</si>
  <si>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</si>
  <si>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</si>
  <si>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</si>
  <si>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</si>
  <si>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</si>
  <si>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</si>
  <si>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</si>
  <si>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</si>
  <si>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</si>
  <si>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</si>
  <si>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</si>
  <si>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</si>
  <si>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</si>
  <si>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</si>
  <si>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</si>
  <si>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</si>
  <si>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</si>
  <si>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</si>
  <si>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</si>
  <si>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</si>
  <si>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</si>
  <si>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</si>
  <si>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</si>
  <si>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</si>
  <si>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</si>
  <si>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</si>
  <si>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</si>
  <si>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</si>
  <si>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</si>
  <si>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</si>
  <si>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</si>
  <si>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</si>
  <si>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</si>
  <si>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</si>
  <si>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</si>
  <si>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</si>
  <si>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</si>
  <si>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</si>
  <si>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</si>
  <si>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</si>
  <si>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</si>
  <si>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</si>
  <si>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</si>
  <si>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</si>
  <si>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</si>
  <si>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</si>
  <si>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</si>
  <si>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</si>
  <si>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</si>
  <si>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</si>
  <si>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</si>
  <si>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</si>
  <si>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</si>
  <si>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</si>
  <si>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</si>
  <si>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</si>
  <si>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</si>
  <si>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</si>
  <si>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</si>
  <si>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</si>
  <si>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</si>
  <si>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</si>
  <si>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</si>
  <si>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</si>
  <si>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</si>
  <si>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</si>
  <si>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</si>
  <si>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</si>
  <si>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</si>
  <si>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</si>
  <si>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</si>
  <si>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</si>
  <si>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</si>
  <si>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</si>
  <si>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</si>
  <si>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</si>
  <si>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</si>
  <si>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</si>
  <si>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</si>
  <si>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</si>
  <si>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</si>
  <si>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</si>
  <si>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</si>
  <si>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</si>
  <si>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</si>
  <si>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</si>
  <si>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</si>
  <si>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</si>
  <si>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</si>
  <si>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</si>
  <si>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</si>
  <si>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</si>
  <si>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</si>
  <si>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</si>
  <si>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</si>
  <si>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</si>
  <si>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</si>
  <si>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</si>
  <si>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</si>
  <si>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</si>
  <si>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</si>
  <si>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</si>
  <si>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</si>
  <si>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</si>
  <si>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</si>
  <si>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</si>
  <si>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</si>
  <si>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</si>
  <si>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</si>
  <si>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</si>
  <si>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</si>
  <si>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</si>
  <si>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</si>
  <si>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</si>
  <si>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</si>
  <si>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</si>
  <si>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</si>
  <si>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</si>
  <si>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</si>
  <si>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</si>
  <si>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</si>
  <si>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</si>
  <si>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</si>
  <si>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</si>
  <si>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</si>
  <si>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</si>
  <si>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</si>
  <si>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</si>
  <si>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</si>
  <si>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</si>
  <si>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</si>
  <si>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</si>
  <si>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</si>
  <si>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</si>
  <si>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</si>
  <si>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</si>
  <si>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</si>
  <si>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</si>
  <si>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</si>
  <si>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</si>
  <si>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</si>
  <si>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</si>
  <si>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</si>
  <si>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</si>
  <si>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</si>
  <si>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</si>
  <si>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</si>
  <si>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</si>
  <si>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</si>
  <si>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</si>
  <si>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</si>
  <si>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</si>
  <si>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</si>
  <si>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</si>
  <si>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</si>
  <si>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</si>
  <si>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</si>
  <si>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</si>
  <si>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</si>
  <si>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</si>
  <si>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</si>
  <si>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</si>
  <si>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</si>
  <si>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</si>
  <si>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</si>
  <si>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</si>
  <si>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</si>
  <si>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</si>
  <si>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</si>
  <si>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</si>
  <si>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</si>
  <si>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</si>
  <si>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</si>
  <si>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</si>
  <si>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</si>
  <si>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</si>
  <si>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</si>
  <si>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</si>
  <si>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</si>
  <si>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</si>
  <si>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</si>
  <si>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</si>
  <si>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</si>
  <si>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</si>
  <si>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</si>
  <si>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</si>
  <si>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</si>
  <si>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</si>
  <si>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</si>
  <si>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</si>
  <si>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</si>
  <si>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</si>
  <si>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</si>
  <si>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</si>
  <si>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</si>
  <si>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</si>
  <si>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</si>
  <si>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</si>
  <si>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</si>
  <si>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</si>
  <si>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</si>
  <si>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</si>
  <si>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</si>
  <si>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</si>
  <si>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</si>
  <si>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</si>
  <si>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</si>
  <si>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</si>
  <si>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</si>
  <si>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</si>
  <si>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</si>
  <si>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</si>
  <si>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</si>
  <si>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</si>
  <si>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</si>
  <si>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</si>
  <si>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</si>
  <si>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</si>
  <si>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</si>
  <si>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</si>
  <si>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</si>
  <si>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</si>
  <si>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</si>
  <si>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</si>
  <si>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</si>
  <si>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</si>
  <si>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</si>
  <si>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</si>
  <si>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</si>
  <si>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</si>
  <si>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</si>
  <si>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</si>
  <si>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</si>
  <si>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</si>
  <si>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</si>
  <si>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</si>
  <si>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</si>
  <si>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</si>
  <si>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</si>
  <si>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</si>
  <si>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</si>
  <si>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</si>
  <si>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</si>
  <si>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</si>
  <si>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</si>
  <si>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</si>
  <si>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</si>
  <si>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</si>
  <si>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</si>
  <si>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</si>
  <si>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</si>
  <si>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</si>
  <si>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</si>
  <si>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</si>
  <si>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</si>
  <si>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</si>
  <si>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</si>
  <si>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</si>
  <si>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</si>
  <si>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</si>
  <si>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</si>
  <si>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</si>
  <si>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</si>
  <si>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</si>
  <si>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</si>
  <si>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</si>
  <si>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</si>
  <si>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</si>
  <si>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</si>
  <si>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</si>
  <si>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</si>
  <si>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</si>
  <si>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</si>
  <si>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</si>
  <si>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</si>
  <si>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</si>
  <si>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</si>
  <si>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</si>
  <si>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</si>
  <si>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</si>
  <si>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</si>
  <si>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</si>
  <si>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</si>
  <si>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</si>
  <si>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</si>
  <si>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</si>
  <si>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</si>
  <si>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</si>
  <si>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</si>
  <si>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</si>
  <si>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</si>
  <si>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</si>
  <si>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</si>
  <si>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</si>
  <si>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</si>
  <si>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</si>
  <si>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</si>
  <si>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</si>
  <si>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</si>
  <si>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</si>
  <si>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</si>
  <si>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</si>
  <si>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</si>
  <si>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</si>
  <si>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</si>
  <si>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</si>
  <si>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</si>
  <si>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</si>
  <si>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</si>
  <si>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</si>
  <si>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</si>
  <si>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</si>
  <si>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</si>
  <si>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</si>
  <si>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</si>
  <si>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</si>
  <si>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</si>
  <si>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</si>
  <si>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</si>
  <si>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</si>
  <si>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</si>
  <si>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</si>
  <si>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</si>
  <si>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</si>
  <si>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</si>
  <si>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</si>
  <si>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</si>
  <si>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</si>
  <si>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</si>
  <si>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</si>
  <si>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</si>
  <si>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</si>
  <si>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</si>
  <si>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</si>
  <si>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</si>
  <si>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</si>
  <si>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</si>
  <si>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</si>
  <si>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</si>
  <si>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</si>
  <si>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</si>
  <si>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</si>
  <si>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</si>
  <si>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</si>
  <si>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</si>
  <si>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</si>
  <si>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</si>
  <si>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</si>
  <si>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</si>
  <si>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</si>
  <si>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</si>
  <si>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</si>
  <si>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</si>
  <si>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</si>
  <si>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</si>
  <si>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</si>
  <si>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</si>
  <si>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</si>
  <si>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</si>
  <si>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</si>
  <si>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</si>
  <si>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</si>
  <si>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</si>
  <si>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</si>
  <si>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</si>
  <si>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</si>
  <si>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</si>
  <si>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</si>
  <si>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</si>
  <si>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</si>
  <si>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</si>
  <si>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</si>
  <si>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</si>
  <si>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</si>
  <si>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</si>
  <si>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</si>
  <si>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</si>
  <si>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</si>
  <si>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</si>
  <si>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</si>
  <si>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</si>
  <si>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</si>
  <si>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</si>
  <si>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</si>
  <si>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</si>
  <si>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</si>
  <si>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</si>
  <si>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</si>
  <si>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</si>
  <si>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</si>
  <si>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</si>
  <si>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</si>
  <si>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</si>
  <si>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</si>
  <si>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</si>
  <si>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</si>
  <si>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</si>
  <si>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</si>
  <si>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</si>
  <si>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</si>
  <si>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</si>
  <si>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</si>
  <si>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</si>
  <si>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</si>
  <si>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</si>
  <si>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</si>
  <si>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</si>
  <si>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</si>
  <si>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</si>
  <si>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</si>
  <si>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</si>
  <si>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</si>
  <si>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</si>
  <si>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</si>
  <si>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</si>
  <si>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</si>
  <si>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</si>
  <si>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</si>
  <si>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</si>
  <si>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</si>
  <si>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</si>
  <si>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</si>
  <si>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</si>
  <si>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</si>
  <si>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</si>
  <si>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</si>
  <si>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</si>
  <si>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</si>
  <si>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</si>
  <si>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</si>
  <si>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</si>
  <si>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</si>
  <si>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</si>
  <si>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</si>
  <si>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</si>
  <si>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</si>
  <si>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</si>
  <si>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</si>
  <si>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</si>
  <si>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</si>
  <si>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</si>
  <si>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</si>
  <si>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</si>
  <si>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</si>
  <si>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</si>
  <si>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</si>
  <si>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</si>
  <si>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</si>
  <si>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</si>
  <si>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</si>
  <si>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</si>
  <si>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</si>
  <si>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</si>
  <si>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</si>
  <si>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</si>
  <si>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</si>
  <si>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</si>
  <si>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</si>
  <si>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</si>
  <si>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</si>
  <si>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</si>
  <si>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</si>
  <si>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</si>
  <si>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</si>
  <si>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</si>
  <si>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</si>
  <si>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</si>
  <si>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</si>
  <si>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</si>
  <si>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</si>
  <si>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</si>
  <si>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</si>
  <si>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</si>
  <si>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</si>
  <si>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</si>
  <si>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</si>
  <si>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</si>
  <si>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</si>
  <si>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</si>
  <si>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</si>
  <si>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</si>
  <si>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</si>
  <si>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</si>
  <si>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</si>
  <si>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</si>
  <si>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</si>
  <si>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</si>
  <si>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</si>
  <si>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</si>
  <si>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</si>
  <si>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</si>
  <si>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</si>
  <si>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</si>
  <si>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</si>
  <si>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</si>
  <si>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</si>
  <si>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</si>
  <si>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</si>
  <si>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</si>
  <si>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</si>
  <si>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</si>
  <si>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</si>
  <si>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</si>
  <si>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</si>
  <si>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</si>
  <si>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</si>
  <si>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</si>
  <si>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</si>
  <si>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</si>
  <si>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</si>
  <si>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</si>
  <si>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</si>
  <si>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</si>
  <si>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</si>
  <si>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</si>
  <si>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</si>
  <si>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</si>
  <si>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</si>
  <si>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</si>
  <si>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</si>
  <si>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</si>
  <si>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</si>
  <si>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</si>
  <si>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</si>
  <si>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</si>
  <si>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</si>
  <si>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</si>
  <si>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</si>
  <si>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</si>
  <si>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</si>
  <si>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</si>
  <si>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</si>
  <si>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</si>
  <si>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</si>
  <si>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</si>
  <si>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</si>
  <si>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</si>
  <si>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</si>
  <si>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</si>
  <si>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</si>
  <si>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</si>
  <si>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</si>
  <si>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</si>
  <si>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</si>
  <si>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</si>
  <si>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</si>
  <si>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</si>
  <si>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</si>
  <si>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</si>
  <si>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</si>
  <si>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</si>
  <si>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</si>
  <si>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</si>
  <si>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</si>
  <si>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</si>
  <si>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</si>
  <si>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</si>
  <si>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</si>
  <si>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</si>
  <si>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</si>
  <si>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</si>
  <si>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</si>
  <si>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</si>
  <si>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</si>
  <si>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</si>
  <si>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</si>
  <si>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</si>
  <si>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</si>
  <si>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</si>
  <si>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</si>
  <si>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</si>
  <si>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</si>
  <si>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</si>
  <si>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</si>
  <si>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</si>
  <si>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</si>
  <si>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</si>
  <si>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</si>
  <si>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</si>
  <si>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</si>
  <si>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</si>
  <si>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</si>
  <si>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</si>
  <si>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</si>
  <si>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</si>
  <si>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</si>
  <si>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</si>
  <si>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</si>
  <si>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</si>
  <si>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</si>
  <si>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</si>
  <si>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</si>
  <si>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</si>
  <si>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</si>
  <si>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</si>
  <si>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</si>
  <si>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</si>
  <si>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</si>
  <si>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</si>
  <si>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</si>
  <si>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</si>
  <si>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</si>
  <si>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</si>
  <si>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</si>
  <si>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</si>
  <si>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</si>
  <si>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</si>
  <si>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</si>
  <si>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</si>
  <si>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</si>
  <si>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</si>
  <si>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</si>
  <si>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</si>
  <si>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</si>
  <si>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</si>
  <si>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</si>
  <si>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</si>
  <si>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</si>
  <si>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</si>
  <si>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</si>
  <si>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</si>
  <si>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</si>
  <si>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</si>
  <si>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</si>
  <si>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</si>
  <si>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</si>
  <si>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</si>
  <si>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</si>
  <si>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</si>
  <si>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</si>
  <si>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</si>
  <si>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</si>
  <si>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</si>
  <si>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</si>
  <si>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</si>
  <si>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</si>
  <si>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</si>
  <si>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</si>
  <si>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</si>
  <si>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</si>
  <si>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</si>
  <si>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</si>
  <si>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</si>
  <si>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</si>
  <si>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</si>
  <si>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</si>
  <si>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</si>
  <si>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</si>
  <si>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</si>
  <si>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</si>
  <si>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</si>
  <si>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</si>
  <si>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</si>
  <si>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</si>
  <si>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</si>
  <si>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</si>
  <si>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</si>
  <si>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</si>
  <si>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</si>
  <si>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</si>
  <si>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</si>
  <si>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</si>
  <si>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</si>
  <si>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</si>
  <si>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</si>
  <si>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</si>
  <si>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</si>
  <si>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</si>
  <si>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</si>
  <si>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</si>
  <si>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</si>
  <si>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</si>
  <si>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</si>
  <si>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</si>
  <si>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</si>
  <si>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</si>
  <si>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</si>
  <si>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</si>
  <si>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</si>
  <si>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</si>
  <si>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</si>
  <si>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</si>
  <si>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</si>
  <si>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</si>
  <si>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</si>
  <si>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</si>
  <si>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</si>
  <si>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</si>
  <si>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</si>
  <si>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</si>
  <si>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</si>
  <si>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</si>
  <si>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</si>
  <si>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</si>
  <si>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</si>
  <si>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</si>
  <si>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</si>
  <si>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</si>
  <si>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</si>
  <si>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</si>
  <si>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</si>
  <si>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</si>
  <si>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</si>
  <si>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</si>
  <si>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</si>
  <si>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</si>
  <si>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</si>
  <si>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</si>
  <si>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</si>
  <si>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</si>
  <si>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</si>
  <si>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</si>
  <si>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</si>
  <si>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</si>
  <si>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</si>
  <si>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</si>
  <si>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</si>
  <si>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</si>
  <si>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</si>
  <si>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</si>
  <si>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</si>
  <si>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</si>
  <si>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</si>
  <si>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</si>
  <si>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</si>
  <si>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</si>
  <si>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</si>
  <si>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</si>
  <si>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</si>
  <si>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</si>
  <si>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</si>
  <si>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</si>
  <si>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</si>
  <si>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</si>
  <si>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</si>
  <si>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</si>
  <si>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</si>
  <si>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</si>
  <si>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</si>
  <si>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</si>
  <si>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</si>
  <si>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</si>
  <si>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</si>
  <si>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</si>
  <si>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</si>
  <si>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</si>
  <si>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</si>
  <si>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</si>
  <si>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</si>
  <si>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</si>
  <si>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</si>
  <si>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</si>
  <si>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</si>
  <si>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</si>
  <si>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</si>
  <si>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</si>
  <si>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</si>
  <si>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</si>
  <si>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</si>
  <si>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</si>
  <si>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</si>
  <si>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</si>
  <si>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</si>
  <si>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</si>
  <si>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</si>
  <si>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</si>
  <si>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</si>
  <si>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</si>
  <si>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</si>
  <si>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</si>
  <si>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</si>
  <si>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</si>
  <si>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</si>
  <si>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</si>
  <si>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</si>
  <si>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</si>
  <si>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</si>
  <si>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</si>
  <si>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</si>
  <si>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</si>
  <si>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</si>
  <si>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</si>
  <si>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</si>
  <si>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</si>
  <si>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</si>
  <si>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</si>
  <si>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</si>
  <si>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</si>
  <si>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</si>
  <si>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</si>
  <si>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</si>
  <si>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</si>
  <si>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</si>
  <si>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</si>
  <si>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</si>
  <si>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</si>
  <si>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</si>
  <si>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</si>
  <si>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</si>
  <si>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</si>
  <si>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</si>
  <si>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</si>
  <si>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</si>
  <si>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</si>
  <si>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</si>
  <si>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</si>
  <si>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</si>
  <si>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</si>
  <si>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</si>
  <si>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</si>
  <si>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</si>
  <si>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</si>
  <si>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</si>
  <si>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</si>
  <si>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</si>
  <si>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</si>
  <si>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</si>
  <si>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</si>
  <si>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</si>
  <si>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</si>
  <si>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</si>
  <si>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</si>
  <si>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</si>
  <si>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</si>
  <si>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</si>
  <si>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</si>
  <si>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</si>
  <si>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</si>
  <si>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</si>
  <si>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</si>
  <si>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</si>
  <si>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</si>
  <si>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</si>
  <si>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</si>
  <si>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</si>
  <si>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</si>
  <si>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</si>
  <si>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</si>
  <si>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</si>
  <si>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</si>
  <si>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</si>
  <si>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</si>
  <si>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</si>
  <si>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</si>
  <si>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</si>
  <si>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</si>
  <si>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</si>
  <si>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</si>
  <si>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</si>
  <si>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</si>
  <si>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</si>
  <si>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</si>
  <si>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</si>
  <si>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</si>
  <si>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</si>
  <si>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</si>
  <si>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</si>
  <si>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</si>
  <si>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</si>
  <si>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</si>
  <si>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</si>
  <si>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</si>
  <si>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</si>
  <si>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</si>
  <si>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</si>
  <si>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</si>
  <si>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</si>
  <si>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</si>
  <si>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</si>
  <si>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</si>
  <si>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</si>
  <si>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</si>
  <si>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</si>
  <si>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</si>
  <si>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</si>
  <si>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</si>
  <si>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</si>
  <si>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</si>
  <si>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</si>
  <si>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</si>
  <si>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</si>
  <si>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</si>
  <si>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</si>
  <si>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</si>
  <si>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</si>
  <si>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</si>
  <si>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</si>
  <si>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</si>
  <si>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</si>
  <si>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</si>
  <si>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</si>
  <si>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</si>
  <si>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</si>
  <si>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</si>
  <si>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</si>
  <si>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</si>
  <si>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</si>
  <si>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</si>
  <si>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</si>
  <si>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</si>
  <si>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</si>
  <si>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</si>
  <si>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</si>
  <si>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</si>
  <si>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</si>
  <si>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</si>
  <si>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</si>
  <si>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</si>
  <si>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</si>
  <si>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</si>
  <si>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</si>
  <si>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</si>
  <si>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</si>
  <si>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</si>
  <si>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</si>
  <si>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</si>
  <si>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</si>
  <si>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</si>
  <si>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</si>
  <si>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</si>
  <si>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</si>
  <si>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</si>
  <si>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</si>
  <si>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</si>
  <si>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</si>
  <si>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</si>
  <si>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</si>
  <si>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</si>
  <si>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</si>
  <si>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</si>
  <si>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</si>
  <si>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</si>
  <si>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</si>
  <si>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</si>
  <si>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</si>
  <si>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</si>
  <si>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</si>
  <si>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</si>
  <si>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</si>
  <si>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</si>
  <si>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</si>
  <si>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</si>
  <si>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</si>
  <si>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</si>
  <si>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</si>
  <si>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</si>
  <si>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</si>
  <si>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</si>
  <si>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</si>
  <si>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</si>
  <si>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</si>
  <si>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</si>
  <si>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</si>
  <si>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</si>
  <si>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</si>
  <si>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</si>
  <si>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</si>
  <si>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</si>
  <si>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</si>
  <si>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</si>
  <si>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</si>
  <si>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</si>
  <si>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</si>
  <si>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</si>
  <si>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</si>
  <si>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</si>
  <si>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</si>
  <si>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</si>
  <si>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</si>
  <si>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</si>
  <si>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</si>
  <si>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</si>
  <si>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</si>
  <si>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</si>
  <si>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</si>
  <si>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</si>
  <si>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</si>
  <si>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</si>
  <si>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</si>
  <si>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</si>
  <si>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</si>
  <si>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</si>
  <si>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</si>
  <si>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</si>
  <si>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</si>
  <si>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</si>
  <si>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</si>
  <si>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</si>
  <si>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</si>
  <si>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</si>
  <si>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</si>
  <si>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</si>
  <si>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</si>
  <si>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</si>
  <si>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</si>
  <si>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</si>
  <si>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</si>
  <si>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</si>
  <si>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</si>
  <si>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</si>
  <si>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</si>
  <si>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</si>
  <si>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</si>
  <si>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</si>
  <si>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</si>
  <si>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</si>
  <si>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</si>
  <si>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</si>
  <si>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</si>
  <si>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</si>
  <si>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</si>
  <si>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</si>
  <si>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</si>
  <si>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</si>
  <si>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</si>
  <si>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</si>
  <si>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</si>
  <si>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</si>
  <si>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</si>
  <si>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</si>
  <si>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</si>
  <si>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</si>
  <si>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</si>
  <si>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</si>
  <si>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</si>
  <si>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</si>
  <si>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</si>
  <si>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</si>
  <si>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</si>
  <si>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</si>
  <si>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</si>
  <si>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</si>
  <si>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</si>
  <si>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</si>
  <si>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</si>
  <si>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</si>
  <si>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</si>
  <si>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</si>
  <si>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</si>
  <si>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</si>
  <si>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</si>
  <si>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</si>
  <si>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</si>
  <si>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</si>
  <si>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</si>
  <si>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</si>
  <si>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</si>
  <si>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</si>
  <si>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</si>
  <si>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</si>
  <si>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</si>
  <si>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</si>
  <si>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</si>
  <si>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</si>
  <si>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</si>
  <si>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</si>
  <si>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</si>
  <si>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</si>
  <si>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</si>
  <si>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</si>
  <si>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</si>
  <si>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</si>
  <si>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</si>
  <si>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</si>
  <si>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</si>
  <si>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</si>
  <si>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</si>
  <si>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</si>
  <si>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</si>
  <si>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</si>
  <si>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</si>
  <si>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</si>
  <si>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</si>
  <si>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</si>
  <si>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</si>
  <si>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</si>
  <si>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</si>
  <si>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</si>
  <si>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</si>
  <si>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</si>
  <si>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</si>
  <si>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</si>
  <si>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</si>
  <si>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</si>
  <si>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</si>
  <si>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</si>
  <si>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</si>
  <si>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</si>
  <si>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</si>
  <si>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</si>
  <si>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</si>
  <si>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</si>
  <si>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</si>
  <si>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</si>
  <si>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</si>
  <si>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</si>
  <si>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</si>
  <si>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</si>
  <si>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</si>
  <si>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</si>
  <si>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</si>
  <si>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</si>
  <si>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</si>
  <si>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</si>
  <si>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</si>
  <si>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</si>
  <si>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</si>
  <si>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</si>
  <si>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</si>
  <si>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</si>
  <si>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</si>
  <si>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</si>
  <si>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</si>
  <si>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</si>
  <si>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</si>
  <si>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</si>
  <si>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</si>
  <si>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</si>
  <si>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</si>
  <si>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</si>
  <si>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</si>
  <si>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</si>
  <si>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</si>
  <si>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</si>
  <si>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</si>
  <si>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</si>
  <si>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</si>
  <si>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</si>
  <si>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</si>
  <si>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</si>
  <si>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</si>
  <si>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</si>
  <si>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</si>
  <si>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</si>
  <si>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</si>
  <si>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</si>
  <si>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</si>
  <si>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</si>
  <si>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</si>
  <si>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</si>
  <si>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</si>
  <si>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</si>
  <si>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</si>
  <si>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</si>
  <si>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</si>
  <si>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</si>
  <si>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</si>
  <si>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</si>
  <si>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</si>
  <si>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</si>
  <si>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</si>
  <si>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</si>
  <si>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</si>
  <si>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</si>
  <si>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</si>
  <si>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</si>
  <si>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</si>
  <si>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</si>
  <si>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</si>
  <si>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</si>
  <si>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</si>
  <si>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</si>
  <si>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</si>
  <si>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</si>
  <si>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</si>
  <si>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</si>
  <si>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</si>
  <si>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</si>
  <si>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</si>
  <si>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</si>
  <si>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</si>
  <si>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</si>
  <si>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</si>
  <si>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</si>
  <si>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</si>
  <si>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</si>
  <si>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</si>
  <si>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</si>
  <si>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</si>
  <si>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</si>
  <si>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</si>
  <si>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</si>
  <si>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</si>
  <si>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</si>
  <si>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</si>
  <si>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</si>
  <si>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</si>
  <si>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</si>
  <si>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</si>
  <si>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</si>
  <si>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</si>
  <si>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</si>
  <si>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</si>
  <si>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</si>
  <si>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</si>
  <si>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</si>
  <si>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</si>
  <si>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</si>
  <si>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</si>
  <si>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</si>
  <si>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</si>
  <si>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</si>
  <si>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</si>
  <si>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</si>
  <si>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</si>
  <si>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</si>
  <si>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</si>
  <si>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</si>
  <si>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</si>
  <si>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</si>
  <si>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</si>
  <si>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</si>
  <si>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</si>
  <si>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</si>
  <si>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</si>
  <si>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</si>
  <si>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</si>
  <si>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</si>
  <si>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</si>
  <si>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</si>
  <si>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</si>
  <si>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</si>
  <si>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</si>
  <si>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</si>
  <si>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</si>
  <si>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</si>
  <si>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</si>
  <si>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</si>
  <si>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</si>
  <si>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</si>
  <si>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</si>
  <si>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</si>
  <si>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</si>
  <si>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</si>
  <si>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</si>
  <si>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</si>
  <si>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</si>
  <si>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</si>
  <si>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</si>
  <si>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</si>
  <si>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</si>
  <si>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</si>
  <si>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</si>
  <si>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</si>
  <si>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</si>
  <si>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</si>
  <si>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</si>
  <si>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</si>
  <si>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</si>
  <si>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</si>
  <si>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</si>
  <si>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</si>
  <si>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</si>
  <si>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</si>
  <si>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</si>
  <si>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</si>
  <si>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</si>
  <si>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</si>
  <si>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</si>
  <si>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</si>
  <si>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</si>
  <si>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</si>
  <si>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</si>
  <si>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</si>
  <si>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</si>
  <si>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</si>
  <si>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</si>
  <si>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</si>
  <si>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</si>
  <si>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</si>
  <si>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</si>
  <si>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</si>
  <si>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</si>
  <si>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</si>
  <si>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</si>
  <si>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</si>
  <si>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</si>
  <si>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</si>
  <si>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</si>
  <si>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</si>
  <si>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</si>
  <si>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</si>
  <si>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</si>
  <si>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</si>
  <si>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</si>
  <si>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</si>
  <si>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</si>
  <si>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</si>
  <si>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</si>
  <si>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</si>
  <si>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</si>
  <si>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</si>
  <si>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</si>
  <si>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</si>
  <si>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</si>
  <si>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</si>
  <si>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</si>
  <si>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</si>
  <si>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</si>
  <si>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</si>
  <si>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</si>
  <si>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</si>
  <si>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</si>
  <si>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</si>
  <si>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</si>
  <si>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</si>
  <si>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</si>
  <si>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</si>
  <si>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</si>
  <si>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</si>
  <si>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</si>
  <si>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</si>
  <si>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</si>
  <si>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</si>
  <si>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</si>
  <si>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</si>
  <si>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</si>
  <si>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</si>
  <si>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</si>
  <si>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</si>
  <si>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</si>
  <si>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</si>
  <si>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</si>
  <si>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</si>
  <si>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</si>
  <si>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</si>
  <si>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</si>
  <si>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</si>
  <si>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</si>
  <si>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</si>
  <si>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</si>
  <si>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</si>
  <si>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</si>
  <si>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</si>
  <si>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</si>
  <si>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</si>
  <si>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</si>
  <si>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</si>
  <si>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</si>
  <si>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</si>
  <si>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</si>
  <si>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</si>
  <si>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</si>
  <si>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</si>
  <si>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</si>
  <si>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</si>
  <si>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</si>
  <si>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</si>
  <si>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</si>
  <si>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</si>
  <si>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</si>
  <si>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</si>
  <si>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</si>
  <si>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</si>
  <si>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</si>
  <si>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</si>
  <si>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</si>
  <si>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</si>
  <si>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</si>
  <si>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</si>
  <si>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</si>
  <si>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</si>
  <si>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</si>
  <si>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</si>
  <si>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</si>
  <si>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</si>
  <si>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</si>
  <si>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</si>
  <si>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</si>
  <si>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</si>
  <si>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</si>
  <si>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</si>
  <si>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</si>
  <si>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</si>
  <si>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</si>
  <si>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</si>
  <si>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</si>
  <si>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</si>
  <si>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</si>
  <si>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</si>
  <si>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</si>
  <si>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</si>
  <si>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</si>
  <si>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</si>
  <si>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</si>
  <si>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</si>
  <si>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</si>
  <si>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</si>
  <si>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</si>
  <si>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</si>
  <si>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</si>
  <si>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</si>
  <si>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</si>
  <si>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</si>
  <si>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</si>
  <si>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</si>
  <si>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</si>
  <si>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</si>
  <si>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</si>
  <si>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</si>
  <si>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</si>
  <si>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</si>
  <si>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</si>
  <si>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</si>
  <si>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</si>
  <si>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</si>
  <si>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</si>
  <si>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</si>
  <si>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</si>
  <si>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</si>
  <si>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</si>
  <si>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</si>
  <si>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</si>
  <si>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</si>
  <si>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</si>
  <si>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</si>
  <si>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</si>
  <si>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</si>
  <si>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</si>
  <si>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</si>
  <si>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</si>
  <si>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</si>
  <si>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</si>
  <si>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</si>
  <si>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</si>
  <si>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</si>
  <si>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</si>
  <si>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</si>
  <si>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</si>
  <si>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</si>
  <si>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</si>
  <si>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</si>
  <si>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</si>
  <si>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</si>
  <si>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</si>
  <si>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</si>
  <si>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</si>
  <si>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</si>
  <si>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</si>
  <si>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</si>
  <si>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</si>
  <si>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</si>
  <si>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</si>
  <si>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</si>
  <si>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</si>
  <si>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</si>
  <si>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</si>
  <si>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</si>
  <si>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</si>
  <si>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</si>
  <si>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</si>
  <si>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</si>
  <si>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</si>
  <si>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</si>
  <si>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</si>
  <si>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</si>
  <si>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</si>
  <si>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</si>
  <si>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</si>
  <si>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</si>
  <si>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</si>
  <si>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</si>
  <si>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</si>
  <si>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</si>
  <si>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</si>
  <si>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</si>
  <si>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</si>
  <si>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</si>
  <si>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</si>
  <si>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</si>
  <si>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</si>
  <si>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</si>
  <si>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</si>
  <si>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</si>
  <si>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</si>
  <si>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</si>
  <si>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</si>
  <si>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</si>
  <si>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</si>
  <si>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</si>
  <si>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</si>
  <si>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</si>
  <si>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</si>
  <si>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</si>
  <si>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</si>
  <si>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</si>
  <si>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</si>
  <si>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</si>
  <si>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</si>
  <si>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</si>
  <si>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</si>
  <si>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</si>
  <si>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</si>
  <si>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</si>
  <si>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</si>
  <si>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</si>
  <si>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</si>
  <si>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</si>
  <si>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</si>
  <si>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</si>
  <si>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</si>
  <si>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</si>
  <si>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</si>
  <si>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</si>
  <si>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</si>
  <si>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</si>
  <si>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</si>
  <si>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</si>
  <si>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</si>
  <si>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</si>
  <si>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</si>
  <si>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</si>
  <si>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</si>
  <si>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</si>
  <si>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</si>
  <si>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</si>
  <si>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</si>
  <si>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</si>
  <si>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</si>
  <si>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</si>
  <si>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</si>
  <si>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</si>
  <si>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</si>
  <si>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</si>
  <si>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</si>
  <si>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</si>
  <si>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</si>
  <si>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</si>
  <si>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</si>
  <si>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</si>
  <si>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</si>
  <si>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</si>
  <si>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</si>
  <si>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</si>
  <si>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</si>
  <si>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</si>
  <si>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</si>
  <si>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</si>
  <si>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</si>
  <si>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</si>
  <si>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</si>
  <si>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</si>
  <si>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</si>
  <si>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</si>
  <si>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</si>
  <si>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</si>
  <si>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</si>
  <si>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</si>
  <si>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</si>
  <si>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</si>
  <si>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</si>
  <si>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</si>
  <si>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</si>
  <si>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</si>
  <si>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</si>
  <si>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</si>
  <si>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</si>
  <si>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</si>
  <si>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</si>
  <si>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</si>
  <si>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</si>
  <si>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</si>
  <si>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</si>
  <si>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</si>
  <si>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</si>
  <si>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</si>
  <si>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</si>
  <si>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</si>
  <si>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</si>
  <si>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</si>
  <si>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</si>
  <si>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</si>
  <si>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</si>
  <si>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</si>
  <si>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</si>
  <si>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</si>
  <si>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</si>
  <si>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</si>
  <si>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</si>
  <si>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</si>
  <si>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</si>
  <si>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</si>
  <si>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</si>
  <si>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</si>
  <si>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</si>
  <si>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</si>
  <si>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</si>
  <si>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</si>
  <si>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</si>
  <si>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</si>
  <si>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</si>
  <si>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</si>
  <si>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</si>
  <si>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</si>
  <si>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</si>
  <si>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</si>
  <si>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</si>
  <si>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</si>
  <si>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</si>
  <si>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</si>
  <si>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</si>
  <si>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</si>
  <si>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</si>
  <si>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</si>
  <si>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</si>
  <si>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</si>
  <si>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</si>
  <si>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</si>
  <si>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</si>
  <si>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</si>
  <si>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</si>
  <si>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</si>
  <si>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</si>
  <si>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</si>
  <si>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</si>
  <si>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</si>
  <si>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</si>
  <si>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</si>
  <si>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</si>
  <si>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</si>
  <si>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</si>
  <si>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</si>
  <si>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</si>
  <si>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</si>
  <si>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</si>
  <si>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</si>
  <si>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</si>
  <si>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</si>
  <si>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</si>
  <si>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</si>
  <si>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</si>
  <si>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</si>
  <si>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</si>
  <si>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</si>
  <si>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</si>
  <si>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</si>
  <si>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</si>
  <si>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</si>
  <si>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</si>
  <si>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</si>
  <si>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</si>
  <si>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</si>
  <si>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</si>
  <si>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</si>
  <si>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</si>
  <si>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</si>
  <si>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</si>
  <si>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</si>
  <si>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</si>
  <si>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</si>
  <si>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</si>
  <si>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</si>
  <si>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</si>
  <si>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</si>
  <si>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</si>
  <si>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</si>
  <si>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</si>
  <si>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</si>
  <si>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</si>
  <si>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</si>
  <si>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</si>
  <si>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</si>
  <si>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</si>
  <si>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</si>
  <si>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</si>
  <si>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</si>
  <si>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</si>
  <si>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</si>
  <si>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</si>
  <si>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</si>
  <si>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</si>
  <si>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</si>
  <si>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</si>
  <si>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</si>
  <si>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</si>
  <si>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</si>
  <si>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</si>
  <si>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</si>
  <si>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</si>
  <si>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</si>
  <si>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</si>
  <si>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</si>
  <si>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</si>
  <si>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</si>
  <si>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</si>
  <si>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</si>
  <si>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</si>
  <si>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</si>
  <si>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</si>
  <si>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</si>
  <si>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</si>
  <si>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</si>
  <si>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</si>
  <si>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</si>
  <si>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</si>
  <si>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</si>
  <si>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</si>
  <si>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</si>
  <si>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</si>
  <si>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</si>
  <si>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</si>
  <si>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</si>
  <si>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</si>
  <si>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</si>
  <si>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</si>
  <si>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</si>
  <si>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</si>
  <si>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</si>
  <si>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</si>
  <si>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</si>
  <si>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</si>
  <si>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</si>
  <si>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</si>
  <si>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</si>
  <si>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</si>
  <si>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</si>
  <si>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</si>
  <si>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</si>
  <si>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</si>
  <si>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</si>
  <si>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</si>
  <si>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</si>
  <si>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</si>
  <si>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</si>
  <si>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</si>
  <si>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</si>
  <si>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</si>
  <si>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</si>
  <si>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</si>
  <si>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</si>
  <si>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</si>
  <si>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</si>
  <si>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</si>
  <si>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</si>
  <si>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</si>
  <si>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</si>
  <si>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</si>
  <si>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</si>
  <si>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</si>
  <si>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</si>
  <si>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</si>
  <si>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</si>
  <si>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</si>
  <si>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</si>
  <si>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</si>
  <si>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</si>
  <si>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</si>
  <si>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</si>
  <si>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</si>
  <si>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</si>
  <si>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</si>
  <si>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</si>
  <si>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</si>
  <si>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</si>
  <si>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</si>
  <si>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</si>
  <si>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</si>
  <si>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</si>
  <si>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</si>
  <si>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</si>
  <si>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</si>
  <si>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</si>
  <si>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</si>
  <si>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</si>
  <si>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</si>
  <si>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</si>
  <si>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</si>
  <si>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</si>
  <si>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</si>
  <si>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</si>
  <si>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</si>
  <si>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</si>
  <si>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</si>
  <si>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</si>
  <si>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</si>
  <si>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</si>
  <si>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</si>
  <si>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</si>
  <si>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</si>
  <si>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</si>
  <si>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</si>
  <si>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</si>
  <si>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</si>
  <si>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</si>
  <si>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</si>
  <si>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</si>
  <si>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</si>
  <si>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</si>
  <si>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</si>
  <si>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</si>
  <si>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</si>
  <si>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</si>
  <si>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</si>
  <si>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</si>
  <si>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</si>
  <si>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</si>
  <si>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</si>
  <si>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</si>
  <si>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</si>
  <si>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</si>
  <si>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</si>
  <si>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</si>
  <si>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</si>
  <si>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</si>
  <si>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</si>
  <si>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</si>
  <si>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</si>
  <si>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</si>
  <si>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</si>
  <si>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</si>
  <si>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</si>
  <si>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</si>
  <si>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</si>
  <si>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</si>
  <si>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</si>
  <si>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</si>
  <si>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</si>
  <si>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</si>
  <si>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</si>
  <si>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</si>
  <si>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</si>
  <si>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</si>
  <si>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</si>
  <si>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</si>
  <si>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</si>
  <si>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</si>
  <si>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</si>
  <si>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</si>
  <si>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</si>
  <si>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</si>
  <si>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</si>
  <si>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</si>
  <si>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</si>
  <si>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</si>
  <si>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</si>
  <si>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</si>
  <si>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</si>
  <si>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</si>
  <si>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</si>
  <si>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</si>
  <si>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</si>
  <si>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</si>
  <si>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</si>
  <si>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</si>
  <si>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</si>
  <si>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</si>
  <si>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</si>
  <si>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</si>
  <si>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</si>
  <si>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</si>
  <si>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</si>
  <si>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</si>
  <si>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</si>
  <si>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</si>
  <si>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</si>
  <si>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</si>
  <si>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</si>
  <si>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</si>
  <si>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</si>
  <si>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</si>
  <si>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</si>
  <si>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</si>
  <si>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</si>
  <si>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</si>
  <si>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</si>
  <si>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</si>
  <si>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</si>
  <si>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</si>
  <si>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</si>
  <si>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</si>
  <si>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</si>
  <si>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</si>
  <si>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</si>
  <si>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</si>
  <si>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</si>
  <si>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</si>
  <si>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</si>
  <si>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</si>
  <si>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</si>
  <si>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</si>
  <si>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</si>
  <si>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</si>
  <si>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</si>
  <si>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</si>
  <si>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</si>
  <si>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</si>
  <si>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</si>
  <si>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</si>
  <si>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</si>
  <si>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</si>
  <si>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</si>
  <si>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</si>
  <si>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</si>
  <si>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</si>
  <si>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</si>
  <si>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</si>
  <si>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</si>
  <si>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</si>
  <si>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</si>
  <si>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</si>
  <si>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</si>
  <si>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</si>
  <si>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</si>
  <si>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</si>
  <si>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</si>
  <si>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</si>
  <si>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</si>
  <si>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</si>
  <si>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</si>
  <si>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</si>
  <si>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</si>
  <si>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</si>
  <si>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</si>
  <si>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</si>
  <si>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</si>
  <si>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</si>
  <si>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</si>
  <si>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</si>
  <si>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</si>
  <si>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</si>
  <si>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</si>
  <si>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</si>
  <si>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</si>
  <si>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</si>
  <si>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</si>
  <si>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</si>
  <si>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</si>
  <si>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</si>
  <si>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</si>
  <si>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</si>
  <si>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</si>
  <si>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</si>
  <si>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</si>
  <si>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</si>
  <si>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</si>
  <si>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</si>
  <si>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</si>
  <si>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</si>
  <si>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</si>
  <si>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</si>
  <si>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</si>
  <si>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</si>
  <si>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</si>
  <si>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</si>
  <si>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</si>
  <si>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</si>
  <si>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</si>
  <si>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</si>
  <si>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</si>
  <si>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</si>
  <si>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</si>
  <si>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</si>
  <si>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</si>
  <si>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</si>
  <si>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</si>
  <si>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</si>
  <si>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</si>
  <si>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</si>
  <si>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</si>
  <si>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</si>
  <si>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</si>
  <si>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</si>
  <si>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</si>
  <si>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</si>
  <si>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</si>
  <si>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</si>
  <si>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</si>
  <si>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</si>
  <si>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</si>
  <si>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</si>
  <si>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</si>
  <si>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</si>
  <si>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</si>
  <si>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</si>
  <si>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</si>
  <si>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</si>
  <si>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</si>
  <si>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</si>
  <si>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</si>
  <si>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</si>
  <si>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</si>
  <si>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</si>
  <si>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</si>
  <si>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</si>
  <si>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</si>
  <si>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</si>
  <si>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</si>
  <si>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</si>
  <si>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</si>
  <si>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</si>
  <si>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</si>
  <si>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</si>
  <si>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</si>
  <si>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</si>
  <si>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</si>
  <si>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</si>
  <si>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</si>
  <si>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</si>
  <si>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</si>
  <si>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</si>
  <si>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</si>
  <si>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</si>
  <si>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</si>
  <si>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</si>
  <si>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</si>
  <si>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</si>
  <si>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</si>
  <si>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</si>
  <si>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</si>
  <si>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</si>
  <si>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</si>
  <si>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</si>
  <si>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</si>
  <si>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</si>
  <si>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</si>
  <si>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</si>
  <si>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</si>
  <si>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</si>
  <si>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</si>
  <si>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</si>
  <si>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</si>
  <si>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</si>
  <si>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</si>
  <si>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</si>
  <si>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</si>
  <si>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</si>
  <si>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</si>
  <si>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</si>
  <si>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</si>
  <si>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</si>
  <si>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</si>
  <si>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</si>
  <si>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</si>
  <si>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</si>
  <si>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</si>
  <si>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</si>
  <si>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</si>
  <si>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</si>
  <si>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</si>
  <si>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</si>
  <si>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</si>
  <si>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</si>
  <si>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</si>
  <si>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</si>
  <si>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</si>
  <si>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</si>
  <si>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</si>
  <si>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</si>
  <si>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</si>
  <si>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</si>
  <si>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</si>
  <si>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</si>
  <si>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</si>
  <si>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</si>
  <si>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</si>
  <si>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</si>
  <si>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</si>
  <si>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</si>
  <si>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</si>
  <si>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</si>
  <si>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</si>
  <si>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</si>
  <si>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</si>
  <si>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</si>
  <si>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</si>
  <si>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</si>
  <si>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</si>
  <si>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</si>
  <si>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</si>
  <si>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</si>
  <si>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</si>
  <si>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</si>
  <si>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</si>
  <si>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</si>
  <si>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</si>
  <si>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</si>
  <si>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</si>
  <si>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</si>
  <si>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</si>
  <si>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</si>
  <si>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</si>
  <si>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</si>
  <si>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</si>
  <si>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</si>
  <si>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</si>
  <si>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</si>
  <si>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</si>
  <si>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</si>
  <si>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</si>
  <si>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</si>
  <si>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</si>
  <si>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</si>
  <si>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</si>
  <si>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</si>
  <si>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</si>
  <si>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</si>
  <si>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</si>
  <si>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</si>
  <si>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</si>
  <si>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</si>
  <si>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</si>
  <si>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</si>
  <si>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</si>
  <si>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</si>
  <si>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</si>
  <si>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</si>
  <si>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</si>
  <si>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</si>
  <si>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</si>
  <si>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</si>
  <si>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</si>
  <si>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</si>
  <si>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</si>
  <si>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</si>
  <si>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</si>
  <si>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</si>
  <si>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</si>
  <si>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</si>
  <si>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</si>
  <si>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</si>
  <si>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</si>
  <si>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</si>
  <si>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</si>
  <si>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</si>
  <si>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</si>
  <si>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</si>
  <si>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</si>
  <si>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</si>
  <si>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</si>
  <si>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</si>
  <si>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</si>
  <si>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</si>
  <si>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</si>
  <si>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</si>
  <si>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</si>
  <si>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</si>
  <si>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</si>
  <si>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</si>
  <si>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</si>
  <si>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</si>
  <si>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</si>
  <si>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</si>
  <si>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</si>
  <si>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</si>
  <si>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</si>
  <si>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</si>
  <si>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</si>
  <si>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</si>
  <si>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</si>
  <si>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</si>
  <si>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</si>
  <si>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</si>
  <si>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</si>
  <si>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</si>
  <si>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</si>
  <si>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</si>
  <si>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</si>
  <si>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</si>
  <si>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</si>
  <si>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</si>
  <si>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</si>
  <si>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</si>
  <si>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</si>
  <si>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</si>
  <si>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</si>
  <si>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</si>
  <si>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</si>
  <si>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</si>
  <si>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</si>
  <si>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</si>
  <si>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</si>
  <si>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</si>
  <si>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</si>
  <si>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</si>
  <si>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</si>
  <si>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</si>
  <si>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</si>
  <si>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</si>
  <si>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</si>
  <si>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</si>
  <si>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</si>
  <si>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</si>
  <si>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</si>
  <si>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</si>
  <si>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</si>
  <si>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</si>
  <si>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</si>
  <si>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</si>
  <si>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</si>
  <si>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</si>
  <si>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</si>
  <si>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</si>
  <si>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</si>
  <si>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</si>
  <si>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</si>
  <si>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</si>
  <si>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</si>
  <si>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</si>
  <si>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</si>
  <si>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</si>
  <si>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</si>
  <si>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</si>
  <si>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</si>
  <si>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</si>
  <si>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</si>
  <si>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</si>
  <si>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</si>
  <si>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</si>
  <si>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</si>
  <si>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</si>
  <si>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</si>
  <si>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</si>
  <si>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</si>
  <si>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</si>
  <si>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</si>
  <si>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</si>
  <si>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</si>
  <si>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</si>
  <si>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</si>
  <si>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</si>
  <si>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</si>
  <si>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</si>
  <si>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</si>
  <si>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</si>
  <si>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</si>
  <si>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</si>
  <si>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</si>
  <si>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</si>
  <si>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</si>
  <si>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</si>
  <si>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</si>
  <si>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</si>
  <si>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</si>
  <si>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</si>
  <si>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</si>
  <si>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</si>
  <si>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</si>
  <si>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</si>
  <si>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</si>
  <si>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</si>
  <si>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</si>
  <si>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</si>
  <si>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</si>
  <si>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</si>
  <si>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</si>
  <si>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</si>
  <si>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</si>
  <si>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</si>
  <si>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</si>
  <si>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</si>
  <si>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</si>
  <si>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</si>
  <si>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</si>
  <si>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</si>
  <si>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</si>
  <si>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</si>
  <si>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</si>
  <si>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</si>
  <si>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</si>
  <si>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</si>
  <si>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</si>
  <si>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</si>
  <si>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</si>
  <si>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</si>
  <si>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</si>
  <si>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</si>
  <si>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</si>
  <si>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</si>
  <si>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</si>
  <si>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</si>
  <si>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</si>
  <si>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</si>
  <si>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</si>
  <si>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</si>
  <si>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</si>
  <si>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</si>
  <si>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</si>
  <si>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</si>
  <si>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</si>
  <si>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</si>
  <si>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</si>
  <si>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</si>
  <si>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</si>
  <si>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</si>
  <si>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</si>
  <si>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</si>
  <si>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</si>
  <si>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</si>
  <si>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</si>
  <si>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</si>
  <si>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</si>
  <si>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</si>
  <si>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</si>
  <si>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</si>
  <si>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</si>
  <si>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</si>
  <si>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</si>
  <si>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</si>
  <si>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</si>
  <si>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</si>
  <si>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</si>
  <si>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</si>
  <si>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</si>
  <si>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</si>
  <si>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</si>
  <si>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</si>
  <si>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</si>
  <si>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</si>
  <si>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</si>
  <si>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</si>
  <si>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</si>
  <si>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</si>
  <si>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</si>
  <si>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</si>
  <si>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</si>
  <si>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</si>
  <si>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</si>
  <si>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</si>
  <si>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</si>
  <si>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</si>
  <si>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</si>
  <si>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</si>
  <si>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</si>
  <si>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</si>
  <si>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</si>
  <si>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</si>
  <si>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</si>
  <si>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</si>
  <si>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</si>
  <si>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</si>
  <si>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</si>
  <si>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</si>
  <si>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</si>
  <si>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</si>
  <si>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</si>
  <si>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</si>
  <si>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</si>
  <si>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</si>
  <si>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</si>
  <si>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</si>
  <si>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</si>
  <si>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</si>
  <si>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</si>
  <si>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</si>
  <si>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</si>
  <si>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</si>
  <si>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</si>
  <si>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</si>
  <si>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</si>
  <si>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</si>
  <si>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</si>
  <si>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</si>
  <si>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</si>
  <si>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</si>
  <si>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</si>
  <si>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</si>
  <si>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</si>
  <si>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</si>
  <si>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</si>
  <si>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</si>
  <si>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</si>
  <si>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</si>
  <si>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</si>
  <si>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</si>
  <si>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</si>
  <si>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</si>
  <si>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</si>
  <si>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</si>
  <si>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</si>
  <si>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</si>
  <si>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</si>
  <si>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</si>
  <si>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</si>
  <si>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</si>
  <si>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</si>
  <si>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</si>
  <si>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</si>
  <si>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</si>
  <si>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</si>
  <si>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</si>
  <si>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</si>
  <si>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</si>
  <si>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</si>
  <si>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</si>
  <si>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</si>
  <si>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</si>
  <si>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</si>
  <si>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</si>
  <si>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</si>
  <si>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</si>
  <si>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</si>
  <si>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</si>
  <si>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</si>
  <si>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</si>
  <si>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</si>
  <si>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</si>
  <si>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</si>
  <si>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</si>
  <si>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</si>
  <si>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</si>
  <si>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</si>
  <si>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</si>
  <si>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</si>
  <si>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</si>
  <si>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</si>
  <si>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</si>
  <si>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</si>
  <si>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</si>
  <si>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</si>
  <si>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</si>
  <si>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</si>
  <si>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</si>
  <si>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</si>
  <si>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</si>
  <si>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</si>
  <si>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</si>
  <si>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</si>
  <si>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</si>
  <si>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</si>
  <si>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</si>
  <si>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</si>
  <si>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</si>
  <si>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</si>
  <si>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</si>
  <si>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</si>
  <si>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</si>
  <si>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</si>
  <si>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</si>
  <si>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</si>
  <si>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</si>
  <si>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</si>
  <si>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</si>
  <si>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</si>
  <si>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</si>
  <si>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</si>
  <si>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</si>
  <si>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</si>
  <si>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</si>
  <si>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</si>
  <si>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</si>
  <si>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</si>
  <si>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</si>
  <si>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</si>
  <si>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</si>
  <si>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</si>
  <si>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</si>
  <si>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</si>
  <si>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</si>
  <si>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</si>
  <si>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</si>
  <si>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</si>
  <si>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</si>
  <si>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</si>
  <si>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</si>
  <si>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</si>
  <si>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</si>
  <si>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</si>
  <si>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</si>
  <si>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</si>
  <si>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</si>
  <si>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</si>
  <si>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</si>
  <si>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</si>
  <si>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</si>
  <si>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</si>
  <si>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</si>
  <si>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</si>
  <si>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</si>
  <si>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</si>
  <si>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</si>
  <si>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</si>
  <si>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</si>
  <si>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</si>
  <si>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</si>
  <si>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</si>
  <si>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</si>
  <si>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</si>
  <si>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</si>
  <si>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</si>
  <si>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</si>
  <si>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</si>
  <si>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</si>
  <si>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</si>
  <si>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</si>
  <si>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</si>
  <si>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</si>
  <si>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</si>
  <si>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</si>
  <si>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</si>
  <si>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</si>
  <si>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</si>
  <si>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</si>
  <si>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</si>
  <si>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</si>
  <si>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</si>
  <si>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</si>
  <si>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..credit bal used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</si>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</sst>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7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7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24" fillId="0" borderId="0" xfId="0" applyFont="1" applyFill="1"/>
    <xf numFmtId="0" fontId="24" fillId="17" borderId="7" xfId="0" applyFont="1" applyFill="1" applyBorder="1"/>
    <xf numFmtId="0" fontId="24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4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8" fontId="59" fillId="0" borderId="7" xfId="3" applyNumberFormat="1" applyFont="1" applyBorder="1" applyAlignment="1">
      <alignment horizontal="right"/>
    </xf>
    <xf numFmtId="178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8" fontId="59" fillId="13" borderId="7" xfId="3" applyNumberFormat="1" applyFont="1" applyFill="1" applyBorder="1" applyAlignment="1">
      <alignment horizontal="left"/>
    </xf>
    <xf numFmtId="178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0" fillId="5" borderId="0" xfId="0" applyFill="1" applyBorder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5" fillId="0" borderId="21" xfId="0" applyFont="1" applyBorder="1"/>
    <xf numFmtId="0" fontId="75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2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4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2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9" borderId="0" xfId="0" quotePrefix="1" applyFill="1" applyAlignment="1">
      <alignment horizontal="center"/>
    </xf>
    <xf numFmtId="0" fontId="26" fillId="19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1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9" borderId="0" xfId="0" quotePrefix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6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7" fillId="19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5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68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2411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2413</v>
      </c>
    </row>
    <row r="10" spans="2:8" x14ac:dyDescent="0.2">
      <c r="B10" s="90"/>
      <c r="C10" s="412">
        <v>44782</v>
      </c>
      <c r="D10" s="63"/>
      <c r="E10" s="63"/>
      <c r="F10" s="563">
        <v>2611.87</v>
      </c>
      <c r="G10" s="63"/>
      <c r="H10" s="109" t="s">
        <v>2402</v>
      </c>
    </row>
    <row r="11" spans="2:8" x14ac:dyDescent="0.2">
      <c r="B11" s="90"/>
      <c r="C11" s="412">
        <v>44860</v>
      </c>
      <c r="D11" s="63"/>
      <c r="E11" s="563">
        <f>-F10</f>
        <v>-2611.87</v>
      </c>
      <c r="F11" s="63"/>
      <c r="G11" s="63"/>
      <c r="H11" s="109" t="s">
        <v>2408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63">
        <v>2647.18</v>
      </c>
      <c r="G12" s="63"/>
      <c r="H12" s="109" t="s">
        <v>2403</v>
      </c>
    </row>
    <row r="13" spans="2:8" x14ac:dyDescent="0.2">
      <c r="B13" s="90"/>
      <c r="C13" s="412"/>
      <c r="D13" s="63"/>
      <c r="E13" s="562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0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0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0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61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59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2409</v>
      </c>
    </row>
    <row r="20" spans="2:8" x14ac:dyDescent="0.2">
      <c r="B20" s="90"/>
      <c r="C20" s="436">
        <v>44860</v>
      </c>
      <c r="D20" s="65"/>
      <c r="E20" s="10"/>
      <c r="F20" s="437"/>
      <c r="G20" s="566">
        <f>45*3</f>
        <v>135</v>
      </c>
      <c r="H20" s="564" t="s">
        <v>2406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64" t="s">
        <v>2405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64" t="s">
        <v>2297</v>
      </c>
    </row>
    <row r="23" spans="2:8" x14ac:dyDescent="0.2">
      <c r="B23" s="569"/>
      <c r="C23" s="436">
        <v>44860</v>
      </c>
      <c r="D23" s="65"/>
      <c r="E23" s="10"/>
      <c r="F23" s="438"/>
      <c r="G23" s="439">
        <v>50</v>
      </c>
      <c r="H23" s="564" t="s">
        <v>2407</v>
      </c>
    </row>
    <row r="24" spans="2:8" x14ac:dyDescent="0.2">
      <c r="B24" s="569"/>
      <c r="C24" s="436">
        <v>44860</v>
      </c>
      <c r="D24" s="65"/>
      <c r="E24" s="10"/>
      <c r="F24" s="438"/>
      <c r="G24" s="439">
        <f>160+120*3</f>
        <v>520</v>
      </c>
      <c r="H24" s="564" t="s">
        <v>2404</v>
      </c>
    </row>
    <row r="25" spans="2:8" x14ac:dyDescent="0.2">
      <c r="B25" s="569"/>
      <c r="C25" s="436"/>
      <c r="D25" s="65"/>
      <c r="E25" s="10"/>
      <c r="F25" s="438"/>
      <c r="G25" s="439">
        <v>103.25</v>
      </c>
      <c r="H25" s="564" t="s">
        <v>2412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67">
        <f>SUM(G20:G25)</f>
        <v>1578.25</v>
      </c>
      <c r="G26" s="440" t="s">
        <v>2232</v>
      </c>
      <c r="H26" s="565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2410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2410</v>
      </c>
    </row>
    <row r="29" spans="2:8" ht="13.5" thickBot="1" x14ac:dyDescent="0.25">
      <c r="B29" s="570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62">
        <f>SUM(E3:F29)</f>
        <v>44439.24</v>
      </c>
      <c r="F30" s="663"/>
      <c r="G30" s="213"/>
      <c r="H30" s="1" t="s">
        <v>2298</v>
      </c>
    </row>
    <row r="33" spans="2:8" x14ac:dyDescent="0.2">
      <c r="B33" s="629"/>
      <c r="C33" s="629"/>
      <c r="D33" s="629"/>
      <c r="E33" s="629"/>
      <c r="F33" s="629"/>
      <c r="G33" s="629"/>
      <c r="H33" s="629"/>
    </row>
    <row r="34" spans="2:8" x14ac:dyDescent="0.2">
      <c r="B34" s="629"/>
      <c r="C34" s="629"/>
      <c r="D34" s="629"/>
      <c r="E34" s="629"/>
      <c r="F34" s="629"/>
      <c r="G34" s="629"/>
      <c r="H34" s="629"/>
    </row>
    <row r="35" spans="2:8" x14ac:dyDescent="0.2">
      <c r="B35" s="629"/>
      <c r="C35" s="629"/>
      <c r="D35" s="629"/>
      <c r="E35" s="629"/>
      <c r="F35" s="629"/>
      <c r="G35" s="629"/>
      <c r="H35" s="629"/>
    </row>
    <row r="36" spans="2:8" x14ac:dyDescent="0.2">
      <c r="B36" s="629"/>
      <c r="C36" s="629"/>
      <c r="D36" s="629"/>
      <c r="E36" s="629"/>
      <c r="F36" s="629"/>
      <c r="G36" s="629"/>
      <c r="H36" s="629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79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75" t="s">
        <v>2325</v>
      </c>
      <c r="C2" s="575" t="s">
        <v>2326</v>
      </c>
      <c r="D2" s="575" t="s">
        <v>2334</v>
      </c>
      <c r="E2" s="578" t="s">
        <v>2327</v>
      </c>
      <c r="F2" s="575" t="s">
        <v>2335</v>
      </c>
      <c r="G2" s="580" t="s">
        <v>2336</v>
      </c>
    </row>
    <row r="3" spans="2:8" x14ac:dyDescent="0.2">
      <c r="B3" s="224">
        <v>24</v>
      </c>
      <c r="C3" s="576"/>
      <c r="D3" s="576">
        <v>30002.55</v>
      </c>
      <c r="E3" s="664">
        <v>45015</v>
      </c>
      <c r="F3" s="576"/>
      <c r="G3" s="224"/>
      <c r="H3" s="626" t="s">
        <v>2578</v>
      </c>
    </row>
    <row r="4" spans="2:8" x14ac:dyDescent="0.2">
      <c r="B4" s="224">
        <v>25</v>
      </c>
      <c r="C4" s="576"/>
      <c r="D4" s="576">
        <v>35002.550000000003</v>
      </c>
      <c r="E4" s="665"/>
      <c r="F4" s="576"/>
      <c r="G4" s="576"/>
      <c r="H4" s="145" t="s">
        <v>2578</v>
      </c>
    </row>
    <row r="6" spans="2:8" ht="3.75" customHeight="1" x14ac:dyDescent="0.2">
      <c r="C6" s="248"/>
      <c r="D6" s="248"/>
      <c r="F6" s="248"/>
    </row>
    <row r="7" spans="2:8" x14ac:dyDescent="0.2">
      <c r="C7" s="577">
        <f>SUM(C3:C4)</f>
        <v>0</v>
      </c>
      <c r="D7" s="577">
        <f>SUM(D3:D4)</f>
        <v>65005.100000000006</v>
      </c>
      <c r="E7" s="579" t="s">
        <v>2329</v>
      </c>
      <c r="F7" s="577">
        <f>SUM(F3:F4)</f>
        <v>0</v>
      </c>
      <c r="G7" s="577">
        <f>SUM(G3:G4)</f>
        <v>0</v>
      </c>
    </row>
    <row r="8" spans="2:8" x14ac:dyDescent="0.2">
      <c r="C8" s="667"/>
      <c r="D8" s="667"/>
      <c r="F8" s="667"/>
      <c r="G8" s="667"/>
    </row>
    <row r="9" spans="2:8" x14ac:dyDescent="0.2">
      <c r="C9" s="248"/>
      <c r="D9" s="248"/>
      <c r="F9" s="248"/>
    </row>
    <row r="10" spans="2:8" x14ac:dyDescent="0.2">
      <c r="B10" s="666"/>
      <c r="C10" s="666"/>
      <c r="D10" s="666"/>
      <c r="E10" s="666"/>
      <c r="F10" s="666"/>
      <c r="G10" s="666"/>
      <c r="H10" s="666"/>
    </row>
    <row r="11" spans="2:8" x14ac:dyDescent="0.2">
      <c r="B11" s="666"/>
      <c r="C11" s="666"/>
      <c r="D11" s="666"/>
      <c r="E11" s="666"/>
      <c r="F11" s="666"/>
      <c r="G11" s="666"/>
      <c r="H11" s="666"/>
    </row>
    <row r="12" spans="2:8" x14ac:dyDescent="0.2">
      <c r="B12" s="666"/>
      <c r="C12" s="666"/>
      <c r="D12" s="666"/>
      <c r="E12" s="666"/>
      <c r="F12" s="666"/>
      <c r="G12" s="666"/>
      <c r="H12" s="666"/>
    </row>
    <row r="13" spans="2:8" x14ac:dyDescent="0.2">
      <c r="B13" s="666"/>
      <c r="C13" s="666"/>
      <c r="D13" s="666"/>
      <c r="E13" s="666"/>
      <c r="F13" s="666"/>
      <c r="G13" s="666"/>
      <c r="H13" s="666"/>
    </row>
    <row r="21" spans="4:4" x14ac:dyDescent="0.2">
      <c r="D21" s="579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S14" sqref="IS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79" t="s">
        <v>1243</v>
      </c>
      <c r="B1" s="679"/>
      <c r="C1" s="653" t="s">
        <v>292</v>
      </c>
      <c r="D1" s="653"/>
      <c r="E1" s="651" t="s">
        <v>1022</v>
      </c>
      <c r="F1" s="651"/>
      <c r="G1" s="679" t="s">
        <v>1244</v>
      </c>
      <c r="H1" s="679"/>
      <c r="I1" s="653" t="s">
        <v>292</v>
      </c>
      <c r="J1" s="653"/>
      <c r="K1" s="651" t="s">
        <v>1023</v>
      </c>
      <c r="L1" s="651"/>
      <c r="M1" s="679" t="s">
        <v>1245</v>
      </c>
      <c r="N1" s="679"/>
      <c r="O1" s="653" t="s">
        <v>292</v>
      </c>
      <c r="P1" s="653"/>
      <c r="Q1" s="651" t="s">
        <v>1078</v>
      </c>
      <c r="R1" s="651"/>
      <c r="S1" s="679" t="s">
        <v>1246</v>
      </c>
      <c r="T1" s="679"/>
      <c r="U1" s="653" t="s">
        <v>292</v>
      </c>
      <c r="V1" s="653"/>
      <c r="W1" s="651" t="s">
        <v>635</v>
      </c>
      <c r="X1" s="651"/>
      <c r="Y1" s="679" t="s">
        <v>1247</v>
      </c>
      <c r="Z1" s="679"/>
      <c r="AA1" s="653" t="s">
        <v>292</v>
      </c>
      <c r="AB1" s="653"/>
      <c r="AC1" s="651" t="s">
        <v>1105</v>
      </c>
      <c r="AD1" s="651"/>
      <c r="AE1" s="679" t="s">
        <v>1248</v>
      </c>
      <c r="AF1" s="679"/>
      <c r="AG1" s="653" t="s">
        <v>292</v>
      </c>
      <c r="AH1" s="653"/>
      <c r="AI1" s="651" t="s">
        <v>1155</v>
      </c>
      <c r="AJ1" s="651"/>
      <c r="AK1" s="679" t="s">
        <v>1251</v>
      </c>
      <c r="AL1" s="679"/>
      <c r="AM1" s="653" t="s">
        <v>1153</v>
      </c>
      <c r="AN1" s="653"/>
      <c r="AO1" s="651" t="s">
        <v>1154</v>
      </c>
      <c r="AP1" s="651"/>
      <c r="AQ1" s="679" t="s">
        <v>1252</v>
      </c>
      <c r="AR1" s="679"/>
      <c r="AS1" s="653" t="s">
        <v>1153</v>
      </c>
      <c r="AT1" s="653"/>
      <c r="AU1" s="651" t="s">
        <v>1199</v>
      </c>
      <c r="AV1" s="651"/>
      <c r="AW1" s="679" t="s">
        <v>1249</v>
      </c>
      <c r="AX1" s="679"/>
      <c r="AY1" s="651" t="s">
        <v>1275</v>
      </c>
      <c r="AZ1" s="651"/>
      <c r="BA1" s="679" t="s">
        <v>1249</v>
      </c>
      <c r="BB1" s="679"/>
      <c r="BC1" s="653" t="s">
        <v>824</v>
      </c>
      <c r="BD1" s="653"/>
      <c r="BE1" s="651" t="s">
        <v>1242</v>
      </c>
      <c r="BF1" s="651"/>
      <c r="BG1" s="679" t="s">
        <v>1250</v>
      </c>
      <c r="BH1" s="679"/>
      <c r="BI1" s="653" t="s">
        <v>824</v>
      </c>
      <c r="BJ1" s="653"/>
      <c r="BK1" s="651" t="s">
        <v>1242</v>
      </c>
      <c r="BL1" s="651"/>
      <c r="BM1" s="679" t="s">
        <v>1260</v>
      </c>
      <c r="BN1" s="679"/>
      <c r="BO1" s="653" t="s">
        <v>824</v>
      </c>
      <c r="BP1" s="653"/>
      <c r="BQ1" s="651" t="s">
        <v>1278</v>
      </c>
      <c r="BR1" s="651"/>
      <c r="BS1" s="679" t="s">
        <v>1277</v>
      </c>
      <c r="BT1" s="679"/>
      <c r="BU1" s="653" t="s">
        <v>824</v>
      </c>
      <c r="BV1" s="653"/>
      <c r="BW1" s="651" t="s">
        <v>1282</v>
      </c>
      <c r="BX1" s="651"/>
      <c r="BY1" s="679" t="s">
        <v>1304</v>
      </c>
      <c r="BZ1" s="679"/>
      <c r="CA1" s="653" t="s">
        <v>824</v>
      </c>
      <c r="CB1" s="653"/>
      <c r="CC1" s="651" t="s">
        <v>1278</v>
      </c>
      <c r="CD1" s="651"/>
      <c r="CE1" s="679" t="s">
        <v>1325</v>
      </c>
      <c r="CF1" s="679"/>
      <c r="CG1" s="653" t="s">
        <v>824</v>
      </c>
      <c r="CH1" s="653"/>
      <c r="CI1" s="651" t="s">
        <v>1282</v>
      </c>
      <c r="CJ1" s="651"/>
      <c r="CK1" s="679" t="s">
        <v>1341</v>
      </c>
      <c r="CL1" s="679"/>
      <c r="CM1" s="653" t="s">
        <v>824</v>
      </c>
      <c r="CN1" s="653"/>
      <c r="CO1" s="651" t="s">
        <v>1278</v>
      </c>
      <c r="CP1" s="651"/>
      <c r="CQ1" s="679" t="s">
        <v>1369</v>
      </c>
      <c r="CR1" s="679"/>
      <c r="CS1" s="669" t="s">
        <v>824</v>
      </c>
      <c r="CT1" s="669"/>
      <c r="CU1" s="651" t="s">
        <v>1425</v>
      </c>
      <c r="CV1" s="651"/>
      <c r="CW1" s="679" t="s">
        <v>1408</v>
      </c>
      <c r="CX1" s="679"/>
      <c r="CY1" s="669" t="s">
        <v>824</v>
      </c>
      <c r="CZ1" s="669"/>
      <c r="DA1" s="651" t="s">
        <v>1632</v>
      </c>
      <c r="DB1" s="651"/>
      <c r="DC1" s="679" t="s">
        <v>1428</v>
      </c>
      <c r="DD1" s="679"/>
      <c r="DE1" s="669" t="s">
        <v>824</v>
      </c>
      <c r="DF1" s="669"/>
      <c r="DG1" s="651" t="s">
        <v>1526</v>
      </c>
      <c r="DH1" s="651"/>
      <c r="DI1" s="679" t="s">
        <v>1629</v>
      </c>
      <c r="DJ1" s="679"/>
      <c r="DK1" s="669" t="s">
        <v>824</v>
      </c>
      <c r="DL1" s="669"/>
      <c r="DM1" s="651" t="s">
        <v>1425</v>
      </c>
      <c r="DN1" s="651"/>
      <c r="DO1" s="679" t="s">
        <v>1630</v>
      </c>
      <c r="DP1" s="679"/>
      <c r="DQ1" s="669" t="s">
        <v>824</v>
      </c>
      <c r="DR1" s="669"/>
      <c r="DS1" s="651" t="s">
        <v>1625</v>
      </c>
      <c r="DT1" s="651"/>
      <c r="DU1" s="679" t="s">
        <v>1631</v>
      </c>
      <c r="DV1" s="679"/>
      <c r="DW1" s="669" t="s">
        <v>824</v>
      </c>
      <c r="DX1" s="669"/>
      <c r="DY1" s="651" t="s">
        <v>1651</v>
      </c>
      <c r="DZ1" s="651"/>
      <c r="EA1" s="668" t="s">
        <v>1646</v>
      </c>
      <c r="EB1" s="668"/>
      <c r="EC1" s="669" t="s">
        <v>824</v>
      </c>
      <c r="ED1" s="669"/>
      <c r="EE1" s="651" t="s">
        <v>1625</v>
      </c>
      <c r="EF1" s="651"/>
      <c r="EG1" s="375"/>
      <c r="EH1" s="668" t="s">
        <v>1676</v>
      </c>
      <c r="EI1" s="668"/>
      <c r="EJ1" s="669" t="s">
        <v>824</v>
      </c>
      <c r="EK1" s="669"/>
      <c r="EL1" s="651" t="s">
        <v>1710</v>
      </c>
      <c r="EM1" s="651"/>
      <c r="EN1" s="668" t="s">
        <v>1701</v>
      </c>
      <c r="EO1" s="668"/>
      <c r="EP1" s="669" t="s">
        <v>824</v>
      </c>
      <c r="EQ1" s="669"/>
      <c r="ER1" s="651" t="s">
        <v>1750</v>
      </c>
      <c r="ES1" s="651"/>
      <c r="ET1" s="668" t="s">
        <v>1743</v>
      </c>
      <c r="EU1" s="668"/>
      <c r="EV1" s="669" t="s">
        <v>824</v>
      </c>
      <c r="EW1" s="669"/>
      <c r="EX1" s="651" t="s">
        <v>1651</v>
      </c>
      <c r="EY1" s="651"/>
      <c r="EZ1" s="668" t="s">
        <v>1778</v>
      </c>
      <c r="FA1" s="668"/>
      <c r="FB1" s="669" t="s">
        <v>824</v>
      </c>
      <c r="FC1" s="669"/>
      <c r="FD1" s="651" t="s">
        <v>1632</v>
      </c>
      <c r="FE1" s="651"/>
      <c r="FF1" s="668" t="s">
        <v>1817</v>
      </c>
      <c r="FG1" s="668"/>
      <c r="FH1" s="669" t="s">
        <v>824</v>
      </c>
      <c r="FI1" s="669"/>
      <c r="FJ1" s="651" t="s">
        <v>1425</v>
      </c>
      <c r="FK1" s="651"/>
      <c r="FL1" s="668" t="s">
        <v>1852</v>
      </c>
      <c r="FM1" s="668"/>
      <c r="FN1" s="669" t="s">
        <v>824</v>
      </c>
      <c r="FO1" s="669"/>
      <c r="FP1" s="651" t="s">
        <v>1899</v>
      </c>
      <c r="FQ1" s="651"/>
      <c r="FR1" s="668" t="s">
        <v>1888</v>
      </c>
      <c r="FS1" s="668"/>
      <c r="FT1" s="669" t="s">
        <v>824</v>
      </c>
      <c r="FU1" s="669"/>
      <c r="FV1" s="651" t="s">
        <v>1899</v>
      </c>
      <c r="FW1" s="651"/>
      <c r="FX1" s="668" t="s">
        <v>2038</v>
      </c>
      <c r="FY1" s="668"/>
      <c r="FZ1" s="669" t="s">
        <v>824</v>
      </c>
      <c r="GA1" s="669"/>
      <c r="GB1" s="651" t="s">
        <v>1651</v>
      </c>
      <c r="GC1" s="651"/>
      <c r="GD1" s="668" t="s">
        <v>2039</v>
      </c>
      <c r="GE1" s="668"/>
      <c r="GF1" s="669" t="s">
        <v>824</v>
      </c>
      <c r="GG1" s="669"/>
      <c r="GH1" s="651" t="s">
        <v>1625</v>
      </c>
      <c r="GI1" s="651"/>
      <c r="GJ1" s="668" t="s">
        <v>2048</v>
      </c>
      <c r="GK1" s="668"/>
      <c r="GL1" s="669" t="s">
        <v>824</v>
      </c>
      <c r="GM1" s="669"/>
      <c r="GN1" s="651" t="s">
        <v>1783</v>
      </c>
      <c r="GO1" s="651"/>
      <c r="GP1" s="668" t="s">
        <v>2090</v>
      </c>
      <c r="GQ1" s="668"/>
      <c r="GR1" s="669" t="s">
        <v>824</v>
      </c>
      <c r="GS1" s="669"/>
      <c r="GT1" s="651" t="s">
        <v>1710</v>
      </c>
      <c r="GU1" s="651"/>
      <c r="GV1" s="668" t="s">
        <v>2124</v>
      </c>
      <c r="GW1" s="668"/>
      <c r="GX1" s="669" t="s">
        <v>824</v>
      </c>
      <c r="GY1" s="669"/>
      <c r="GZ1" s="651" t="s">
        <v>2163</v>
      </c>
      <c r="HA1" s="651"/>
      <c r="HB1" s="668" t="s">
        <v>2183</v>
      </c>
      <c r="HC1" s="668"/>
      <c r="HD1" s="669" t="s">
        <v>824</v>
      </c>
      <c r="HE1" s="669"/>
      <c r="HF1" s="651" t="s">
        <v>1750</v>
      </c>
      <c r="HG1" s="651"/>
      <c r="HH1" s="668" t="s">
        <v>2196</v>
      </c>
      <c r="HI1" s="668"/>
      <c r="HJ1" s="669" t="s">
        <v>824</v>
      </c>
      <c r="HK1" s="669"/>
      <c r="HL1" s="651" t="s">
        <v>1425</v>
      </c>
      <c r="HM1" s="651"/>
      <c r="HN1" s="668" t="s">
        <v>2251</v>
      </c>
      <c r="HO1" s="668"/>
      <c r="HP1" s="669" t="s">
        <v>824</v>
      </c>
      <c r="HQ1" s="669"/>
      <c r="HR1" s="651" t="s">
        <v>1425</v>
      </c>
      <c r="HS1" s="651"/>
      <c r="HT1" s="668" t="s">
        <v>2311</v>
      </c>
      <c r="HU1" s="668"/>
      <c r="HV1" s="669" t="s">
        <v>824</v>
      </c>
      <c r="HW1" s="669"/>
      <c r="HX1" s="651" t="s">
        <v>1651</v>
      </c>
      <c r="HY1" s="651"/>
      <c r="HZ1" s="668" t="s">
        <v>2381</v>
      </c>
      <c r="IA1" s="668"/>
      <c r="IB1" s="669" t="s">
        <v>824</v>
      </c>
      <c r="IC1" s="669"/>
      <c r="ID1" s="651" t="s">
        <v>1750</v>
      </c>
      <c r="IE1" s="651"/>
      <c r="IF1" s="668" t="s">
        <v>2461</v>
      </c>
      <c r="IG1" s="668"/>
      <c r="IH1" s="669" t="s">
        <v>824</v>
      </c>
      <c r="II1" s="669"/>
      <c r="IJ1" s="651" t="s">
        <v>1783</v>
      </c>
      <c r="IK1" s="651"/>
      <c r="IL1" s="668" t="s">
        <v>2540</v>
      </c>
      <c r="IM1" s="668"/>
      <c r="IN1" s="669" t="s">
        <v>824</v>
      </c>
      <c r="IO1" s="669"/>
      <c r="IP1" s="651" t="s">
        <v>1783</v>
      </c>
      <c r="IQ1" s="651"/>
      <c r="IR1" s="668" t="s">
        <v>2383</v>
      </c>
      <c r="IS1" s="66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71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71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71">
        <f>SUM(IO3:IO20)</f>
        <v>300.73</v>
      </c>
      <c r="IP2" s="348" t="s">
        <v>296</v>
      </c>
      <c r="IQ2" s="286">
        <f>IO2+IM2-IS2</f>
        <v>1630.3199999999943</v>
      </c>
      <c r="IR2" t="s">
        <v>1946</v>
      </c>
      <c r="IS2" s="377">
        <f>SUM(IS3:IS31)</f>
        <v>6809.840000000022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2477</v>
      </c>
      <c r="HG3" s="52">
        <f>HG2-HG8-HG7</f>
        <v>22350.936666666661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2477</v>
      </c>
      <c r="HM3" s="2">
        <f>HM2-HK25-HK2</f>
        <v>24907.007666666679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2473</v>
      </c>
      <c r="HY3" s="286"/>
      <c r="HZ3" t="s">
        <v>2438</v>
      </c>
      <c r="IA3" s="377">
        <f>SUM(IA6:IA39)</f>
        <v>49306.650000000016</v>
      </c>
      <c r="IB3" t="s">
        <v>641</v>
      </c>
      <c r="IC3" s="571">
        <v>15104.63</v>
      </c>
      <c r="ID3" s="348" t="s">
        <v>2477</v>
      </c>
      <c r="IE3" s="286">
        <f>IE2-IC26-IC27</f>
        <v>6802.6743333333579</v>
      </c>
      <c r="IF3" t="s">
        <v>2439</v>
      </c>
      <c r="IG3" s="281">
        <f>IA6</f>
        <v>-490000</v>
      </c>
      <c r="IH3" t="s">
        <v>641</v>
      </c>
      <c r="II3" s="571">
        <v>15104.63</v>
      </c>
      <c r="IJ3" t="s">
        <v>2491</v>
      </c>
      <c r="IK3" s="286">
        <f>IK2-II42-II41-IK63</f>
        <v>9220.5533333333115</v>
      </c>
      <c r="IL3" t="s">
        <v>2439</v>
      </c>
      <c r="IM3" s="281">
        <f>IG3</f>
        <v>-490000</v>
      </c>
      <c r="IN3" t="s">
        <v>641</v>
      </c>
      <c r="IO3" s="571"/>
      <c r="IP3" t="s">
        <v>2491</v>
      </c>
      <c r="IQ3" s="286">
        <f>IQ2-IO28-IO27-IQ54</f>
        <v>1630.3199999999943</v>
      </c>
      <c r="IR3" t="s">
        <v>2439</v>
      </c>
      <c r="IS3" s="281">
        <f>IM3</f>
        <v>-490000</v>
      </c>
    </row>
    <row r="4" spans="1:256" ht="12.75" customHeight="1" thickBot="1" x14ac:dyDescent="0.25">
      <c r="A4" s="635" t="s">
        <v>1003</v>
      </c>
      <c r="B4" s="635"/>
      <c r="E4" s="173" t="s">
        <v>233</v>
      </c>
      <c r="F4" s="177">
        <f>F3-F5</f>
        <v>17</v>
      </c>
      <c r="G4" s="635" t="s">
        <v>1003</v>
      </c>
      <c r="H4" s="635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6840.9766666666601</v>
      </c>
      <c r="HB4" t="s">
        <v>1936</v>
      </c>
      <c r="HC4" s="2">
        <v>103000</v>
      </c>
      <c r="HF4" t="s">
        <v>2478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2478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2477</v>
      </c>
      <c r="HY4" s="2">
        <f>HY2-HW25-HW24</f>
        <v>501602.45666666684</v>
      </c>
      <c r="HZ4" t="s">
        <v>2440</v>
      </c>
      <c r="IA4" s="377"/>
      <c r="IB4" t="s">
        <v>2444</v>
      </c>
      <c r="IC4" s="571">
        <v>-1437.02</v>
      </c>
      <c r="ID4" t="s">
        <v>2490</v>
      </c>
      <c r="IE4" s="286">
        <f>IE3-IE52</f>
        <v>3490.884333333358</v>
      </c>
      <c r="IF4" s="1" t="s">
        <v>1665</v>
      </c>
      <c r="IG4" s="145">
        <v>-192</v>
      </c>
      <c r="IH4" t="s">
        <v>2522</v>
      </c>
      <c r="II4" s="571">
        <v>-1437.02</v>
      </c>
      <c r="IJ4" s="608" t="s">
        <v>2547</v>
      </c>
      <c r="IK4" s="286">
        <f>IK3-II43</f>
        <v>5752.8033333333115</v>
      </c>
      <c r="IL4" s="1" t="s">
        <v>2361</v>
      </c>
      <c r="IM4" s="285">
        <v>-75000</v>
      </c>
      <c r="IN4" t="s">
        <v>2522</v>
      </c>
      <c r="IO4" s="571"/>
      <c r="IP4" t="s">
        <v>1237</v>
      </c>
      <c r="IQ4" s="299">
        <f>IQ2-IQ5</f>
        <v>-0.29000000000564796</v>
      </c>
      <c r="IR4" s="1" t="s">
        <v>2361</v>
      </c>
      <c r="IS4" s="285">
        <v>-75000</v>
      </c>
      <c r="IT4" s="108"/>
    </row>
    <row r="5" spans="1:256" x14ac:dyDescent="0.2">
      <c r="A5" s="635"/>
      <c r="B5" s="635"/>
      <c r="E5" s="173" t="s">
        <v>358</v>
      </c>
      <c r="F5" s="177">
        <f>SUM(F15:F56)</f>
        <v>12750</v>
      </c>
      <c r="G5" s="635"/>
      <c r="H5" s="635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2445</v>
      </c>
      <c r="HW5" s="52">
        <v>-1437.02</v>
      </c>
      <c r="HX5" t="s">
        <v>2474</v>
      </c>
      <c r="HY5" s="286">
        <f>HY4-HY43</f>
        <v>494272.95666666684</v>
      </c>
      <c r="HZ5" t="s">
        <v>2441</v>
      </c>
      <c r="IA5" s="377"/>
      <c r="IB5" t="s">
        <v>1613</v>
      </c>
      <c r="IC5" s="571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2515</v>
      </c>
      <c r="II5" s="571">
        <v>100</v>
      </c>
      <c r="IJ5" t="s">
        <v>1237</v>
      </c>
      <c r="IK5" s="299">
        <f>IK2-IK6</f>
        <v>1.0099999999802094</v>
      </c>
      <c r="IL5" s="610" t="s">
        <v>2496</v>
      </c>
      <c r="IM5" s="2">
        <v>0</v>
      </c>
      <c r="IO5" s="571"/>
      <c r="IP5" t="s">
        <v>358</v>
      </c>
      <c r="IQ5" s="286">
        <f>SUM(IQ6:IQ51)</f>
        <v>1630.61</v>
      </c>
      <c r="IR5" s="66" t="s">
        <v>2496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2354</v>
      </c>
      <c r="HW6" s="52">
        <v>679999</v>
      </c>
      <c r="HX6" t="s">
        <v>1237</v>
      </c>
      <c r="HY6" s="299">
        <f>HY2-HY7</f>
        <v>490000.6100000001</v>
      </c>
      <c r="HZ6" t="s">
        <v>2439</v>
      </c>
      <c r="IA6" s="281">
        <v>-490000</v>
      </c>
      <c r="IB6" t="s">
        <v>2419</v>
      </c>
      <c r="IC6" s="572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2536</v>
      </c>
      <c r="II6" s="571">
        <v>150</v>
      </c>
      <c r="IJ6" t="s">
        <v>358</v>
      </c>
      <c r="IK6" s="286">
        <f>SUM(IK7:IK60)</f>
        <v>13099.409999999998</v>
      </c>
      <c r="IL6" t="s">
        <v>2519</v>
      </c>
      <c r="IM6" s="281">
        <v>235000</v>
      </c>
      <c r="IO6" s="571"/>
      <c r="IP6" s="365" t="s">
        <v>2562</v>
      </c>
      <c r="IQ6" s="61"/>
      <c r="IR6" t="s">
        <v>2519</v>
      </c>
      <c r="IS6" s="281">
        <v>290000</v>
      </c>
      <c r="IT6" s="108">
        <v>44917</v>
      </c>
      <c r="IU6" t="s">
        <v>2575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72">
        <v>24.9</v>
      </c>
      <c r="ID7" s="365" t="s">
        <v>1014</v>
      </c>
      <c r="IE7">
        <v>1900.11</v>
      </c>
      <c r="IF7" s="6" t="s">
        <v>2437</v>
      </c>
      <c r="IG7" s="373">
        <v>-8</v>
      </c>
      <c r="IH7" t="s">
        <v>2541</v>
      </c>
      <c r="II7" s="571">
        <v>2.27</v>
      </c>
      <c r="IJ7" s="365" t="s">
        <v>2492</v>
      </c>
      <c r="IK7">
        <v>15</v>
      </c>
      <c r="IL7" s="1" t="s">
        <v>1665</v>
      </c>
      <c r="IM7" s="145">
        <v>-2488</v>
      </c>
      <c r="IN7" t="s">
        <v>2505</v>
      </c>
      <c r="IO7" s="571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15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2420</v>
      </c>
      <c r="IC8" s="571"/>
      <c r="ID8" s="417" t="s">
        <v>2394</v>
      </c>
      <c r="IE8">
        <v>5.73</v>
      </c>
      <c r="IF8" s="6" t="s">
        <v>1873</v>
      </c>
      <c r="IG8" s="581">
        <v>2499</v>
      </c>
      <c r="II8" s="571"/>
      <c r="IJ8" s="365" t="s">
        <v>1014</v>
      </c>
      <c r="IK8">
        <v>1900.12</v>
      </c>
      <c r="IL8" s="6" t="s">
        <v>1929</v>
      </c>
      <c r="IM8" s="373">
        <v>0</v>
      </c>
      <c r="IO8" s="571"/>
      <c r="IP8" s="417" t="s">
        <v>2538</v>
      </c>
      <c r="IQ8" s="620"/>
      <c r="IR8" s="334" t="s">
        <v>2574</v>
      </c>
      <c r="IS8" s="431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880.40666666666687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957.34666666666681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HM10*5</f>
        <v>2104.9333333333334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2357</v>
      </c>
      <c r="HW9" s="52">
        <v>2.0299999999999998</v>
      </c>
      <c r="HX9" s="360" t="s">
        <v>2435</v>
      </c>
      <c r="HY9">
        <v>535</v>
      </c>
      <c r="HZ9" s="6" t="s">
        <v>1929</v>
      </c>
      <c r="IA9" s="373">
        <v>14.67</v>
      </c>
      <c r="IB9" t="s">
        <v>2205</v>
      </c>
      <c r="IC9" s="571">
        <v>50</v>
      </c>
      <c r="ID9" s="360" t="s">
        <v>2436</v>
      </c>
      <c r="IE9">
        <v>32.1</v>
      </c>
      <c r="IF9" s="66" t="s">
        <v>1540</v>
      </c>
      <c r="IG9" s="2">
        <v>817</v>
      </c>
      <c r="IH9" t="s">
        <v>2505</v>
      </c>
      <c r="IJ9" s="601" t="s">
        <v>2480</v>
      </c>
      <c r="IK9" s="358">
        <f>6+5+3+10+7</f>
        <v>31</v>
      </c>
      <c r="IL9" s="334" t="s">
        <v>1666</v>
      </c>
      <c r="IM9" s="431">
        <v>0.08</v>
      </c>
      <c r="IP9" s="360" t="s">
        <v>2567</v>
      </c>
      <c r="IQ9" s="621">
        <v>210.89</v>
      </c>
      <c r="IR9" s="6" t="s">
        <v>2437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2525.92/6</f>
        <v>420.98666666666668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72">
        <v>13.54</v>
      </c>
      <c r="ID10" s="253" t="s">
        <v>2429</v>
      </c>
      <c r="IE10" s="2">
        <f>11000+300</f>
        <v>11300</v>
      </c>
      <c r="IF10" s="66" t="s">
        <v>1541</v>
      </c>
      <c r="IG10" s="2">
        <v>1463</v>
      </c>
      <c r="IH10" t="s">
        <v>2472</v>
      </c>
      <c r="II10">
        <v>10</v>
      </c>
      <c r="IJ10" s="417" t="s">
        <v>2517</v>
      </c>
      <c r="IK10" s="358">
        <v>3179</v>
      </c>
      <c r="IL10" s="6" t="s">
        <v>2437</v>
      </c>
      <c r="IM10" s="373">
        <v>35</v>
      </c>
      <c r="IP10" s="360" t="s">
        <v>2539</v>
      </c>
      <c r="IQ10" s="61"/>
      <c r="IR10" s="6" t="s">
        <v>1873</v>
      </c>
      <c r="IS10" s="602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2363</v>
      </c>
      <c r="HY11">
        <f>1000+1000+1000</f>
        <v>3000</v>
      </c>
      <c r="HZ11" s="6" t="s">
        <v>2278</v>
      </c>
      <c r="IA11" s="373">
        <v>-10</v>
      </c>
      <c r="IB11" t="s">
        <v>2446</v>
      </c>
      <c r="IC11" s="572">
        <v>12.88</v>
      </c>
      <c r="ID11" s="596" t="s">
        <v>2054</v>
      </c>
      <c r="IE11" s="285">
        <v>3000</v>
      </c>
      <c r="IF11" s="66" t="s">
        <v>2370</v>
      </c>
      <c r="IG11" s="281">
        <v>5794</v>
      </c>
      <c r="IH11" t="s">
        <v>2514</v>
      </c>
      <c r="II11">
        <v>13.5</v>
      </c>
      <c r="IJ11" s="417" t="s">
        <v>2153</v>
      </c>
      <c r="IK11">
        <v>288.75</v>
      </c>
      <c r="IL11" s="6" t="s">
        <v>1873</v>
      </c>
      <c r="IM11" s="602">
        <v>2499</v>
      </c>
      <c r="IP11" s="360" t="s">
        <v>2539</v>
      </c>
      <c r="IQ11" s="61"/>
      <c r="IR11" s="66" t="s">
        <v>1540</v>
      </c>
      <c r="IS11" s="627">
        <v>23</v>
      </c>
      <c r="IT11" s="108">
        <v>44918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HS13*5</f>
        <v>2104.9333333333334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2346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2431</v>
      </c>
      <c r="IC12" s="572">
        <v>3.0009999999999999</v>
      </c>
      <c r="ID12" s="597" t="s">
        <v>2213</v>
      </c>
      <c r="IE12" s="285">
        <v>4000</v>
      </c>
      <c r="IF12" s="66" t="s">
        <v>1933</v>
      </c>
      <c r="IG12" s="2">
        <v>0</v>
      </c>
      <c r="IH12" t="s">
        <v>2489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2502</v>
      </c>
      <c r="IS12" s="627">
        <v>257</v>
      </c>
      <c r="IT12" s="108">
        <v>44918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2525.92/6</f>
        <v>420.98666666666668</v>
      </c>
      <c r="HT13" s="6" t="s">
        <v>1873</v>
      </c>
      <c r="HU13">
        <v>499</v>
      </c>
      <c r="HV13" t="s">
        <v>2422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2395</v>
      </c>
      <c r="IC13" s="572">
        <v>203.43</v>
      </c>
      <c r="ID13" s="597" t="s">
        <v>2056</v>
      </c>
      <c r="IE13" s="285">
        <v>25000</v>
      </c>
      <c r="IF13" s="66" t="s">
        <v>1928</v>
      </c>
      <c r="IG13" s="2">
        <v>361</v>
      </c>
      <c r="IH13" t="s">
        <v>2469</v>
      </c>
      <c r="II13" s="599">
        <f>160+85</f>
        <v>245</v>
      </c>
      <c r="IJ13" s="360" t="s">
        <v>2544</v>
      </c>
      <c r="IK13">
        <f>139.5+131.4</f>
        <v>270.89999999999998</v>
      </c>
      <c r="IL13" s="66" t="s">
        <v>2502</v>
      </c>
      <c r="IM13" s="281">
        <v>869</v>
      </c>
      <c r="IN13" t="s">
        <v>2506</v>
      </c>
      <c r="IO13" s="599"/>
      <c r="IP13" s="253" t="s">
        <v>2464</v>
      </c>
      <c r="IQ13" s="61"/>
      <c r="IR13" s="557" t="s">
        <v>2576</v>
      </c>
      <c r="IS13" s="281">
        <v>12149</v>
      </c>
      <c r="IT13" s="108">
        <v>44918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HA19*5</f>
        <v>2104.9333333333334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45" t="s">
        <v>2236</v>
      </c>
      <c r="HK14" s="645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2382</v>
      </c>
      <c r="HY14" s="435">
        <f>HY15*5</f>
        <v>2104.9333333333334</v>
      </c>
      <c r="HZ14" s="66" t="s">
        <v>1541</v>
      </c>
      <c r="IA14" s="145">
        <v>2028</v>
      </c>
      <c r="IB14" t="s">
        <v>2396</v>
      </c>
      <c r="IC14" s="571">
        <v>13.56</v>
      </c>
      <c r="ID14" s="597" t="s">
        <v>2465</v>
      </c>
      <c r="IE14" s="285">
        <v>2000</v>
      </c>
      <c r="IF14" s="66" t="s">
        <v>2253</v>
      </c>
      <c r="IG14" s="2">
        <v>1000</v>
      </c>
      <c r="II14" s="599"/>
      <c r="IJ14" s="253" t="s">
        <v>2312</v>
      </c>
      <c r="IK14">
        <v>100</v>
      </c>
      <c r="IL14" s="557" t="s">
        <v>2537</v>
      </c>
      <c r="IM14" s="281">
        <v>3140</v>
      </c>
      <c r="IN14" t="s">
        <v>2205</v>
      </c>
      <c r="IO14" s="599"/>
      <c r="IP14" s="359" t="s">
        <v>2112</v>
      </c>
      <c r="IQ14" s="61"/>
      <c r="IR14" s="281" t="s">
        <v>2554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3" t="s">
        <v>1539</v>
      </c>
      <c r="DP15" s="67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2375</v>
      </c>
      <c r="HW15" s="52"/>
      <c r="HX15" s="359" t="s">
        <v>2112</v>
      </c>
      <c r="HY15" s="435">
        <f>2525.92/6</f>
        <v>420.98666666666668</v>
      </c>
      <c r="HZ15" s="66" t="s">
        <v>2370</v>
      </c>
      <c r="IA15" s="281">
        <v>442</v>
      </c>
      <c r="IB15" t="s">
        <v>2421</v>
      </c>
      <c r="IC15" s="571"/>
      <c r="ID15" s="598" t="s">
        <v>2466</v>
      </c>
      <c r="IE15" s="285">
        <v>4000</v>
      </c>
      <c r="IF15" s="66" t="s">
        <v>2401</v>
      </c>
      <c r="IG15" s="2">
        <f>12000+100000+33000</f>
        <v>145000</v>
      </c>
      <c r="IH15" t="s">
        <v>2506</v>
      </c>
      <c r="II15" s="571"/>
      <c r="IJ15" s="253" t="s">
        <v>2464</v>
      </c>
      <c r="IK15" s="435">
        <f>IK16*2</f>
        <v>1833.7466666666667</v>
      </c>
      <c r="IL15" s="66" t="s">
        <v>1933</v>
      </c>
      <c r="IM15" s="281">
        <v>450</v>
      </c>
      <c r="IN15" t="s">
        <v>2552</v>
      </c>
      <c r="IO15" s="571"/>
      <c r="IP15" s="359" t="s">
        <v>1985</v>
      </c>
      <c r="IQ15" s="61"/>
      <c r="IR15" s="66" t="s">
        <v>1933</v>
      </c>
      <c r="IS15" s="627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HG20*5</f>
        <v>2104.9333333333334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2371</v>
      </c>
      <c r="HW16" s="556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582" t="s">
        <v>2414</v>
      </c>
      <c r="IC16" s="583">
        <f>208.9*2</f>
        <v>417.8</v>
      </c>
      <c r="ID16" s="253" t="s">
        <v>2312</v>
      </c>
      <c r="IE16">
        <v>100</v>
      </c>
      <c r="IF16" s="66" t="s">
        <v>2400</v>
      </c>
      <c r="IG16">
        <f>10500+2</f>
        <v>10502</v>
      </c>
      <c r="IH16" t="s">
        <v>2205</v>
      </c>
      <c r="II16" s="571">
        <f>1.64+37.8</f>
        <v>39.44</v>
      </c>
      <c r="IJ16" s="359" t="s">
        <v>2112</v>
      </c>
      <c r="IK16" s="435">
        <f>2750.62/3</f>
        <v>916.87333333333333</v>
      </c>
      <c r="IL16" s="66" t="s">
        <v>1928</v>
      </c>
      <c r="IM16" s="2">
        <v>102</v>
      </c>
      <c r="IN16" s="619" t="s">
        <v>1834</v>
      </c>
      <c r="IO16" s="571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2372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584" t="s">
        <v>2418</v>
      </c>
      <c r="IC17" s="585">
        <v>835.6</v>
      </c>
      <c r="ID17" s="253" t="s">
        <v>2464</v>
      </c>
      <c r="IE17" s="435">
        <f>IE18*2</f>
        <v>1833.7466666666667</v>
      </c>
      <c r="IF17" s="66" t="s">
        <v>2448</v>
      </c>
      <c r="IG17" s="2" t="s">
        <v>694</v>
      </c>
      <c r="IH17" t="s">
        <v>1834</v>
      </c>
      <c r="II17" s="572">
        <v>1.67</v>
      </c>
      <c r="IJ17" s="359" t="s">
        <v>1985</v>
      </c>
      <c r="IK17" s="435" t="s">
        <v>2532</v>
      </c>
      <c r="IL17" s="66" t="s">
        <v>2253</v>
      </c>
      <c r="IM17" s="2">
        <v>4000</v>
      </c>
      <c r="IN17" t="s">
        <v>2572</v>
      </c>
      <c r="IO17" s="572">
        <f>149.59*2</f>
        <v>299.18</v>
      </c>
      <c r="IP17" s="359" t="s">
        <v>2430</v>
      </c>
      <c r="IQ17" s="622" t="s">
        <v>2564</v>
      </c>
      <c r="IR17" s="66" t="s">
        <v>2573</v>
      </c>
      <c r="IS17" s="2" t="s">
        <v>2571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2374</v>
      </c>
      <c r="HW18" s="556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586" t="s">
        <v>2415</v>
      </c>
      <c r="IC18" s="585">
        <f>20.89*3</f>
        <v>62.67</v>
      </c>
      <c r="ID18" s="359" t="s">
        <v>2112</v>
      </c>
      <c r="IE18" s="435">
        <f>2750.62/3</f>
        <v>916.87333333333333</v>
      </c>
      <c r="IF18" s="557" t="s">
        <v>2349</v>
      </c>
      <c r="IG18" s="281">
        <v>295021.18</v>
      </c>
      <c r="IH18" t="s">
        <v>2551</v>
      </c>
      <c r="II18" s="572">
        <v>17.73</v>
      </c>
      <c r="IJ18" s="359" t="s">
        <v>2217</v>
      </c>
      <c r="IK18" t="s">
        <v>2532</v>
      </c>
      <c r="IL18" s="262" t="s">
        <v>2508</v>
      </c>
      <c r="IM18" s="2">
        <f>100*(120+1000+330+310)</f>
        <v>176000</v>
      </c>
      <c r="IP18" s="359" t="s">
        <v>1229</v>
      </c>
      <c r="IQ18" s="61"/>
      <c r="IR18" s="262" t="s">
        <v>2550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3" t="s">
        <v>1509</v>
      </c>
      <c r="DJ19" s="67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35">
        <f>2525.92/6</f>
        <v>420.98666666666668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2373</v>
      </c>
      <c r="HW19" s="556">
        <v>18.8</v>
      </c>
      <c r="HX19" s="359" t="s">
        <v>1229</v>
      </c>
      <c r="HY19">
        <f>6.5+15+10+6.7</f>
        <v>38.200000000000003</v>
      </c>
      <c r="HZ19" s="66" t="s">
        <v>2401</v>
      </c>
      <c r="IA19">
        <v>12000</v>
      </c>
      <c r="IB19" s="584" t="s">
        <v>2416</v>
      </c>
      <c r="IC19" s="585">
        <v>146.22999999999999</v>
      </c>
      <c r="ID19" s="359" t="s">
        <v>1985</v>
      </c>
      <c r="IE19" s="435">
        <v>16.18</v>
      </c>
      <c r="IF19" s="66" t="s">
        <v>2450</v>
      </c>
      <c r="IG19" s="2">
        <v>2234</v>
      </c>
      <c r="IH19" t="s">
        <v>2479</v>
      </c>
      <c r="II19" s="571">
        <v>35.67</v>
      </c>
      <c r="IJ19" s="359" t="s">
        <v>2430</v>
      </c>
      <c r="IK19">
        <v>114.44</v>
      </c>
      <c r="IL19" s="66" t="s">
        <v>2507</v>
      </c>
      <c r="IM19">
        <f>10502+14002</f>
        <v>24504</v>
      </c>
      <c r="IO19" s="571"/>
      <c r="IP19" s="359" t="s">
        <v>2238</v>
      </c>
      <c r="IQ19" s="61"/>
      <c r="IR19" s="66" t="s">
        <v>2507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2525.92/6</f>
        <v>420.98666666666668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55"/>
      <c r="HX20" s="359" t="s">
        <v>1024</v>
      </c>
      <c r="HY20">
        <f>9</f>
        <v>9</v>
      </c>
      <c r="HZ20" s="66" t="s">
        <v>2400</v>
      </c>
      <c r="IB20" s="587" t="s">
        <v>2417</v>
      </c>
      <c r="IC20" s="588">
        <v>626.70000000000005</v>
      </c>
      <c r="ID20" s="359" t="s">
        <v>2217</v>
      </c>
      <c r="IE20" s="435" t="s">
        <v>2494</v>
      </c>
      <c r="IF20" s="66" t="s">
        <v>2322</v>
      </c>
      <c r="IG20" s="2">
        <v>60000</v>
      </c>
      <c r="IH20" t="s">
        <v>2482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595"/>
      <c r="IP20" s="359" t="s">
        <v>2569</v>
      </c>
      <c r="IQ20" s="61">
        <v>42.65</v>
      </c>
      <c r="IR20" s="557" t="s">
        <v>2577</v>
      </c>
      <c r="IS20" s="248">
        <f>BOC!D7</f>
        <v>65005.100000000006</v>
      </c>
      <c r="IT20" s="108"/>
      <c r="IU20" s="52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55"/>
      <c r="HX21" s="359" t="s">
        <v>2345</v>
      </c>
      <c r="HY21">
        <v>64</v>
      </c>
      <c r="HZ21" s="557" t="s">
        <v>2349</v>
      </c>
      <c r="IA21" s="590">
        <v>345026.96</v>
      </c>
      <c r="IB21" s="591" t="s">
        <v>2417</v>
      </c>
      <c r="IC21" s="592">
        <v>598.5</v>
      </c>
      <c r="ID21" s="359" t="s">
        <v>2495</v>
      </c>
      <c r="IE21" s="145">
        <v>137.03</v>
      </c>
      <c r="IF21" s="66" t="s">
        <v>2323</v>
      </c>
      <c r="IG21" s="2">
        <v>50001</v>
      </c>
      <c r="IH21" t="s">
        <v>2488</v>
      </c>
      <c r="II21">
        <v>18</v>
      </c>
      <c r="IJ21" s="359" t="s">
        <v>2238</v>
      </c>
      <c r="IK21">
        <v>9</v>
      </c>
      <c r="IL21" s="557" t="s">
        <v>2349</v>
      </c>
      <c r="IM21" s="248">
        <v>65005</v>
      </c>
      <c r="IN21" s="430"/>
      <c r="IO21" s="595"/>
      <c r="IP21" s="359" t="s">
        <v>2570</v>
      </c>
      <c r="IQ21" s="52">
        <f>IM29</f>
        <v>21.35</v>
      </c>
      <c r="IR21" s="66" t="s">
        <v>2255</v>
      </c>
      <c r="IS21" s="281">
        <v>0.66</v>
      </c>
      <c r="IT21" s="108">
        <v>44918</v>
      </c>
      <c r="IU21" s="281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9" t="s">
        <v>515</v>
      </c>
      <c r="N22" s="689"/>
      <c r="Q22" s="169" t="s">
        <v>371</v>
      </c>
      <c r="S22" s="689" t="s">
        <v>515</v>
      </c>
      <c r="T22" s="689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2387</v>
      </c>
      <c r="HY22">
        <v>30</v>
      </c>
      <c r="HZ22" s="66" t="s">
        <v>2255</v>
      </c>
      <c r="IA22" s="285">
        <v>2000</v>
      </c>
      <c r="IB22" s="593" t="s">
        <v>2415</v>
      </c>
      <c r="IC22" s="594">
        <f>19.95*3</f>
        <v>59.849999999999994</v>
      </c>
      <c r="ID22" s="359" t="s">
        <v>2430</v>
      </c>
      <c r="IE22">
        <v>167</v>
      </c>
      <c r="IF22" s="1" t="s">
        <v>2361</v>
      </c>
      <c r="IG22" s="285">
        <v>-80000</v>
      </c>
      <c r="IH22" t="s">
        <v>2512</v>
      </c>
      <c r="II22">
        <f>9.86*4</f>
        <v>39.44</v>
      </c>
      <c r="IJ22" s="359" t="s">
        <v>2319</v>
      </c>
      <c r="IK22">
        <v>64</v>
      </c>
      <c r="IL22" s="66" t="s">
        <v>2450</v>
      </c>
      <c r="IM22" s="281">
        <v>2190</v>
      </c>
      <c r="IN22" s="430"/>
      <c r="IO22" s="595"/>
      <c r="IP22" s="359" t="s">
        <v>2460</v>
      </c>
      <c r="IQ22" s="61">
        <f>17.6+10+15.04</f>
        <v>42.64</v>
      </c>
      <c r="IR22" s="1" t="s">
        <v>2555</v>
      </c>
      <c r="IS22">
        <v>150</v>
      </c>
      <c r="IT22" s="108">
        <v>44910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4" t="s">
        <v>1002</v>
      </c>
      <c r="N23" s="684"/>
      <c r="Q23" s="169" t="s">
        <v>375</v>
      </c>
      <c r="S23" s="684" t="s">
        <v>1002</v>
      </c>
      <c r="T23" s="684"/>
      <c r="W23" s="250" t="s">
        <v>1031</v>
      </c>
      <c r="X23" s="145">
        <v>0</v>
      </c>
      <c r="Y23" s="689" t="s">
        <v>515</v>
      </c>
      <c r="Z23" s="689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36" t="s">
        <v>2212</v>
      </c>
      <c r="HK23" s="636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36" t="s">
        <v>2212</v>
      </c>
      <c r="HW23" s="636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2513</v>
      </c>
      <c r="II23">
        <f>2.74+2.52+1.19*2</f>
        <v>7.64</v>
      </c>
      <c r="IJ23" s="359" t="s">
        <v>2460</v>
      </c>
      <c r="IK23" s="444">
        <f>20.75+15.85+16.8+10+21.56+17.42+14.05+10</f>
        <v>126.43</v>
      </c>
      <c r="IL23" s="1" t="s">
        <v>2548</v>
      </c>
      <c r="IM23">
        <v>150</v>
      </c>
      <c r="IN23" s="429"/>
      <c r="IO23" s="595"/>
      <c r="IP23" s="351" t="s">
        <v>1898</v>
      </c>
      <c r="IQ23" s="61"/>
      <c r="IR23" s="609" t="s">
        <v>2549</v>
      </c>
    </row>
    <row r="24" spans="1:255" x14ac:dyDescent="0.2">
      <c r="A24" s="689" t="s">
        <v>515</v>
      </c>
      <c r="B24" s="689"/>
      <c r="E24" s="167" t="s">
        <v>237</v>
      </c>
      <c r="F24" s="169"/>
      <c r="G24" s="689" t="s">
        <v>515</v>
      </c>
      <c r="H24" s="689"/>
      <c r="K24" s="250" t="s">
        <v>1031</v>
      </c>
      <c r="L24" s="145">
        <v>0</v>
      </c>
      <c r="M24" s="629"/>
      <c r="N24" s="629"/>
      <c r="Q24" s="169" t="s">
        <v>1077</v>
      </c>
      <c r="S24" s="629"/>
      <c r="T24" s="629"/>
      <c r="W24" s="250" t="s">
        <v>1039</v>
      </c>
      <c r="X24" s="210">
        <v>0</v>
      </c>
      <c r="Y24" s="684" t="s">
        <v>1002</v>
      </c>
      <c r="Z24" s="684"/>
      <c r="AC24"/>
      <c r="AE24" s="689" t="s">
        <v>515</v>
      </c>
      <c r="AF24" s="689"/>
      <c r="AI24"/>
      <c r="AK24" s="689" t="s">
        <v>515</v>
      </c>
      <c r="AL24" s="689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5" t="s">
        <v>1571</v>
      </c>
      <c r="EF24" s="675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2386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2528</v>
      </c>
      <c r="IK24">
        <v>60</v>
      </c>
      <c r="IL24" s="611" t="s">
        <v>2553</v>
      </c>
      <c r="IM24">
        <v>1004</v>
      </c>
      <c r="IN24" s="429"/>
      <c r="IO24" s="595"/>
      <c r="IP24" s="351" t="s">
        <v>2558</v>
      </c>
      <c r="IQ24" s="61">
        <v>40.5</v>
      </c>
      <c r="IR24" s="7" t="s">
        <v>2553</v>
      </c>
      <c r="IS24">
        <v>1004</v>
      </c>
      <c r="IT24" s="108">
        <v>44910</v>
      </c>
    </row>
    <row r="25" spans="1:255" x14ac:dyDescent="0.2">
      <c r="A25" s="684" t="s">
        <v>1002</v>
      </c>
      <c r="B25" s="684"/>
      <c r="E25" s="167" t="s">
        <v>139</v>
      </c>
      <c r="F25" s="169"/>
      <c r="G25" s="684" t="s">
        <v>1002</v>
      </c>
      <c r="H25" s="684"/>
      <c r="K25" s="250" t="s">
        <v>1039</v>
      </c>
      <c r="L25" s="210">
        <v>0</v>
      </c>
      <c r="M25" s="629"/>
      <c r="N25" s="629"/>
      <c r="Q25" s="250" t="s">
        <v>1041</v>
      </c>
      <c r="R25" s="145">
        <v>0</v>
      </c>
      <c r="S25" s="629"/>
      <c r="T25" s="629"/>
      <c r="W25" s="250" t="s">
        <v>1071</v>
      </c>
      <c r="X25" s="145">
        <v>910.17</v>
      </c>
      <c r="Y25" s="629"/>
      <c r="Z25" s="629"/>
      <c r="AC25" s="256" t="s">
        <v>1104</v>
      </c>
      <c r="AD25" s="145">
        <v>90</v>
      </c>
      <c r="AE25" s="684" t="s">
        <v>1002</v>
      </c>
      <c r="AF25" s="684"/>
      <c r="AI25" s="253" t="s">
        <v>1122</v>
      </c>
      <c r="AJ25" s="145">
        <v>30</v>
      </c>
      <c r="AK25" s="684" t="s">
        <v>1002</v>
      </c>
      <c r="AL25" s="68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4"/>
      <c r="BH25" s="684"/>
      <c r="BK25" s="279" t="s">
        <v>1256</v>
      </c>
      <c r="BL25" s="210">
        <v>48.54</v>
      </c>
      <c r="BM25" s="684"/>
      <c r="BN25" s="684"/>
      <c r="BQ25" s="279" t="s">
        <v>1072</v>
      </c>
      <c r="BR25" s="210">
        <v>50.15</v>
      </c>
      <c r="BS25" s="684" t="s">
        <v>1279</v>
      </c>
      <c r="BT25" s="684"/>
      <c r="BW25" s="279" t="s">
        <v>1072</v>
      </c>
      <c r="BX25" s="210">
        <v>48.54</v>
      </c>
      <c r="BY25" s="684"/>
      <c r="BZ25" s="684"/>
      <c r="CC25" s="279" t="s">
        <v>1072</v>
      </c>
      <c r="CD25" s="210">
        <v>142.91</v>
      </c>
      <c r="CE25" s="684"/>
      <c r="CF25" s="684"/>
      <c r="CI25" s="279" t="s">
        <v>1346</v>
      </c>
      <c r="CJ25" s="210">
        <v>35.049999999999997</v>
      </c>
      <c r="CK25" s="629"/>
      <c r="CL25" s="629"/>
      <c r="CO25" s="279" t="s">
        <v>1320</v>
      </c>
      <c r="CP25" s="210">
        <v>153.41</v>
      </c>
      <c r="CQ25" s="629" t="s">
        <v>1361</v>
      </c>
      <c r="CR25" s="629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185426.5633333333</v>
      </c>
      <c r="HX25" s="351" t="s">
        <v>2462</v>
      </c>
      <c r="HY25">
        <v>46.73</v>
      </c>
      <c r="HZ25" s="1" t="s">
        <v>2324</v>
      </c>
      <c r="IA25" s="506">
        <v>-13000</v>
      </c>
      <c r="IB25" s="636" t="s">
        <v>2212</v>
      </c>
      <c r="IC25" s="636"/>
      <c r="ID25" s="359" t="s">
        <v>2319</v>
      </c>
      <c r="IE25">
        <v>32</v>
      </c>
      <c r="IF25" s="613" t="s">
        <v>2556</v>
      </c>
      <c r="IG25" s="612">
        <v>4</v>
      </c>
      <c r="IH25" t="s">
        <v>2421</v>
      </c>
      <c r="II25" s="571"/>
      <c r="IJ25" s="351" t="s">
        <v>2481</v>
      </c>
      <c r="IK25">
        <v>10</v>
      </c>
      <c r="IL25" s="613" t="s">
        <v>2556</v>
      </c>
      <c r="IM25" s="612">
        <v>4</v>
      </c>
      <c r="IN25" s="430"/>
      <c r="IP25" s="351" t="s">
        <v>2557</v>
      </c>
      <c r="IQ25" s="61">
        <v>88.51</v>
      </c>
      <c r="IR25" s="613" t="s">
        <v>2556</v>
      </c>
      <c r="IS25" s="612">
        <v>4</v>
      </c>
      <c r="IT25" s="108">
        <v>44910</v>
      </c>
    </row>
    <row r="26" spans="1:255" x14ac:dyDescent="0.2">
      <c r="A26" s="629"/>
      <c r="B26" s="629"/>
      <c r="E26" s="203" t="s">
        <v>368</v>
      </c>
      <c r="F26" s="173"/>
      <c r="G26" s="629"/>
      <c r="H26" s="629"/>
      <c r="K26" s="250" t="s">
        <v>1030</v>
      </c>
      <c r="L26" s="145">
        <f>910+40</f>
        <v>950</v>
      </c>
      <c r="M26" s="629"/>
      <c r="N26" s="629"/>
      <c r="Q26" s="250" t="s">
        <v>1038</v>
      </c>
      <c r="R26" s="145">
        <v>0</v>
      </c>
      <c r="S26" s="629"/>
      <c r="T26" s="629"/>
      <c r="W26" s="146" t="s">
        <v>1106</v>
      </c>
      <c r="X26" s="145">
        <v>110.58</v>
      </c>
      <c r="Y26" s="629"/>
      <c r="Z26" s="629"/>
      <c r="AE26" s="629"/>
      <c r="AF26" s="629"/>
      <c r="AK26" s="629"/>
      <c r="AL26" s="629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9"/>
      <c r="AX26" s="629"/>
      <c r="AY26" s="146"/>
      <c r="AZ26" s="210"/>
      <c r="BA26" s="629"/>
      <c r="BB26" s="629"/>
      <c r="BE26" s="146" t="s">
        <v>1229</v>
      </c>
      <c r="BF26" s="210">
        <f>6.5*2</f>
        <v>13</v>
      </c>
      <c r="BG26" s="629"/>
      <c r="BH26" s="629"/>
      <c r="BK26" s="279" t="s">
        <v>1229</v>
      </c>
      <c r="BL26" s="210">
        <f>6.5*2</f>
        <v>13</v>
      </c>
      <c r="BM26" s="629"/>
      <c r="BN26" s="629"/>
      <c r="BQ26" s="279" t="s">
        <v>1229</v>
      </c>
      <c r="BR26" s="210">
        <v>13</v>
      </c>
      <c r="BS26" s="629"/>
      <c r="BT26" s="629"/>
      <c r="BW26" s="279" t="s">
        <v>1229</v>
      </c>
      <c r="BX26" s="210">
        <v>13</v>
      </c>
      <c r="BY26" s="629"/>
      <c r="BZ26" s="629"/>
      <c r="CC26" s="279" t="s">
        <v>1229</v>
      </c>
      <c r="CD26" s="210">
        <v>13</v>
      </c>
      <c r="CE26" s="629"/>
      <c r="CF26" s="629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0" t="s">
        <v>1571</v>
      </c>
      <c r="DZ26" s="68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5" t="s">
        <v>1571</v>
      </c>
      <c r="ES26" s="675"/>
      <c r="ET26" s="1" t="s">
        <v>1738</v>
      </c>
      <c r="EU26" s="285">
        <v>20000</v>
      </c>
      <c r="EW26" s="67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13" t="s">
        <v>2556</v>
      </c>
      <c r="HU26" s="612">
        <v>4</v>
      </c>
      <c r="HV26" s="360" t="s">
        <v>2207</v>
      </c>
      <c r="HW26">
        <f>SUM(HY9:HY9)</f>
        <v>535</v>
      </c>
      <c r="HX26" s="351" t="s">
        <v>2388</v>
      </c>
      <c r="HY26">
        <f>32.37+27.07</f>
        <v>59.44</v>
      </c>
      <c r="HZ26" s="1" t="s">
        <v>2361</v>
      </c>
      <c r="IA26" s="285">
        <v>-70000</v>
      </c>
      <c r="IB26" s="365" t="s">
        <v>1994</v>
      </c>
      <c r="IC26" s="299">
        <f>SUM(IE7:IE7)</f>
        <v>1900.11</v>
      </c>
      <c r="ID26" s="359" t="s">
        <v>2460</v>
      </c>
      <c r="IE26" s="444">
        <f>11.74+10+9.21+17.04+10+12.34+15.71+10+15.63+10</f>
        <v>121.66999999999999</v>
      </c>
      <c r="IF26" s="6" t="s">
        <v>2434</v>
      </c>
      <c r="IG26" s="285"/>
      <c r="IH26" s="430" t="s">
        <v>2483</v>
      </c>
      <c r="II26" s="595">
        <v>19.45</v>
      </c>
      <c r="IJ26" s="351" t="s">
        <v>2545</v>
      </c>
      <c r="IK26">
        <f>91.7+12</f>
        <v>103.7</v>
      </c>
      <c r="IL26" s="261" t="s">
        <v>2317</v>
      </c>
      <c r="IM26" s="291"/>
      <c r="IN26" s="636" t="s">
        <v>2212</v>
      </c>
      <c r="IO26" s="636"/>
      <c r="IP26" s="351" t="s">
        <v>1898</v>
      </c>
      <c r="IQ26" s="61"/>
      <c r="IR26" s="261" t="s">
        <v>2317</v>
      </c>
      <c r="IS26" s="291"/>
    </row>
    <row r="27" spans="1:255" x14ac:dyDescent="0.2">
      <c r="A27" s="629"/>
      <c r="B27" s="629"/>
      <c r="F27" s="199"/>
      <c r="G27" s="629"/>
      <c r="H27" s="629"/>
      <c r="K27"/>
      <c r="M27" s="685" t="s">
        <v>514</v>
      </c>
      <c r="N27" s="685"/>
      <c r="Q27" s="250" t="s">
        <v>1031</v>
      </c>
      <c r="R27" s="145">
        <v>0</v>
      </c>
      <c r="S27" s="685" t="s">
        <v>514</v>
      </c>
      <c r="T27" s="685"/>
      <c r="W27" s="146" t="s">
        <v>1072</v>
      </c>
      <c r="X27" s="145">
        <v>60.75</v>
      </c>
      <c r="Y27" s="629"/>
      <c r="Z27" s="629"/>
      <c r="AC27" s="224" t="s">
        <v>1113</v>
      </c>
      <c r="AD27" s="224"/>
      <c r="AE27" s="685" t="s">
        <v>514</v>
      </c>
      <c r="AF27" s="68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5" t="s">
        <v>1571</v>
      </c>
      <c r="EY27" s="675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36" t="s">
        <v>2212</v>
      </c>
      <c r="HQ27" s="636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1033.9166666666667</v>
      </c>
      <c r="HX27" s="351" t="s">
        <v>2352</v>
      </c>
      <c r="HY27">
        <v>69.569999999999993</v>
      </c>
      <c r="HZ27" s="7" t="s">
        <v>2365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2454</v>
      </c>
      <c r="IE27">
        <v>30</v>
      </c>
      <c r="IF27" s="589" t="s">
        <v>2451</v>
      </c>
      <c r="IG27" s="291">
        <v>127</v>
      </c>
      <c r="IH27" s="430" t="s">
        <v>2484</v>
      </c>
      <c r="II27" s="595">
        <v>19.45</v>
      </c>
      <c r="IJ27" s="351" t="s">
        <v>2529</v>
      </c>
      <c r="IK27">
        <v>6.8</v>
      </c>
      <c r="IL27" s="261" t="s">
        <v>2498</v>
      </c>
      <c r="IM27">
        <v>41</v>
      </c>
      <c r="IN27" s="365" t="s">
        <v>1994</v>
      </c>
      <c r="IO27" s="299">
        <f>SUM(IQ6:IQ7)</f>
        <v>0</v>
      </c>
      <c r="IP27" s="351" t="s">
        <v>1898</v>
      </c>
      <c r="IQ27" s="61"/>
      <c r="IR27" s="261" t="s">
        <v>2498</v>
      </c>
      <c r="IS27">
        <v>41</v>
      </c>
    </row>
    <row r="28" spans="1:255" x14ac:dyDescent="0.2">
      <c r="A28" s="629"/>
      <c r="B28" s="629"/>
      <c r="E28" s="198" t="s">
        <v>366</v>
      </c>
      <c r="F28" s="199"/>
      <c r="G28" s="629"/>
      <c r="H28" s="629"/>
      <c r="K28" s="146" t="s">
        <v>1029</v>
      </c>
      <c r="L28" s="145">
        <f>60</f>
        <v>60</v>
      </c>
      <c r="M28" s="685" t="s">
        <v>1004</v>
      </c>
      <c r="N28" s="685"/>
      <c r="Q28" s="250" t="s">
        <v>1094</v>
      </c>
      <c r="R28" s="210">
        <v>200</v>
      </c>
      <c r="S28" s="685" t="s">
        <v>1004</v>
      </c>
      <c r="T28" s="685"/>
      <c r="W28" s="146" t="s">
        <v>1028</v>
      </c>
      <c r="X28" s="145">
        <v>61.35</v>
      </c>
      <c r="Y28" s="685" t="s">
        <v>514</v>
      </c>
      <c r="Z28" s="685"/>
      <c r="AC28" s="224" t="s">
        <v>1109</v>
      </c>
      <c r="AD28" s="224">
        <f>53+207+63</f>
        <v>323</v>
      </c>
      <c r="AE28" s="685" t="s">
        <v>1004</v>
      </c>
      <c r="AF28" s="68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5" t="s">
        <v>1782</v>
      </c>
      <c r="FE28" s="675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1046.8376666666666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2378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2428</v>
      </c>
      <c r="IE28">
        <v>329.76</v>
      </c>
      <c r="IF28" s="261" t="s">
        <v>2449</v>
      </c>
      <c r="IG28" s="291">
        <v>111</v>
      </c>
      <c r="IH28" s="430" t="s">
        <v>2485</v>
      </c>
      <c r="II28" s="595">
        <v>19.45</v>
      </c>
      <c r="IJ28" s="351" t="s">
        <v>2497</v>
      </c>
      <c r="IK28">
        <f>3.8*2+9.9</f>
        <v>17.5</v>
      </c>
      <c r="IL28" s="261" t="s">
        <v>2518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2518</v>
      </c>
    </row>
    <row r="29" spans="1:255" x14ac:dyDescent="0.2">
      <c r="A29" s="685" t="s">
        <v>514</v>
      </c>
      <c r="B29" s="685"/>
      <c r="E29" s="198" t="s">
        <v>282</v>
      </c>
      <c r="F29" s="199"/>
      <c r="G29" s="685" t="s">
        <v>514</v>
      </c>
      <c r="H29" s="685"/>
      <c r="K29" s="146" t="s">
        <v>1028</v>
      </c>
      <c r="L29" s="145">
        <v>0</v>
      </c>
      <c r="M29" s="687" t="s">
        <v>93</v>
      </c>
      <c r="N29" s="687"/>
      <c r="Q29" s="250" t="s">
        <v>1071</v>
      </c>
      <c r="R29" s="145">
        <v>0</v>
      </c>
      <c r="S29" s="687" t="s">
        <v>93</v>
      </c>
      <c r="T29" s="687"/>
      <c r="W29" s="146" t="s">
        <v>1027</v>
      </c>
      <c r="X29" s="145">
        <v>64</v>
      </c>
      <c r="Y29" s="685" t="s">
        <v>1004</v>
      </c>
      <c r="Z29" s="685"/>
      <c r="AC29" s="224" t="s">
        <v>1110</v>
      </c>
      <c r="AD29" s="224">
        <f>63+46</f>
        <v>109</v>
      </c>
      <c r="AE29" s="687" t="s">
        <v>93</v>
      </c>
      <c r="AF29" s="687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5" t="s">
        <v>1571</v>
      </c>
      <c r="EM29" s="675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2361.4333333333334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2376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2427</v>
      </c>
      <c r="IE29">
        <v>80</v>
      </c>
      <c r="IF29" s="261" t="s">
        <v>2317</v>
      </c>
      <c r="IG29" s="291"/>
      <c r="IH29" s="429" t="s">
        <v>2486</v>
      </c>
      <c r="II29" s="595">
        <f>19.45*3</f>
        <v>58.349999999999994</v>
      </c>
      <c r="IJ29" s="351" t="s">
        <v>2531</v>
      </c>
      <c r="IK29">
        <f>7.15+14.85</f>
        <v>22</v>
      </c>
      <c r="IL29" s="428" t="s">
        <v>2318</v>
      </c>
      <c r="IM29" s="507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618" t="s">
        <v>2563</v>
      </c>
      <c r="IS29" s="617" t="s">
        <v>2565</v>
      </c>
    </row>
    <row r="30" spans="1:255" x14ac:dyDescent="0.2">
      <c r="A30" s="685" t="s">
        <v>1004</v>
      </c>
      <c r="B30" s="685"/>
      <c r="E30" s="198" t="s">
        <v>378</v>
      </c>
      <c r="F30" s="199"/>
      <c r="G30" s="685" t="s">
        <v>1004</v>
      </c>
      <c r="H30" s="685"/>
      <c r="K30" s="146" t="s">
        <v>1027</v>
      </c>
      <c r="L30" s="145">
        <v>64</v>
      </c>
      <c r="M30" s="629" t="s">
        <v>391</v>
      </c>
      <c r="N30" s="629"/>
      <c r="Q30"/>
      <c r="S30" s="629" t="s">
        <v>391</v>
      </c>
      <c r="T30" s="629"/>
      <c r="W30" s="146" t="s">
        <v>1026</v>
      </c>
      <c r="X30" s="145">
        <v>100.01</v>
      </c>
      <c r="Y30" s="687" t="s">
        <v>93</v>
      </c>
      <c r="Z30" s="687"/>
      <c r="AC30" s="145" t="s">
        <v>1108</v>
      </c>
      <c r="AD30" s="145">
        <v>65</v>
      </c>
      <c r="AE30" s="629" t="s">
        <v>391</v>
      </c>
      <c r="AF30" s="629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5" t="s">
        <v>1782</v>
      </c>
      <c r="FK30" s="675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13" t="s">
        <v>2556</v>
      </c>
      <c r="IA30" s="612">
        <v>4</v>
      </c>
      <c r="IB30" s="359" t="s">
        <v>2208</v>
      </c>
      <c r="IC30" s="444">
        <f>SUM(IE18:IE26)</f>
        <v>1421.2533333333333</v>
      </c>
      <c r="ID30" s="351" t="s">
        <v>2456</v>
      </c>
      <c r="IE30">
        <v>62</v>
      </c>
      <c r="IF30" s="428" t="s">
        <v>2318</v>
      </c>
      <c r="IG30" s="507">
        <v>21.35</v>
      </c>
      <c r="IH30" s="429" t="s">
        <v>2487</v>
      </c>
      <c r="II30" s="595">
        <f>19.45*25</f>
        <v>486.25</v>
      </c>
      <c r="IJ30" s="351" t="s">
        <v>2530</v>
      </c>
      <c r="IK30">
        <v>34</v>
      </c>
      <c r="IL30" s="616" t="s">
        <v>2561</v>
      </c>
      <c r="IM30">
        <v>1.49</v>
      </c>
      <c r="IN30" s="360" t="s">
        <v>2207</v>
      </c>
      <c r="IO30">
        <f>SUM(IQ9:IQ11)</f>
        <v>210.89</v>
      </c>
      <c r="IP30" t="s">
        <v>2248</v>
      </c>
      <c r="IQ30" s="78">
        <v>8</v>
      </c>
      <c r="IR30" s="625" t="s">
        <v>2566</v>
      </c>
      <c r="IS30" s="624">
        <v>2000</v>
      </c>
    </row>
    <row r="31" spans="1:255" ht="12.75" customHeight="1" x14ac:dyDescent="0.2">
      <c r="A31" s="687" t="s">
        <v>93</v>
      </c>
      <c r="B31" s="687"/>
      <c r="E31" s="198" t="s">
        <v>1019</v>
      </c>
      <c r="F31" s="173"/>
      <c r="G31" s="687" t="s">
        <v>93</v>
      </c>
      <c r="H31" s="687"/>
      <c r="K31" s="146" t="s">
        <v>1026</v>
      </c>
      <c r="L31" s="145">
        <v>50.01</v>
      </c>
      <c r="M31" s="688" t="s">
        <v>1013</v>
      </c>
      <c r="N31" s="688"/>
      <c r="Q31" s="146" t="s">
        <v>1073</v>
      </c>
      <c r="R31" s="145">
        <v>26</v>
      </c>
      <c r="S31" s="688" t="s">
        <v>1013</v>
      </c>
      <c r="T31" s="688"/>
      <c r="W31"/>
      <c r="Y31" s="629" t="s">
        <v>391</v>
      </c>
      <c r="Z31" s="629"/>
      <c r="AC31" s="145" t="s">
        <v>1111</v>
      </c>
      <c r="AD31" s="145">
        <v>10</v>
      </c>
      <c r="AE31" s="688" t="s">
        <v>1013</v>
      </c>
      <c r="AF31" s="68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2362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2463</v>
      </c>
      <c r="IE31">
        <v>10</v>
      </c>
      <c r="IF31" s="261" t="s">
        <v>2355</v>
      </c>
      <c r="IG31" s="507">
        <v>125.91</v>
      </c>
      <c r="IH31" s="429"/>
      <c r="II31" s="595"/>
      <c r="IJ31" s="351" t="s">
        <v>2542</v>
      </c>
      <c r="IK31">
        <f>22+32.4</f>
        <v>54.4</v>
      </c>
      <c r="IL31" s="261"/>
      <c r="IM31" s="291"/>
      <c r="IN31" s="359" t="s">
        <v>2208</v>
      </c>
      <c r="IO31" s="444">
        <f>SUM(IQ14:IQ22)</f>
        <v>106.64</v>
      </c>
      <c r="IP31" s="9" t="s">
        <v>2247</v>
      </c>
      <c r="IQ31" s="623">
        <v>102</v>
      </c>
      <c r="IR31" s="616"/>
      <c r="IS31" s="614"/>
      <c r="IT31" s="108"/>
    </row>
    <row r="32" spans="1:255" x14ac:dyDescent="0.2">
      <c r="A32" s="629" t="s">
        <v>391</v>
      </c>
      <c r="B32" s="629"/>
      <c r="E32" s="173"/>
      <c r="F32" s="173"/>
      <c r="G32" s="629" t="s">
        <v>391</v>
      </c>
      <c r="H32" s="629"/>
      <c r="K32"/>
      <c r="M32" s="684" t="s">
        <v>243</v>
      </c>
      <c r="N32" s="684"/>
      <c r="Q32" s="146" t="s">
        <v>1072</v>
      </c>
      <c r="R32" s="145">
        <v>55</v>
      </c>
      <c r="S32" s="684" t="s">
        <v>243</v>
      </c>
      <c r="T32" s="684"/>
      <c r="W32" s="249" t="s">
        <v>1093</v>
      </c>
      <c r="X32" s="249">
        <v>0</v>
      </c>
      <c r="Y32" s="688" t="s">
        <v>1013</v>
      </c>
      <c r="Z32" s="688"/>
      <c r="AE32" s="684" t="s">
        <v>243</v>
      </c>
      <c r="AF32" s="68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2" t="s">
        <v>1473</v>
      </c>
      <c r="DP32" s="67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1323.1366666666668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2458</v>
      </c>
      <c r="IE32">
        <f>40.3+11+11.4+19.2</f>
        <v>81.899999999999991</v>
      </c>
      <c r="IF32" s="261" t="s">
        <v>2468</v>
      </c>
      <c r="IG32" s="291">
        <v>146</v>
      </c>
      <c r="IH32" s="429"/>
      <c r="II32" s="595"/>
      <c r="IJ32" s="351" t="s">
        <v>2543</v>
      </c>
      <c r="IK32">
        <f>10.1+8+57.3+1.6</f>
        <v>77</v>
      </c>
      <c r="IL32" t="s">
        <v>514</v>
      </c>
      <c r="IN32" s="351" t="s">
        <v>2206</v>
      </c>
      <c r="IO32">
        <f>SUM(IQ23:IQ29)</f>
        <v>129.01</v>
      </c>
      <c r="IP32" s="445">
        <v>23.11</v>
      </c>
      <c r="IQ32" s="9"/>
    </row>
    <row r="33" spans="1:252" x14ac:dyDescent="0.2">
      <c r="A33" s="688" t="s">
        <v>1013</v>
      </c>
      <c r="B33" s="688"/>
      <c r="C33" s="3"/>
      <c r="D33" s="3"/>
      <c r="E33" s="254"/>
      <c r="F33" s="254"/>
      <c r="G33" s="688" t="s">
        <v>1013</v>
      </c>
      <c r="H33" s="688"/>
      <c r="K33" s="249" t="s">
        <v>1033</v>
      </c>
      <c r="L33" s="249"/>
      <c r="M33" s="686" t="s">
        <v>1050</v>
      </c>
      <c r="N33" s="686"/>
      <c r="Q33" s="146" t="s">
        <v>1028</v>
      </c>
      <c r="R33" s="145">
        <v>77.239999999999995</v>
      </c>
      <c r="S33" s="686" t="s">
        <v>1050</v>
      </c>
      <c r="T33" s="686"/>
      <c r="Y33" s="684" t="s">
        <v>243</v>
      </c>
      <c r="Z33" s="684"/>
      <c r="AC33" s="202" t="s">
        <v>1024</v>
      </c>
      <c r="AD33" s="145">
        <v>350</v>
      </c>
      <c r="AE33" s="686" t="s">
        <v>1050</v>
      </c>
      <c r="AF33" s="68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2" t="s">
        <v>1446</v>
      </c>
      <c r="DB33" s="68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2423</v>
      </c>
      <c r="IC33" s="367">
        <v>205</v>
      </c>
      <c r="ID33" s="351" t="s">
        <v>2432</v>
      </c>
      <c r="IE33">
        <v>30.01</v>
      </c>
      <c r="IH33" s="429"/>
      <c r="II33" s="595"/>
      <c r="IJ33" s="351" t="s">
        <v>2500</v>
      </c>
      <c r="IK33">
        <v>27.9</v>
      </c>
      <c r="IL33" t="s">
        <v>93</v>
      </c>
      <c r="IP33" s="406" t="s">
        <v>1446</v>
      </c>
      <c r="IQ33" s="441">
        <f>IM23+IO34-IS22</f>
        <v>0</v>
      </c>
      <c r="IR33" t="s">
        <v>514</v>
      </c>
    </row>
    <row r="34" spans="1:252" x14ac:dyDescent="0.2">
      <c r="A34" s="684" t="s">
        <v>243</v>
      </c>
      <c r="B34" s="684"/>
      <c r="E34" s="173"/>
      <c r="F34" s="173"/>
      <c r="G34" s="684" t="s">
        <v>243</v>
      </c>
      <c r="H34" s="68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6" t="s">
        <v>1050</v>
      </c>
      <c r="Z34" s="68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2442</v>
      </c>
      <c r="IE34">
        <v>40.840000000000003</v>
      </c>
      <c r="IF34" t="s">
        <v>514</v>
      </c>
      <c r="IH34" s="429"/>
      <c r="II34" s="595"/>
      <c r="IJ34" s="351" t="s">
        <v>2533</v>
      </c>
      <c r="IK34">
        <v>84.86</v>
      </c>
      <c r="IL34" t="s">
        <v>2475</v>
      </c>
      <c r="IN34" s="354" t="s">
        <v>2527</v>
      </c>
      <c r="IO34" s="367">
        <v>0</v>
      </c>
      <c r="IP34" s="442"/>
      <c r="IQ34" s="354"/>
      <c r="IR34" t="s">
        <v>93</v>
      </c>
    </row>
    <row r="35" spans="1:252" ht="14.25" customHeight="1" x14ac:dyDescent="0.25">
      <c r="A35" s="690" t="s">
        <v>348</v>
      </c>
      <c r="B35" s="690"/>
      <c r="E35" s="190" t="s">
        <v>374</v>
      </c>
      <c r="F35" s="173"/>
      <c r="G35" s="690" t="s">
        <v>348</v>
      </c>
      <c r="H35" s="69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2356</v>
      </c>
      <c r="HW35" s="367">
        <v>220</v>
      </c>
      <c r="HX35" s="442">
        <v>140</v>
      </c>
      <c r="HY35" s="354" t="s">
        <v>2385</v>
      </c>
      <c r="HZ35" s="1" t="s">
        <v>1673</v>
      </c>
      <c r="IA35" s="285">
        <v>2000</v>
      </c>
      <c r="ID35" s="351" t="s">
        <v>2452</v>
      </c>
      <c r="IE35">
        <v>47.96</v>
      </c>
      <c r="IF35" t="s">
        <v>93</v>
      </c>
      <c r="IH35" s="429"/>
      <c r="II35" s="595"/>
      <c r="IJ35" s="351" t="s">
        <v>2535</v>
      </c>
      <c r="IK35">
        <v>56.9</v>
      </c>
      <c r="IL35" t="s">
        <v>1709</v>
      </c>
      <c r="IP35" s="442"/>
      <c r="IQ35" s="354"/>
      <c r="IR35" t="s">
        <v>2475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2368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73"/>
      <c r="ID36" t="s">
        <v>2248</v>
      </c>
      <c r="IE36" s="6">
        <v>52</v>
      </c>
      <c r="IH36" s="429"/>
      <c r="II36" s="595"/>
      <c r="IJ36" s="351" t="s">
        <v>2534</v>
      </c>
      <c r="IK36">
        <v>47.08</v>
      </c>
      <c r="IL36" t="s">
        <v>1050</v>
      </c>
      <c r="IP36" s="442"/>
      <c r="IQ36" s="354"/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7" t="s">
        <v>1571</v>
      </c>
      <c r="DT37" s="67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2366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2384</v>
      </c>
      <c r="HZ37" s="261" t="s">
        <v>2317</v>
      </c>
      <c r="IA37" s="291"/>
      <c r="IC37" s="573"/>
      <c r="ID37" s="9" t="s">
        <v>2247</v>
      </c>
      <c r="IE37" s="9">
        <v>453</v>
      </c>
      <c r="IH37" s="429"/>
      <c r="II37" s="595"/>
      <c r="IJ37" t="s">
        <v>2248</v>
      </c>
      <c r="IK37" s="6">
        <f>35+25+17.47+26.01</f>
        <v>103.48</v>
      </c>
      <c r="IO37" s="573"/>
      <c r="IP37" s="442"/>
      <c r="IQ37" s="354"/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2353</v>
      </c>
      <c r="HZ38" s="428" t="s">
        <v>2318</v>
      </c>
      <c r="IA38" s="507">
        <v>21.35</v>
      </c>
      <c r="IC38" s="574"/>
      <c r="ID38" s="445">
        <v>28.33</v>
      </c>
      <c r="IE38" s="9"/>
      <c r="IH38" s="430"/>
      <c r="IJ38" s="9" t="s">
        <v>2247</v>
      </c>
      <c r="IK38" s="9">
        <v>810</v>
      </c>
      <c r="IO38" s="573"/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2380</v>
      </c>
      <c r="HZ39" s="261" t="s">
        <v>2355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O39" s="574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2" t="s">
        <v>1473</v>
      </c>
      <c r="DJ40" s="67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2379</v>
      </c>
      <c r="ID40" s="442">
        <v>70</v>
      </c>
      <c r="IE40" s="354" t="s">
        <v>2277</v>
      </c>
      <c r="IH40" s="636" t="s">
        <v>2212</v>
      </c>
      <c r="II40" s="636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2367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2348</v>
      </c>
      <c r="HS41" s="358">
        <v>65.7</v>
      </c>
      <c r="HX41" s="426" t="s">
        <v>2351</v>
      </c>
      <c r="HY41" s="358">
        <v>98.89</v>
      </c>
      <c r="ID41" s="442">
        <v>15</v>
      </c>
      <c r="IE41" s="354" t="s">
        <v>2397</v>
      </c>
      <c r="IH41" s="365" t="s">
        <v>1994</v>
      </c>
      <c r="II41" s="299">
        <f>SUM(IK7:IK9)</f>
        <v>1946.12</v>
      </c>
      <c r="IJ41" s="442">
        <v>20</v>
      </c>
      <c r="IK41" s="354" t="s">
        <v>2501</v>
      </c>
      <c r="IP41" s="589" t="s">
        <v>2560</v>
      </c>
      <c r="IQ41" s="600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70" t="s">
        <v>2358</v>
      </c>
      <c r="HY42" s="670"/>
      <c r="HZ42" t="s">
        <v>514</v>
      </c>
      <c r="ID42" s="442">
        <v>10</v>
      </c>
      <c r="IE42" s="354" t="s">
        <v>2443</v>
      </c>
      <c r="IH42" s="253" t="s">
        <v>1995</v>
      </c>
      <c r="II42" s="299">
        <f>SUM(IK14:IK15)</f>
        <v>1933.7466666666667</v>
      </c>
      <c r="IJ42" s="442">
        <v>40</v>
      </c>
      <c r="IK42" s="354" t="s">
        <v>2476</v>
      </c>
      <c r="IP42" s="589" t="s">
        <v>2559</v>
      </c>
      <c r="IQ42" s="600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2347</v>
      </c>
      <c r="HY43" s="145">
        <v>7329.5</v>
      </c>
      <c r="HZ43" t="s">
        <v>93</v>
      </c>
      <c r="ID43" s="442">
        <f>20+9</f>
        <v>29</v>
      </c>
      <c r="IE43" s="354" t="s">
        <v>2459</v>
      </c>
      <c r="IH43" s="376" t="s">
        <v>1426</v>
      </c>
      <c r="II43">
        <f>SUM(IK10:IK11)</f>
        <v>3467.75</v>
      </c>
      <c r="IJ43" s="442">
        <v>10</v>
      </c>
      <c r="IK43" s="354" t="s">
        <v>2499</v>
      </c>
      <c r="IP43" s="589" t="s">
        <v>2568</v>
      </c>
      <c r="IQ43" s="600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2393</v>
      </c>
      <c r="HY44">
        <f>40+150</f>
        <v>190</v>
      </c>
      <c r="ID44" s="261" t="s">
        <v>2470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2525</v>
      </c>
      <c r="IP44" s="589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2360</v>
      </c>
      <c r="HY45" s="358">
        <v>150</v>
      </c>
      <c r="ID45" s="428" t="s">
        <v>2426</v>
      </c>
      <c r="IE45">
        <v>54.8</v>
      </c>
      <c r="IH45" s="359" t="s">
        <v>2208</v>
      </c>
      <c r="II45" s="444">
        <f>SUM(IK16:IK23)</f>
        <v>1252.2433333333333</v>
      </c>
      <c r="IJ45" s="442">
        <v>5</v>
      </c>
      <c r="IK45" s="354" t="s">
        <v>2503</v>
      </c>
      <c r="IP45" s="589"/>
      <c r="IQ45" s="607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2389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2521</v>
      </c>
      <c r="IP46" s="589"/>
      <c r="IQ46" s="600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71" t="s">
        <v>2134</v>
      </c>
      <c r="GZ47" s="374" t="s">
        <v>2152</v>
      </c>
      <c r="HA47" s="6">
        <v>6</v>
      </c>
      <c r="HX47" s="426" t="s">
        <v>2359</v>
      </c>
      <c r="HY47" s="443">
        <v>14.4</v>
      </c>
      <c r="ID47" s="428" t="s">
        <v>2447</v>
      </c>
      <c r="IE47">
        <v>195.81</v>
      </c>
      <c r="IJ47" s="367">
        <f>-IK7</f>
        <v>-15</v>
      </c>
      <c r="IK47" s="354" t="s">
        <v>2504</v>
      </c>
      <c r="IP47" s="558"/>
      <c r="IQ47" s="558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71"/>
      <c r="GZ48" t="s">
        <v>2128</v>
      </c>
      <c r="HA48" s="215">
        <v>670.00099999999998</v>
      </c>
      <c r="HX48" s="428" t="s">
        <v>2391</v>
      </c>
      <c r="HY48">
        <v>17.88</v>
      </c>
      <c r="ID48" s="428" t="s">
        <v>2455</v>
      </c>
      <c r="IE48">
        <v>50</v>
      </c>
      <c r="IH48" s="354" t="s">
        <v>2527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71"/>
      <c r="GZ49" s="215" t="s">
        <v>2159</v>
      </c>
      <c r="HX49" s="428" t="s">
        <v>2392</v>
      </c>
      <c r="HY49">
        <v>23.86</v>
      </c>
      <c r="ID49" s="428" t="s">
        <v>2457</v>
      </c>
      <c r="IE49">
        <v>26.8</v>
      </c>
      <c r="IJ49" s="367">
        <v>20</v>
      </c>
      <c r="IK49" s="354" t="s">
        <v>2523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71"/>
      <c r="GZ50" t="s">
        <v>2127</v>
      </c>
      <c r="HA50" s="6">
        <v>50.000999999999998</v>
      </c>
      <c r="HF50" s="1"/>
      <c r="HX50" s="428" t="s">
        <v>2390</v>
      </c>
      <c r="HY50">
        <v>19.89</v>
      </c>
      <c r="ID50" s="558" t="s">
        <v>2399</v>
      </c>
      <c r="IE50" s="558"/>
      <c r="IJ50" s="442">
        <v>10</v>
      </c>
      <c r="IK50" s="63" t="s">
        <v>2497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2377</v>
      </c>
      <c r="HY51">
        <f>30.9+469.82+100.14+34.91</f>
        <v>635.77</v>
      </c>
      <c r="ID51" s="145" t="s">
        <v>2398</v>
      </c>
      <c r="IE51" s="145">
        <f>30+139.5</f>
        <v>169.5</v>
      </c>
      <c r="II51" s="573"/>
      <c r="IJ51" s="589" t="s">
        <v>2493</v>
      </c>
      <c r="IK51" s="600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2467</v>
      </c>
      <c r="IE52">
        <f>2000+1311.79</f>
        <v>3311.79</v>
      </c>
      <c r="II52" s="573"/>
      <c r="IJ52" s="589" t="s">
        <v>2516</v>
      </c>
      <c r="IK52" s="600">
        <v>87.8</v>
      </c>
      <c r="IP52" s="558"/>
      <c r="IQ52" s="55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2424</v>
      </c>
      <c r="IE53">
        <v>15.32</v>
      </c>
      <c r="II53" s="574"/>
      <c r="IJ53" s="589" t="s">
        <v>2526</v>
      </c>
      <c r="IK53" s="600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2425</v>
      </c>
      <c r="IE54" s="358">
        <v>67.61</v>
      </c>
      <c r="IJ54" s="589" t="s">
        <v>2546</v>
      </c>
      <c r="IK54" s="600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2433</v>
      </c>
      <c r="IE55" s="572">
        <v>-25.98</v>
      </c>
      <c r="IJ55" s="589" t="s">
        <v>2377</v>
      </c>
      <c r="IK55" s="600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2453</v>
      </c>
      <c r="IE56">
        <v>8.8000000000000007</v>
      </c>
      <c r="IJ56" s="558" t="s">
        <v>2524</v>
      </c>
      <c r="IK56" s="558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2471</v>
      </c>
      <c r="IK57">
        <v>150</v>
      </c>
      <c r="IQ57" s="572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2453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58"/>
      <c r="IK61" s="558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72"/>
      <c r="IS66" s="418"/>
    </row>
    <row r="67" spans="205:253" x14ac:dyDescent="0.2">
      <c r="HO67" s="418"/>
      <c r="IG67" s="418"/>
      <c r="IJ67" s="42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1" t="s">
        <v>1932</v>
      </c>
      <c r="D3" s="69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O17" sqref="O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94" t="s">
        <v>2121</v>
      </c>
      <c r="C2" s="694"/>
      <c r="D2" s="695" t="s">
        <v>1910</v>
      </c>
      <c r="E2" s="695"/>
      <c r="F2" s="536"/>
      <c r="G2" s="536"/>
      <c r="H2" s="395"/>
      <c r="I2" s="698" t="s">
        <v>2328</v>
      </c>
      <c r="J2" s="699"/>
      <c r="K2" s="699"/>
      <c r="L2" s="699"/>
      <c r="M2" s="699"/>
      <c r="N2" s="699"/>
      <c r="O2" s="700"/>
      <c r="P2" s="489"/>
      <c r="Q2" s="701" t="s">
        <v>2369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06" t="s">
        <v>2364</v>
      </c>
      <c r="G3" s="707"/>
      <c r="H3" s="395"/>
      <c r="I3" s="472"/>
      <c r="J3" s="537"/>
      <c r="K3" s="703" t="s">
        <v>2520</v>
      </c>
      <c r="L3" s="704"/>
      <c r="M3" s="705"/>
      <c r="N3" s="542"/>
      <c r="O3" s="469"/>
      <c r="P3" s="534"/>
      <c r="Q3" s="702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04" t="s">
        <v>2509</v>
      </c>
      <c r="F4" s="605" t="s">
        <v>2510</v>
      </c>
      <c r="G4" s="606" t="s">
        <v>2511</v>
      </c>
      <c r="H4" s="396" t="s">
        <v>468</v>
      </c>
      <c r="I4" s="470" t="s">
        <v>1907</v>
      </c>
      <c r="J4" s="471" t="s">
        <v>2350</v>
      </c>
      <c r="K4" s="470"/>
      <c r="L4" s="471" t="s">
        <v>1908</v>
      </c>
      <c r="M4" s="470" t="s">
        <v>2262</v>
      </c>
      <c r="N4" s="470" t="s">
        <v>2338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2339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2340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2330</v>
      </c>
      <c r="O8" s="524"/>
      <c r="P8" s="524"/>
      <c r="Q8" s="527"/>
      <c r="R8" s="527"/>
      <c r="S8" s="696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2331</v>
      </c>
      <c r="O9" s="524">
        <v>139</v>
      </c>
      <c r="P9" s="524"/>
      <c r="Q9" s="524"/>
      <c r="R9" s="524">
        <f>-ABS(T8)</f>
        <v>-500</v>
      </c>
      <c r="S9" s="696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2332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2333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697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697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2343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692" t="s">
        <v>1577</v>
      </c>
      <c r="E27" s="693"/>
      <c r="F27" s="603"/>
      <c r="G27" s="384"/>
      <c r="H27" s="476" t="s">
        <v>2292</v>
      </c>
      <c r="I27" s="385"/>
      <c r="J27" s="477">
        <f>J26-(R26-D26-E26)</f>
        <v>-152.24</v>
      </c>
      <c r="K27" s="539" t="s">
        <v>2344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2337</v>
      </c>
    </row>
    <row r="37" spans="3:18" ht="23.25" x14ac:dyDescent="0.35">
      <c r="C37" s="538" t="s">
        <v>2341</v>
      </c>
    </row>
    <row r="38" spans="3:18" x14ac:dyDescent="0.25">
      <c r="C38" s="461" t="s">
        <v>2342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0"/>
      <c r="H3" s="631"/>
      <c r="I3" s="312"/>
      <c r="J3" s="632">
        <v>43891</v>
      </c>
      <c r="K3" s="633"/>
      <c r="L3" s="313"/>
      <c r="M3" s="630">
        <v>43739</v>
      </c>
      <c r="N3" s="631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4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4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4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9" t="s">
        <v>1219</v>
      </c>
      <c r="C37" s="629"/>
      <c r="D37" s="629"/>
      <c r="E37" s="629"/>
      <c r="F37" s="629"/>
      <c r="G37" s="629"/>
      <c r="H37" s="629"/>
      <c r="I37" s="629"/>
      <c r="J37" s="629"/>
      <c r="K37" s="629"/>
      <c r="L37" s="629"/>
      <c r="M37" s="629"/>
      <c r="N37" s="629"/>
    </row>
    <row r="38" spans="2:14" x14ac:dyDescent="0.2">
      <c r="B38" s="629" t="s">
        <v>1217</v>
      </c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</row>
    <row r="39" spans="2:14" x14ac:dyDescent="0.2"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</row>
    <row r="40" spans="2:14" x14ac:dyDescent="0.2">
      <c r="B40" s="628" t="s">
        <v>1220</v>
      </c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</row>
    <row r="41" spans="2:14" x14ac:dyDescent="0.2">
      <c r="B41" s="628"/>
      <c r="C41" s="628"/>
      <c r="D41" s="628"/>
      <c r="E41" s="628"/>
      <c r="F41" s="628"/>
      <c r="G41" s="628"/>
      <c r="H41" s="628"/>
      <c r="I41" s="628"/>
      <c r="J41" s="628"/>
      <c r="K41" s="628"/>
      <c r="L41" s="628"/>
      <c r="M41" s="628"/>
      <c r="N41" s="628"/>
    </row>
    <row r="42" spans="2:14" x14ac:dyDescent="0.2">
      <c r="B42" s="628"/>
      <c r="C42" s="628"/>
      <c r="D42" s="628"/>
      <c r="E42" s="628"/>
      <c r="F42" s="628"/>
      <c r="G42" s="628"/>
      <c r="H42" s="628"/>
      <c r="I42" s="628"/>
      <c r="J42" s="628"/>
      <c r="K42" s="628"/>
      <c r="L42" s="628"/>
      <c r="M42" s="628"/>
      <c r="N42" s="628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45" t="s">
        <v>124</v>
      </c>
      <c r="C1" s="645"/>
      <c r="D1" s="648" t="s">
        <v>292</v>
      </c>
      <c r="E1" s="648"/>
      <c r="F1" s="648" t="s">
        <v>345</v>
      </c>
      <c r="G1" s="648"/>
      <c r="H1" s="646" t="s">
        <v>127</v>
      </c>
      <c r="I1" s="646"/>
      <c r="J1" s="642" t="s">
        <v>292</v>
      </c>
      <c r="K1" s="642"/>
      <c r="L1" s="647" t="s">
        <v>528</v>
      </c>
      <c r="M1" s="647"/>
      <c r="N1" s="646" t="s">
        <v>146</v>
      </c>
      <c r="O1" s="646"/>
      <c r="P1" s="642" t="s">
        <v>293</v>
      </c>
      <c r="Q1" s="642"/>
      <c r="R1" s="647" t="s">
        <v>530</v>
      </c>
      <c r="S1" s="647"/>
      <c r="T1" s="636" t="s">
        <v>193</v>
      </c>
      <c r="U1" s="636"/>
      <c r="V1" s="642" t="s">
        <v>292</v>
      </c>
      <c r="W1" s="642"/>
      <c r="X1" s="641" t="s">
        <v>532</v>
      </c>
      <c r="Y1" s="641"/>
      <c r="Z1" s="636" t="s">
        <v>241</v>
      </c>
      <c r="AA1" s="636"/>
      <c r="AB1" s="643" t="s">
        <v>292</v>
      </c>
      <c r="AC1" s="643"/>
      <c r="AD1" s="644" t="s">
        <v>532</v>
      </c>
      <c r="AE1" s="644"/>
      <c r="AF1" s="636" t="s">
        <v>373</v>
      </c>
      <c r="AG1" s="636"/>
      <c r="AH1" s="643" t="s">
        <v>292</v>
      </c>
      <c r="AI1" s="643"/>
      <c r="AJ1" s="641" t="s">
        <v>538</v>
      </c>
      <c r="AK1" s="641"/>
      <c r="AL1" s="636" t="s">
        <v>395</v>
      </c>
      <c r="AM1" s="636"/>
      <c r="AN1" s="653" t="s">
        <v>292</v>
      </c>
      <c r="AO1" s="653"/>
      <c r="AP1" s="651" t="s">
        <v>539</v>
      </c>
      <c r="AQ1" s="651"/>
      <c r="AR1" s="636" t="s">
        <v>422</v>
      </c>
      <c r="AS1" s="636"/>
      <c r="AV1" s="651" t="s">
        <v>285</v>
      </c>
      <c r="AW1" s="651"/>
      <c r="AX1" s="654" t="s">
        <v>1010</v>
      </c>
      <c r="AY1" s="654"/>
      <c r="AZ1" s="654"/>
      <c r="BA1" s="213"/>
      <c r="BB1" s="649">
        <v>42942</v>
      </c>
      <c r="BC1" s="650"/>
      <c r="BD1" s="65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5" t="s">
        <v>261</v>
      </c>
      <c r="U4" s="635"/>
      <c r="X4" s="122" t="s">
        <v>233</v>
      </c>
      <c r="Y4" s="126">
        <f>Y3-Y6</f>
        <v>4.9669099999591708</v>
      </c>
      <c r="Z4" s="635" t="s">
        <v>262</v>
      </c>
      <c r="AA4" s="635"/>
      <c r="AD4" s="157" t="s">
        <v>233</v>
      </c>
      <c r="AE4" s="157">
        <f>AE3-AE5</f>
        <v>-52.526899999851594</v>
      </c>
      <c r="AF4" s="635" t="s">
        <v>262</v>
      </c>
      <c r="AG4" s="635"/>
      <c r="AH4" s="146"/>
      <c r="AI4" s="146"/>
      <c r="AJ4" s="157" t="s">
        <v>233</v>
      </c>
      <c r="AK4" s="157">
        <f>AK3-AK5</f>
        <v>94.988909999992757</v>
      </c>
      <c r="AL4" s="635" t="s">
        <v>262</v>
      </c>
      <c r="AM4" s="635"/>
      <c r="AP4" s="173" t="s">
        <v>233</v>
      </c>
      <c r="AQ4" s="177">
        <f>AQ3-AQ5</f>
        <v>33.841989999942598</v>
      </c>
      <c r="AR4" s="635" t="s">
        <v>262</v>
      </c>
      <c r="AS4" s="635"/>
      <c r="AX4" s="635" t="s">
        <v>572</v>
      </c>
      <c r="AY4" s="635"/>
      <c r="BB4" s="635" t="s">
        <v>575</v>
      </c>
      <c r="BC4" s="63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5"/>
      <c r="U5" s="635"/>
      <c r="V5" s="3" t="s">
        <v>258</v>
      </c>
      <c r="W5">
        <v>2050</v>
      </c>
      <c r="X5" s="82"/>
      <c r="Z5" s="635"/>
      <c r="AA5" s="63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5"/>
      <c r="AG5" s="635"/>
      <c r="AH5" s="146"/>
      <c r="AI5" s="146"/>
      <c r="AJ5" s="157" t="s">
        <v>358</v>
      </c>
      <c r="AK5" s="165">
        <f>SUM(AK11:AK59)</f>
        <v>30858.011000000002</v>
      </c>
      <c r="AL5" s="635"/>
      <c r="AM5" s="63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5"/>
      <c r="AS5" s="635"/>
      <c r="AX5" s="635"/>
      <c r="AY5" s="635"/>
      <c r="BB5" s="635"/>
      <c r="BC5" s="635"/>
      <c r="BD5" s="652" t="s">
        <v>1011</v>
      </c>
      <c r="BE5" s="652"/>
      <c r="BF5" s="652"/>
      <c r="BG5" s="652"/>
      <c r="BH5" s="652"/>
      <c r="BI5" s="652"/>
      <c r="BJ5" s="652"/>
      <c r="BK5" s="65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7" t="s">
        <v>264</v>
      </c>
      <c r="W23" s="63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9"/>
      <c r="W24" s="64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55" t="s">
        <v>1001</v>
      </c>
      <c r="C24" s="655"/>
      <c r="D24" s="655"/>
      <c r="E24" s="655"/>
      <c r="F24" s="655"/>
      <c r="G24" s="655"/>
      <c r="H24" s="655"/>
      <c r="I24" s="65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45" t="s">
        <v>917</v>
      </c>
      <c r="C1" s="645"/>
      <c r="D1" s="644" t="s">
        <v>523</v>
      </c>
      <c r="E1" s="644"/>
      <c r="F1" s="645" t="s">
        <v>521</v>
      </c>
      <c r="G1" s="645"/>
      <c r="H1" s="659" t="s">
        <v>557</v>
      </c>
      <c r="I1" s="659"/>
      <c r="J1" s="644" t="s">
        <v>523</v>
      </c>
      <c r="K1" s="644"/>
      <c r="L1" s="645" t="s">
        <v>916</v>
      </c>
      <c r="M1" s="645"/>
      <c r="N1" s="659" t="s">
        <v>557</v>
      </c>
      <c r="O1" s="659"/>
      <c r="P1" s="644" t="s">
        <v>523</v>
      </c>
      <c r="Q1" s="644"/>
      <c r="R1" s="645" t="s">
        <v>560</v>
      </c>
      <c r="S1" s="645"/>
      <c r="T1" s="659" t="s">
        <v>557</v>
      </c>
      <c r="U1" s="659"/>
      <c r="V1" s="644" t="s">
        <v>523</v>
      </c>
      <c r="W1" s="644"/>
      <c r="X1" s="645" t="s">
        <v>915</v>
      </c>
      <c r="Y1" s="645"/>
      <c r="Z1" s="659" t="s">
        <v>557</v>
      </c>
      <c r="AA1" s="659"/>
      <c r="AB1" s="644" t="s">
        <v>523</v>
      </c>
      <c r="AC1" s="644"/>
      <c r="AD1" s="645" t="s">
        <v>599</v>
      </c>
      <c r="AE1" s="645"/>
      <c r="AF1" s="659" t="s">
        <v>557</v>
      </c>
      <c r="AG1" s="659"/>
      <c r="AH1" s="644" t="s">
        <v>523</v>
      </c>
      <c r="AI1" s="644"/>
      <c r="AJ1" s="645" t="s">
        <v>914</v>
      </c>
      <c r="AK1" s="645"/>
      <c r="AL1" s="659" t="s">
        <v>634</v>
      </c>
      <c r="AM1" s="659"/>
      <c r="AN1" s="644" t="s">
        <v>635</v>
      </c>
      <c r="AO1" s="644"/>
      <c r="AP1" s="645" t="s">
        <v>629</v>
      </c>
      <c r="AQ1" s="645"/>
      <c r="AR1" s="659" t="s">
        <v>557</v>
      </c>
      <c r="AS1" s="659"/>
      <c r="AT1" s="644" t="s">
        <v>523</v>
      </c>
      <c r="AU1" s="644"/>
      <c r="AV1" s="645" t="s">
        <v>913</v>
      </c>
      <c r="AW1" s="645"/>
      <c r="AX1" s="659" t="s">
        <v>557</v>
      </c>
      <c r="AY1" s="659"/>
      <c r="AZ1" s="644" t="s">
        <v>523</v>
      </c>
      <c r="BA1" s="644"/>
      <c r="BB1" s="645" t="s">
        <v>661</v>
      </c>
      <c r="BC1" s="645"/>
      <c r="BD1" s="659" t="s">
        <v>557</v>
      </c>
      <c r="BE1" s="659"/>
      <c r="BF1" s="644" t="s">
        <v>523</v>
      </c>
      <c r="BG1" s="644"/>
      <c r="BH1" s="645" t="s">
        <v>912</v>
      </c>
      <c r="BI1" s="645"/>
      <c r="BJ1" s="659" t="s">
        <v>557</v>
      </c>
      <c r="BK1" s="659"/>
      <c r="BL1" s="644" t="s">
        <v>523</v>
      </c>
      <c r="BM1" s="644"/>
      <c r="BN1" s="645" t="s">
        <v>931</v>
      </c>
      <c r="BO1" s="645"/>
      <c r="BP1" s="659" t="s">
        <v>557</v>
      </c>
      <c r="BQ1" s="659"/>
      <c r="BR1" s="644" t="s">
        <v>523</v>
      </c>
      <c r="BS1" s="644"/>
      <c r="BT1" s="645" t="s">
        <v>911</v>
      </c>
      <c r="BU1" s="645"/>
      <c r="BV1" s="659" t="s">
        <v>712</v>
      </c>
      <c r="BW1" s="659"/>
      <c r="BX1" s="644" t="s">
        <v>713</v>
      </c>
      <c r="BY1" s="644"/>
      <c r="BZ1" s="645" t="s">
        <v>711</v>
      </c>
      <c r="CA1" s="645"/>
      <c r="CB1" s="659" t="s">
        <v>738</v>
      </c>
      <c r="CC1" s="659"/>
      <c r="CD1" s="644" t="s">
        <v>739</v>
      </c>
      <c r="CE1" s="644"/>
      <c r="CF1" s="645" t="s">
        <v>910</v>
      </c>
      <c r="CG1" s="645"/>
      <c r="CH1" s="659" t="s">
        <v>738</v>
      </c>
      <c r="CI1" s="659"/>
      <c r="CJ1" s="644" t="s">
        <v>739</v>
      </c>
      <c r="CK1" s="644"/>
      <c r="CL1" s="645" t="s">
        <v>756</v>
      </c>
      <c r="CM1" s="645"/>
      <c r="CN1" s="659" t="s">
        <v>738</v>
      </c>
      <c r="CO1" s="659"/>
      <c r="CP1" s="644" t="s">
        <v>739</v>
      </c>
      <c r="CQ1" s="644"/>
      <c r="CR1" s="645" t="s">
        <v>909</v>
      </c>
      <c r="CS1" s="645"/>
      <c r="CT1" s="659" t="s">
        <v>738</v>
      </c>
      <c r="CU1" s="659"/>
      <c r="CV1" s="657" t="s">
        <v>739</v>
      </c>
      <c r="CW1" s="657"/>
      <c r="CX1" s="645" t="s">
        <v>777</v>
      </c>
      <c r="CY1" s="645"/>
      <c r="CZ1" s="659" t="s">
        <v>738</v>
      </c>
      <c r="DA1" s="659"/>
      <c r="DB1" s="657" t="s">
        <v>739</v>
      </c>
      <c r="DC1" s="657"/>
      <c r="DD1" s="645" t="s">
        <v>908</v>
      </c>
      <c r="DE1" s="645"/>
      <c r="DF1" s="659" t="s">
        <v>824</v>
      </c>
      <c r="DG1" s="659"/>
      <c r="DH1" s="657" t="s">
        <v>825</v>
      </c>
      <c r="DI1" s="657"/>
      <c r="DJ1" s="645" t="s">
        <v>817</v>
      </c>
      <c r="DK1" s="645"/>
      <c r="DL1" s="659" t="s">
        <v>824</v>
      </c>
      <c r="DM1" s="659"/>
      <c r="DN1" s="657" t="s">
        <v>739</v>
      </c>
      <c r="DO1" s="657"/>
      <c r="DP1" s="645" t="s">
        <v>907</v>
      </c>
      <c r="DQ1" s="645"/>
      <c r="DR1" s="659" t="s">
        <v>824</v>
      </c>
      <c r="DS1" s="659"/>
      <c r="DT1" s="657" t="s">
        <v>739</v>
      </c>
      <c r="DU1" s="657"/>
      <c r="DV1" s="645" t="s">
        <v>906</v>
      </c>
      <c r="DW1" s="645"/>
      <c r="DX1" s="659" t="s">
        <v>824</v>
      </c>
      <c r="DY1" s="659"/>
      <c r="DZ1" s="657" t="s">
        <v>739</v>
      </c>
      <c r="EA1" s="657"/>
      <c r="EB1" s="645" t="s">
        <v>905</v>
      </c>
      <c r="EC1" s="645"/>
      <c r="ED1" s="659" t="s">
        <v>824</v>
      </c>
      <c r="EE1" s="659"/>
      <c r="EF1" s="657" t="s">
        <v>739</v>
      </c>
      <c r="EG1" s="657"/>
      <c r="EH1" s="645" t="s">
        <v>891</v>
      </c>
      <c r="EI1" s="645"/>
      <c r="EJ1" s="659" t="s">
        <v>824</v>
      </c>
      <c r="EK1" s="659"/>
      <c r="EL1" s="657" t="s">
        <v>946</v>
      </c>
      <c r="EM1" s="657"/>
      <c r="EN1" s="645" t="s">
        <v>932</v>
      </c>
      <c r="EO1" s="645"/>
      <c r="EP1" s="659" t="s">
        <v>824</v>
      </c>
      <c r="EQ1" s="659"/>
      <c r="ER1" s="657" t="s">
        <v>960</v>
      </c>
      <c r="ES1" s="657"/>
      <c r="ET1" s="645" t="s">
        <v>947</v>
      </c>
      <c r="EU1" s="645"/>
      <c r="EV1" s="659" t="s">
        <v>824</v>
      </c>
      <c r="EW1" s="659"/>
      <c r="EX1" s="657" t="s">
        <v>538</v>
      </c>
      <c r="EY1" s="657"/>
      <c r="EZ1" s="645" t="s">
        <v>964</v>
      </c>
      <c r="FA1" s="64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8" t="s">
        <v>787</v>
      </c>
      <c r="CU7" s="64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8" t="s">
        <v>786</v>
      </c>
      <c r="DA8" s="64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8" t="s">
        <v>786</v>
      </c>
      <c r="DG8" s="64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8" t="s">
        <v>786</v>
      </c>
      <c r="DM8" s="64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8" t="s">
        <v>786</v>
      </c>
      <c r="DS8" s="645"/>
      <c r="DT8" s="145" t="s">
        <v>791</v>
      </c>
      <c r="DU8" s="145">
        <f>SUM(DU13:DU17)</f>
        <v>32</v>
      </c>
      <c r="DV8" s="63"/>
      <c r="DW8" s="63"/>
      <c r="DX8" s="658" t="s">
        <v>786</v>
      </c>
      <c r="DY8" s="64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8" t="s">
        <v>938</v>
      </c>
      <c r="EK8" s="64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8" t="s">
        <v>938</v>
      </c>
      <c r="EQ9" s="64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8" t="s">
        <v>938</v>
      </c>
      <c r="EW9" s="64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8" t="s">
        <v>938</v>
      </c>
      <c r="EE11" s="64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8" t="s">
        <v>786</v>
      </c>
      <c r="CU12" s="64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36" t="s">
        <v>790</v>
      </c>
      <c r="CU19" s="63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9" t="s">
        <v>866</v>
      </c>
      <c r="FA21" s="629"/>
      <c r="FC21" s="244">
        <f>FC20-FC22</f>
        <v>113457.16899999997</v>
      </c>
      <c r="FD21" s="236"/>
      <c r="FE21" s="656" t="s">
        <v>1581</v>
      </c>
      <c r="FF21" s="656"/>
      <c r="FG21" s="65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9" t="s">
        <v>879</v>
      </c>
      <c r="FA22" s="62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9" t="s">
        <v>1012</v>
      </c>
      <c r="FA23" s="62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9" t="s">
        <v>1097</v>
      </c>
      <c r="FA24" s="629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0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0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1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reno2move out</vt:lpstr>
      <vt:lpstr>BOC</vt:lpstr>
      <vt:lpstr>HIS19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2022-12-24T03:15:36Z</dcterms:modified>
</cp:coreProperties>
</file>