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4EEE6D1-1B50-4152-87D0-3F0214D515F1}" xr6:coauthVersionLast="38" xr6:coauthVersionMax="47" xr10:uidLastSave="{00000000-0000-0000-0000-000000000000}"/>
  <bookViews>
    <workbookView xWindow="177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NM17" i="32" l="1"/>
  <c r="NO32" i="32"/>
  <c r="NM14" i="32" l="1"/>
  <c r="NM15" i="32"/>
  <c r="NK21" i="32"/>
  <c r="NK11" i="32"/>
  <c r="NM30" i="32" l="1"/>
  <c r="NM11" i="32"/>
  <c r="NL31" i="32" l="1"/>
  <c r="NO21" i="32" l="1"/>
  <c r="NO2" i="32" s="1"/>
  <c r="NK13" i="32" l="1"/>
  <c r="NK34" i="32"/>
  <c r="NK10" i="32" l="1"/>
  <c r="NK38" i="32"/>
  <c r="NK19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9" i="32" l="1"/>
  <c r="NK20" i="32" l="1"/>
  <c r="NM32" i="32" l="1"/>
  <c r="NM5" i="32" s="1"/>
  <c r="NK2" i="32"/>
  <c r="NK30" i="32"/>
  <c r="NK31" i="32"/>
  <c r="NK32" i="32"/>
  <c r="NG14" i="32"/>
  <c r="NG27" i="32"/>
  <c r="NG15" i="32"/>
  <c r="NG13" i="32"/>
  <c r="NG17" i="32"/>
  <c r="NG23" i="32"/>
  <c r="NG22" i="32"/>
  <c r="NK35" i="32" l="1"/>
  <c r="NK33" i="32"/>
  <c r="NK36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<sst xmlns="http://schemas.openxmlformats.org/spreadsheetml/2006/main" count="8757" uniqueCount="3621">
  <si>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</si>
  <si>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</si>
  <si>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</si>
  <si>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</si>
  <si>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</si>
  <si>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</si>
  <si>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</si>
  <si>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</si>
  <si>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</si>
  <si>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</si>
  <si>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</si>
  <si>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</si>
  <si>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</si>
  <si>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</si>
  <si>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</si>
  <si>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</si>
  <si>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</si>
  <si>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</si>
  <si>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</si>
  <si>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</si>
  <si>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</si>
  <si>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</si>
  <si>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</si>
  <si>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</si>
  <si>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</si>
  <si>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</si>
  <si>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</si>
  <si>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</si>
  <si>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</si>
  <si>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</si>
  <si>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</si>
  <si>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</si>
  <si>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</si>
  <si>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</si>
  <si>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</si>
  <si>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</si>
  <si>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</si>
  <si>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</si>
  <si>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</si>
  <si>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</si>
  <si>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</si>
  <si>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</si>
  <si>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</si>
  <si>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</si>
  <si>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</si>
  <si>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</si>
  <si>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</si>
  <si>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</si>
  <si>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</si>
  <si>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</si>
  <si>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</si>
  <si>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</si>
  <si>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</si>
  <si>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</si>
  <si>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</si>
  <si>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</si>
  <si>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</si>
  <si>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</si>
  <si>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</si>
  <si>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</si>
  <si>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</si>
  <si>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</si>
  <si>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</si>
  <si>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</si>
  <si>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</si>
  <si>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</si>
  <si>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</si>
  <si>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</si>
  <si>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</si>
  <si>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</si>
  <si>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</si>
  <si>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</si>
  <si>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</si>
  <si>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</si>
  <si>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</si>
  <si>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</si>
  <si>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</si>
  <si>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</si>
  <si>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</si>
  <si>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</si>
  <si>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</si>
  <si>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</si>
  <si>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</si>
  <si>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</si>
  <si>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</si>
  <si>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</si>
  <si>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</si>
  <si>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</si>
  <si>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</si>
  <si>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</si>
  <si>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</si>
  <si>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</si>
  <si>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</si>
  <si>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</si>
  <si>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</si>
  <si>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</si>
  <si>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</si>
  <si>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</si>
  <si>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</si>
  <si>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</si>
  <si>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</si>
  <si>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</si>
  <si>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</si>
  <si>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</si>
  <si>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</si>
  <si>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</si>
  <si>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</si>
  <si>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</si>
  <si>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</si>
  <si>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</si>
  <si>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</si>
  <si>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</si>
  <si>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</si>
  <si>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</si>
  <si>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</si>
  <si>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</si>
  <si>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</si>
  <si>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</si>
  <si>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</si>
  <si>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</si>
  <si>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</si>
  <si>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</si>
  <si>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</si>
  <si>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</si>
  <si>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</si>
  <si>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</si>
  <si>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</si>
  <si>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</si>
  <si>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</si>
  <si>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</si>
  <si>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</si>
  <si>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</si>
  <si>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</si>
  <si>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</si>
  <si>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</si>
  <si>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</si>
  <si>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</si>
  <si>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</si>
  <si>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</si>
  <si>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</si>
  <si>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</si>
  <si>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</si>
  <si>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</si>
  <si>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</si>
  <si>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</si>
  <si>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</si>
  <si>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</si>
  <si>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</si>
  <si>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</si>
  <si>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</si>
  <si>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</si>
  <si>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</si>
  <si>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</si>
  <si>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</si>
  <si>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</si>
  <si>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</si>
  <si>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</si>
  <si>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</si>
  <si>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</si>
  <si>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</si>
  <si>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</si>
  <si>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</si>
  <si>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</si>
  <si>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</si>
  <si>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</si>
  <si>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</si>
  <si>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</si>
  <si>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</si>
  <si>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</si>
  <si>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</si>
  <si>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</si>
  <si>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</si>
  <si>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</si>
  <si>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</si>
  <si>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</si>
  <si>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</si>
  <si>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</si>
  <si>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</si>
  <si>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</si>
  <si>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</si>
  <si>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</si>
  <si>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</si>
  <si>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</si>
  <si>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</si>
  <si>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</si>
  <si>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</si>
  <si>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</si>
  <si>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</si>
  <si>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</si>
  <si>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</si>
  <si>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</si>
  <si>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</si>
  <si>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</si>
  <si>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</si>
  <si>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</si>
  <si>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</si>
  <si>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</si>
  <si>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</si>
  <si>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</si>
  <si>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</si>
  <si>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</si>
  <si>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</si>
  <si>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</si>
  <si>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</si>
  <si>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</si>
  <si>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</si>
  <si>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</si>
  <si>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</si>
  <si>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</si>
  <si>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</si>
  <si>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</si>
  <si>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</si>
  <si>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</si>
  <si>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</si>
  <si>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</si>
  <si>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</si>
  <si>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</si>
  <si>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</si>
  <si>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</si>
  <si>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</si>
  <si>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</si>
  <si>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</si>
  <si>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</si>
  <si>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</si>
  <si>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</si>
  <si>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</si>
  <si>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</si>
  <si>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</si>
  <si>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</si>
  <si>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</si>
  <si>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</si>
  <si>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</si>
  <si>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</si>
  <si>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</si>
  <si>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</si>
  <si>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</si>
  <si>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</si>
  <si>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</si>
  <si>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</si>
  <si>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</si>
  <si>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</si>
  <si>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</si>
  <si>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</si>
  <si>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</si>
  <si>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</si>
  <si>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</si>
  <si>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</si>
  <si>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</si>
  <si>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</si>
  <si>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</si>
  <si>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</si>
  <si>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</si>
  <si>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</si>
  <si>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</si>
  <si>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</si>
  <si>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</si>
  <si>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</si>
  <si>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</si>
  <si>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</si>
  <si>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</si>
  <si>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</si>
  <si>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</si>
  <si>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</si>
  <si>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</si>
  <si>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</si>
  <si>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</si>
  <si>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</si>
  <si>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</si>
  <si>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</si>
  <si>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</si>
  <si>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</si>
  <si>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</si>
  <si>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</si>
  <si>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</si>
  <si>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</si>
  <si>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</si>
  <si>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</si>
  <si>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</si>
  <si>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</si>
  <si>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</si>
  <si>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</si>
  <si>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</si>
  <si>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</si>
  <si>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</si>
  <si>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</si>
  <si>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</si>
  <si>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</si>
  <si>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</si>
  <si>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</si>
  <si>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</si>
  <si>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</si>
  <si>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</si>
  <si>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</si>
  <si>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</si>
  <si>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</si>
  <si>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</si>
  <si>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</si>
  <si>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</si>
  <si>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</si>
  <si>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</si>
  <si>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</si>
  <si>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</si>
  <si>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</si>
  <si>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</si>
  <si>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</si>
  <si>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</si>
  <si>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</si>
  <si>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</si>
  <si>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</si>
  <si>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</si>
  <si>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</si>
  <si>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</si>
  <si>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</si>
  <si>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</si>
  <si>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</si>
  <si>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</si>
  <si>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</si>
  <si>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</si>
  <si>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</si>
  <si>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</si>
  <si>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</si>
  <si>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</si>
  <si>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</si>
  <si>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</si>
  <si>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</si>
  <si>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</si>
  <si>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</si>
  <si>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</si>
  <si>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</si>
  <si>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</si>
  <si>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</si>
  <si>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</si>
  <si>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</si>
  <si>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</si>
  <si>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</si>
  <si>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</si>
  <si>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</si>
  <si>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</si>
  <si>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</si>
  <si>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</si>
  <si>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</si>
  <si>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</si>
  <si>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</si>
  <si>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</si>
  <si>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</si>
  <si>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</si>
  <si>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</si>
  <si>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</si>
  <si>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</si>
  <si>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</si>
  <si>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</si>
  <si>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</si>
  <si>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</si>
  <si>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</si>
  <si>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</si>
  <si>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</si>
  <si>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</si>
  <si>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</si>
  <si>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</si>
  <si>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</si>
  <si>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</si>
  <si>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</si>
  <si>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</si>
  <si>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</si>
  <si>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</si>
  <si>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</si>
  <si>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</si>
  <si>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</si>
  <si>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</si>
  <si>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</si>
  <si>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</si>
  <si>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</si>
  <si>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</si>
  <si>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</si>
  <si>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</si>
  <si>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</si>
  <si>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</si>
  <si>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</si>
  <si>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</si>
  <si>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</si>
  <si>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</si>
  <si>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</si>
  <si>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</si>
  <si>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</si>
  <si>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</si>
  <si>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</si>
  <si>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</si>
  <si>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</si>
  <si>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</si>
  <si>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</si>
  <si>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</si>
  <si>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</si>
  <si>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</si>
  <si>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</si>
  <si>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</si>
  <si>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</si>
  <si>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</si>
  <si>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</si>
  <si>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</si>
  <si>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</si>
  <si>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</si>
  <si>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</si>
  <si>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</si>
  <si>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</si>
  <si>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</si>
  <si>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</si>
  <si>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</si>
  <si>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</si>
  <si>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</si>
  <si>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</si>
  <si>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</si>
  <si>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</si>
  <si>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</si>
  <si>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</si>
  <si>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</si>
  <si>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</si>
  <si>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</si>
  <si>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</si>
  <si>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</si>
  <si>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</si>
  <si>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</si>
  <si>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</si>
  <si>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</si>
  <si>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</si>
  <si>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</si>
  <si>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</si>
  <si>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</si>
  <si>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</si>
  <si>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</si>
  <si>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</si>
  <si>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</si>
  <si>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</si>
  <si>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</si>
  <si>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</si>
  <si>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</si>
  <si>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</si>
  <si>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</si>
  <si>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</si>
  <si>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</si>
  <si>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</si>
  <si>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</si>
  <si>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</si>
  <si>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</si>
  <si>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</si>
  <si>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</si>
  <si>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</si>
  <si>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</si>
  <si>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</si>
  <si>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</si>
  <si>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</si>
  <si>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</si>
  <si>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</si>
  <si>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</si>
  <si>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</si>
  <si>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</si>
  <si>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</si>
  <si>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</si>
  <si>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</si>
  <si>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</si>
  <si>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</si>
  <si>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</si>
  <si>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</si>
  <si>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</si>
  <si>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</si>
  <si>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</si>
  <si>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</si>
  <si>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</si>
  <si>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</si>
  <si>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</si>
  <si>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</si>
  <si>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</si>
  <si>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</si>
  <si>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</si>
  <si>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</si>
  <si>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</si>
  <si>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</si>
  <si>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</si>
  <si>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</si>
  <si>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</si>
  <si>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</si>
  <si>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</si>
  <si>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</si>
  <si>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</si>
  <si>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</si>
  <si>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</si>
  <si>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</si>
  <si>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</si>
  <si>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</si>
  <si>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</si>
  <si>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</si>
  <si>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</si>
  <si>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</si>
  <si>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</si>
  <si>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</si>
  <si>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</si>
  <si>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</si>
  <si>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</si>
  <si>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</si>
  <si>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</si>
  <si>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</si>
  <si>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</si>
  <si>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</si>
  <si>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</si>
  <si>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</si>
  <si>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</si>
  <si>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</si>
  <si>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</si>
  <si>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</si>
  <si>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</si>
  <si>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</si>
  <si>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</si>
  <si>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</si>
  <si>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</si>
  <si>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</si>
  <si>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</si>
  <si>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</si>
  <si>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</si>
  <si>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</si>
  <si>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</si>
  <si>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</si>
  <si>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</si>
  <si>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</si>
  <si>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</si>
  <si>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</si>
  <si>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</si>
  <si>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</si>
  <si>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</si>
  <si>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</si>
  <si>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</si>
  <si>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</si>
  <si>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</si>
  <si>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</si>
  <si>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</si>
  <si>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</si>
  <si>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</si>
  <si>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</si>
  <si>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</si>
  <si>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</si>
  <si>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</si>
  <si>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</si>
  <si>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</si>
  <si>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</si>
  <si>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</si>
  <si>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</si>
  <si>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</si>
  <si>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</si>
  <si>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</si>
  <si>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</si>
  <si>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</si>
  <si>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</si>
  <si>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</si>
  <si>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</si>
  <si>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</si>
  <si>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</si>
  <si>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</si>
  <si>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</si>
  <si>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</si>
  <si>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</si>
  <si>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</si>
  <si>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</si>
  <si>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</si>
  <si>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</si>
  <si>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</si>
  <si>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</si>
  <si>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</si>
  <si>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</si>
  <si>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</si>
  <si>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</si>
  <si>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</si>
  <si>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</si>
  <si>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</si>
  <si>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</si>
  <si>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</si>
  <si>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</si>
  <si>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</si>
  <si>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</si>
  <si>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</si>
  <si>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</si>
  <si>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</si>
  <si>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</si>
  <si>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</si>
  <si>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</si>
  <si>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</si>
  <si>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</si>
  <si>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</si>
  <si>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</si>
  <si>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</si>
  <si>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</si>
  <si>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</si>
  <si>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</si>
  <si>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</si>
  <si>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</si>
  <si>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</si>
  <si>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</si>
  <si>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</si>
  <si>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</si>
  <si>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</si>
  <si>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</si>
  <si>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</si>
  <si>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</si>
  <si>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</si>
  <si>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</si>
  <si>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</si>
  <si>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</si>
  <si>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</si>
  <si>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</si>
  <si>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</si>
  <si>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</si>
  <si>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</si>
  <si>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</si>
  <si>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</si>
  <si>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</si>
  <si>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</si>
  <si>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</si>
  <si>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</si>
  <si>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</si>
  <si>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</si>
  <si>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</si>
  <si>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</si>
  <si>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</si>
  <si>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</si>
  <si>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</si>
  <si>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</si>
  <si>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</si>
  <si>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</si>
  <si>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</si>
  <si>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</si>
  <si>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</si>
  <si>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</si>
  <si>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</si>
  <si>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</si>
  <si>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</si>
  <si>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</si>
  <si>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</si>
  <si>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</si>
  <si>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</si>
  <si>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</si>
  <si>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</si>
  <si>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</si>
  <si>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</si>
  <si>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</si>
  <si>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</si>
  <si>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</si>
  <si>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</si>
  <si>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</si>
  <si>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</si>
  <si>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</si>
  <si>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</si>
  <si>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</si>
  <si>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</si>
  <si>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</si>
  <si>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</si>
  <si>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</si>
  <si>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</si>
  <si>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</si>
  <si>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</si>
  <si>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</si>
  <si>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</si>
  <si>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</si>
  <si>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</si>
  <si>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</si>
  <si>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</si>
  <si>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</si>
  <si>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</si>
  <si>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</si>
  <si>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</si>
  <si>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</si>
  <si>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</si>
  <si>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</si>
  <si>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</si>
  <si>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</si>
  <si>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</si>
  <si>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</si>
  <si>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</si>
  <si>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</si>
  <si>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</si>
  <si>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</si>
  <si>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</si>
  <si>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</si>
  <si>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</si>
  <si>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</si>
  <si>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</si>
  <si>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</si>
  <si>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</si>
  <si>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</si>
  <si>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</si>
  <si>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</si>
  <si>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</si>
  <si>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</si>
  <si>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</si>
  <si>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</si>
  <si>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</si>
  <si>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</si>
  <si>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</si>
  <si>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</si>
  <si>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</si>
  <si>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</si>
  <si>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</si>
  <si>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</si>
  <si>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</si>
  <si>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</si>
  <si>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</si>
  <si>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</si>
  <si>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</si>
  <si>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</si>
  <si>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</si>
  <si>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</si>
  <si>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</si>
  <si>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</si>
  <si>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</si>
  <si>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</si>
  <si>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</si>
  <si>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</si>
  <si>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</si>
  <si>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</si>
  <si>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</si>
  <si>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</si>
  <si>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</si>
  <si>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</si>
  <si>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</si>
  <si>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</si>
  <si>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</si>
  <si>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</si>
  <si>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</si>
  <si>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</si>
  <si>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</si>
  <si>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</si>
  <si>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</si>
  <si>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</si>
  <si>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</si>
  <si>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</si>
  <si>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</si>
  <si>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</si>
  <si>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</si>
  <si>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</si>
  <si>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</si>
  <si>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</si>
  <si>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</si>
  <si>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</si>
  <si>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</si>
  <si>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</si>
  <si>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</si>
  <si>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</si>
  <si>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</si>
  <si>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</si>
  <si>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</si>
  <si>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</si>
  <si>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</si>
  <si>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</si>
  <si>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</si>
  <si>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</si>
  <si>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</si>
  <si>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</si>
  <si>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</si>
  <si>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</si>
  <si>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</si>
  <si>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</si>
  <si>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</si>
  <si>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</si>
  <si>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</si>
  <si>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</si>
  <si>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</si>
  <si>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</si>
  <si>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</si>
  <si>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</si>
  <si>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</si>
  <si>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</si>
  <si>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</si>
  <si>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</si>
  <si>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</si>
  <si>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</si>
  <si>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</si>
  <si>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</si>
  <si>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</si>
  <si>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</si>
  <si>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</si>
  <si>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</si>
  <si>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</si>
  <si>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</si>
  <si>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</si>
  <si>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</si>
  <si>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</si>
  <si>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</si>
  <si>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</si>
  <si>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</si>
  <si>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</si>
  <si>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</si>
  <si>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</si>
  <si>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</si>
  <si>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</si>
  <si>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</si>
  <si>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</si>
  <si>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</si>
  <si>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</si>
  <si>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</si>
  <si>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</si>
  <si>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</si>
  <si>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</si>
  <si>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</si>
  <si>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</si>
  <si>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</si>
  <si>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</si>
  <si>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</si>
  <si>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</si>
  <si>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</si>
  <si>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</si>
  <si>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</si>
  <si>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</si>
  <si>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</si>
  <si>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</si>
  <si>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</si>
  <si>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</si>
  <si>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</si>
  <si>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</si>
  <si>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</si>
  <si>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</si>
  <si>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</si>
  <si>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</si>
  <si>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</si>
  <si>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</si>
  <si>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</si>
  <si>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</si>
  <si>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</si>
  <si>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</si>
  <si>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</si>
  <si>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</si>
  <si>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</si>
  <si>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</si>
  <si>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</si>
  <si>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</si>
  <si>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</si>
  <si>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</si>
  <si>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</si>
  <si>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</si>
  <si>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</si>
  <si>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</si>
  <si>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</si>
  <si>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</si>
  <si>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</si>
  <si>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</si>
  <si>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</si>
  <si>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</si>
  <si>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</si>
  <si>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</si>
  <si>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</si>
  <si>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</si>
  <si>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</si>
  <si>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</si>
  <si>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</si>
  <si>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</si>
  <si>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</si>
  <si>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</si>
  <si>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</si>
  <si>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</si>
  <si>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</si>
  <si>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</si>
  <si>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</si>
  <si>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</si>
  <si>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</si>
  <si>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</si>
  <si>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</si>
  <si>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</si>
  <si>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</si>
  <si>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</si>
  <si>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</si>
  <si>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</si>
  <si>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</si>
  <si>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</si>
  <si>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</si>
  <si>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</si>
  <si>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</si>
  <si>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</si>
  <si>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</si>
  <si>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</si>
  <si>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</si>
  <si>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</si>
  <si>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</si>
  <si>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</si>
  <si>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</si>
  <si>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</si>
  <si>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</si>
  <si>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</si>
  <si>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</si>
  <si>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</si>
  <si>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</si>
  <si>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</si>
  <si>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</si>
  <si>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</si>
  <si>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</si>
  <si>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</si>
  <si>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</si>
  <si>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</si>
  <si>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</si>
  <si>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</si>
  <si>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</si>
  <si>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</si>
  <si>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</si>
  <si>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</si>
  <si>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</si>
  <si>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</si>
  <si>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</si>
  <si>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</si>
  <si>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</si>
  <si>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</si>
  <si>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</si>
  <si>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</si>
  <si>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</si>
  <si>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</si>
  <si>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</si>
  <si>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</si>
  <si>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</si>
  <si>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</si>
  <si>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</si>
  <si>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</si>
  <si>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</si>
  <si>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</si>
  <si>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</si>
  <si>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</si>
  <si>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</si>
  <si>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</si>
  <si>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</si>
  <si>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</si>
  <si>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</si>
  <si>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</si>
  <si>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</si>
  <si>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</si>
  <si>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</si>
  <si>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</si>
  <si>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</si>
  <si>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</si>
  <si>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</si>
  <si>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</si>
  <si>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</si>
  <si>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</si>
  <si>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</si>
  <si>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</si>
  <si>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</si>
  <si>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</si>
  <si>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</si>
  <si>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</si>
  <si>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</si>
  <si>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</si>
  <si>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</si>
  <si>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</si>
  <si>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</si>
  <si>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</si>
  <si>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</si>
  <si>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</si>
  <si>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</si>
  <si>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</si>
  <si>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</si>
  <si>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</si>
  <si>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</si>
  <si>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</si>
  <si>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</si>
  <si>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</si>
  <si>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</si>
  <si>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</si>
  <si>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</si>
  <si>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</si>
  <si>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</si>
  <si>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</si>
  <si>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</si>
  <si>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</si>
  <si>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</si>
  <si>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</si>
  <si>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</si>
  <si>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</si>
  <si>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</si>
  <si>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</si>
  <si>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</si>
  <si>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</si>
  <si>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</si>
  <si>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</si>
  <si>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</si>
  <si>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</si>
  <si>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</si>
  <si>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</si>
  <si>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</si>
  <si>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</si>
  <si>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</si>
  <si>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</si>
  <si>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</si>
  <si>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</si>
  <si>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</si>
  <si>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</si>
  <si>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</si>
  <si>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</si>
  <si>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</si>
  <si>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</si>
  <si>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</si>
  <si>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</si>
  <si>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</si>
  <si>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</si>
  <si>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</si>
  <si>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</si>
  <si>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</si>
  <si>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</si>
  <si>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</si>
  <si>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</si>
  <si>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</si>
  <si>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</si>
  <si>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</si>
  <si>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</si>
  <si>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</si>
  <si>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</si>
  <si>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</si>
  <si>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</si>
  <si>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</si>
  <si>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</si>
  <si>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</si>
  <si>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</si>
  <si>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</si>
  <si>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</si>
  <si>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</si>
  <si>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</si>
  <si>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</si>
  <si>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</si>
  <si>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</si>
  <si>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</si>
  <si>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</si>
  <si>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</si>
  <si>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</si>
  <si>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</si>
  <si>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</si>
  <si>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</si>
  <si>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</si>
  <si>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</si>
  <si>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</si>
  <si>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</si>
  <si>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</si>
  <si>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</si>
  <si>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</si>
  <si>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</si>
  <si>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</si>
  <si>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</si>
  <si>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</si>
  <si>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</si>
  <si>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</si>
  <si>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</si>
  <si>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</si>
  <si>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</si>
  <si>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</si>
  <si>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</si>
  <si>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</si>
  <si>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</si>
  <si>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</si>
  <si>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</si>
  <si>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</si>
  <si>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</si>
  <si>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</si>
  <si>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</si>
  <si>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</si>
  <si>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</si>
  <si>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</si>
  <si>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</si>
  <si>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</si>
  <si>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</si>
  <si>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</si>
  <si>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</si>
  <si>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</si>
  <si>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</si>
  <si>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</si>
  <si>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</si>
  <si>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</si>
  <si>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</si>
  <si>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</si>
  <si>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</si>
  <si>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</si>
  <si>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</si>
  <si>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</si>
  <si>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</si>
  <si>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</si>
  <si>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</si>
  <si>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</si>
  <si>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</si>
  <si>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</si>
  <si>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</si>
  <si>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</si>
  <si>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</si>
  <si>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</si>
  <si>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</si>
  <si>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</si>
  <si>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</si>
  <si>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</si>
  <si>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</si>
  <si>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</si>
  <si>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</si>
  <si>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</si>
  <si>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</si>
  <si>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</si>
  <si>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</si>
  <si>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</si>
  <si>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</si>
  <si>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</si>
  <si>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</si>
  <si>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</si>
  <si>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</si>
  <si>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</si>
  <si>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</si>
  <si>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</si>
  <si>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</si>
  <si>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</si>
  <si>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</si>
  <si>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</si>
  <si>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</si>
  <si>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</si>
  <si>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</si>
  <si>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</si>
  <si>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</si>
  <si>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</si>
  <si>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</si>
  <si>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</si>
  <si>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</si>
  <si>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</si>
  <si>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</si>
  <si>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</si>
  <si>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</si>
  <si>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</si>
  <si>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</si>
  <si>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</si>
  <si>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</si>
  <si>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</si>
  <si>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</si>
  <si>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</si>
  <si>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</si>
  <si>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</si>
  <si>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</si>
  <si>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</si>
  <si>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</si>
  <si>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</si>
  <si>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</si>
  <si>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</si>
  <si>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</si>
  <si>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</si>
  <si>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</si>
  <si>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</si>
  <si>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</si>
  <si>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</si>
  <si>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</si>
  <si>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</si>
  <si>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</si>
  <si>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</si>
  <si>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</si>
  <si>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</si>
  <si>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</si>
  <si>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</si>
  <si>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</si>
  <si>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</si>
  <si>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</si>
  <si>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</si>
  <si>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</si>
  <si>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</si>
  <si>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</si>
  <si>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</si>
  <si>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</si>
  <si>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</si>
  <si>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</si>
  <si>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</si>
  <si>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</si>
  <si>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</si>
  <si>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</si>
  <si>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</si>
  <si>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</si>
  <si>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</si>
  <si>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</si>
  <si>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</si>
  <si>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</si>
  <si>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</si>
  <si>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</si>
  <si>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</si>
  <si>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</si>
  <si>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</si>
  <si>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</si>
  <si>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</si>
  <si>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</si>
  <si>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</si>
  <si>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</si>
  <si>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</si>
  <si>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</si>
  <si>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</si>
  <si>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</si>
  <si>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</si>
  <si>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</si>
  <si>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</si>
  <si>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</si>
  <si>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</si>
  <si>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</si>
  <si>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</si>
  <si>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</si>
  <si>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</si>
  <si>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</si>
  <si>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</si>
  <si>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</si>
  <si>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</si>
  <si>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</si>
  <si>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</si>
  <si>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</si>
  <si>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</si>
  <si>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</si>
  <si>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</si>
  <si>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</si>
  <si>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</si>
  <si>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</si>
  <si>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</si>
  <si>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</si>
  <si>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</si>
  <si>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</si>
  <si>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</si>
  <si>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</si>
  <si>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</si>
  <si>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</si>
  <si>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</si>
  <si>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</si>
  <si>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</si>
  <si>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</si>
  <si>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</si>
  <si>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</si>
  <si>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</si>
  <si>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</si>
  <si>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</si>
  <si>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</si>
  <si>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</si>
  <si>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</si>
  <si>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</si>
  <si>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</si>
  <si>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</si>
  <si>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</si>
  <si>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</si>
  <si>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</si>
  <si>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</si>
  <si>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</si>
  <si>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</si>
  <si>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</si>
  <si>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</si>
  <si>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</si>
  <si>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</si>
  <si>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</si>
  <si>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</si>
  <si>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</si>
  <si>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</si>
  <si>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</si>
  <si>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</si>
  <si>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</si>
  <si>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</si>
  <si>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</si>
  <si>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</si>
  <si>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</si>
  <si>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</si>
  <si>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</si>
  <si>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</si>
  <si>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</si>
  <si>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</si>
  <si>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</si>
  <si>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</si>
  <si>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</si>
  <si>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</si>
  <si>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</si>
  <si>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</si>
  <si>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</si>
  <si>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</si>
  <si>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</si>
  <si>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</si>
  <si>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</si>
  <si>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</si>
  <si>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</si>
  <si>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</si>
  <si>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</si>
  <si>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</si>
  <si>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</si>
  <si>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</si>
  <si>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</si>
  <si>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</si>
  <si>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</si>
  <si>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</si>
  <si>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</si>
  <si>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</si>
  <si>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</si>
  <si>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</si>
  <si>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</si>
  <si>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</si>
  <si>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</si>
  <si>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</si>
  <si>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</si>
  <si>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</si>
  <si>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</si>
  <si>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</si>
  <si>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</si>
  <si>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</si>
  <si>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</si>
  <si>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</si>
  <si>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</si>
  <si>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</si>
  <si>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</si>
  <si>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</si>
  <si>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</si>
  <si>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</si>
  <si>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</si>
  <si>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</si>
  <si>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</si>
  <si>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</si>
  <si>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</si>
  <si>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</si>
  <si>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</si>
  <si>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</si>
  <si>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</si>
  <si>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</si>
  <si>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</si>
  <si>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</si>
  <si>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</si>
  <si>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</si>
  <si>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</si>
  <si>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</si>
  <si>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</si>
  <si>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</si>
  <si>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</si>
  <si>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</si>
  <si>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</si>
  <si>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</si>
  <si>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</si>
  <si>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</si>
  <si>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</si>
  <si>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</si>
  <si>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</si>
  <si>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</si>
  <si>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</si>
  <si>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</si>
  <si>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</si>
  <si>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</si>
  <si>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</si>
  <si>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</si>
  <si>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</si>
  <si>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</si>
  <si>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</si>
  <si>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</si>
  <si>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</si>
  <si>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</si>
  <si>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</si>
  <si>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</si>
  <si>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</si>
  <si>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</si>
  <si>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</si>
  <si>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</si>
  <si>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</si>
  <si>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</si>
  <si>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</si>
  <si>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</si>
  <si>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</si>
  <si>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</si>
  <si>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</si>
  <si>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</si>
  <si>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</si>
  <si>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</si>
  <si>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</si>
  <si>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</si>
  <si>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</si>
  <si>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</si>
  <si>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</si>
  <si>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</si>
  <si>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</si>
  <si>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</si>
  <si>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</si>
  <si>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</si>
  <si>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</si>
  <si>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</si>
  <si>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</si>
  <si>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</si>
  <si>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</si>
  <si>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</si>
  <si>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</si>
  <si>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</si>
  <si>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</si>
  <si>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</si>
  <si>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</si>
  <si>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</si>
  <si>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</si>
  <si>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</si>
  <si>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</si>
  <si>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</si>
  <si>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</si>
  <si>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</si>
  <si>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</si>
  <si>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</si>
  <si>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</si>
  <si>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</si>
  <si>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</si>
  <si>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</si>
  <si>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</si>
  <si>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</si>
  <si>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</si>
  <si>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</si>
  <si>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</si>
  <si>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</si>
  <si>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</si>
  <si>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</si>
  <si>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</si>
  <si>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</si>
  <si>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</si>
  <si>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</si>
  <si>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</si>
  <si>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</si>
  <si>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</si>
  <si>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</si>
  <si>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</si>
  <si>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</si>
  <si>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</si>
  <si>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</si>
  <si>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</si>
  <si>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</si>
  <si>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</si>
  <si>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</si>
  <si>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</si>
  <si>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</si>
  <si>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</si>
  <si>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</si>
  <si>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</si>
  <si>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</si>
  <si>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</si>
  <si>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</si>
  <si>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</si>
  <si>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</si>
  <si>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</si>
  <si>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</si>
  <si>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</si>
  <si>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</si>
  <si>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</si>
  <si>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</si>
  <si>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</si>
  <si>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</si>
  <si>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</si>
  <si>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</si>
  <si>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</si>
  <si>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</si>
  <si>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</si>
  <si>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</si>
  <si>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</si>
  <si>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</si>
  <si>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</si>
  <si>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</si>
  <si>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</si>
  <si>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</si>
  <si>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</si>
  <si>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</si>
  <si>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</si>
  <si>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</si>
  <si>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</si>
  <si>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</si>
  <si>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</si>
  <si>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</si>
  <si>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</si>
  <si>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</si>
  <si>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</si>
  <si>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</si>
  <si>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</si>
  <si>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</si>
  <si>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</si>
  <si>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</si>
  <si>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</si>
  <si>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</si>
  <si>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</si>
  <si>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</si>
  <si>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</si>
  <si>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</si>
  <si>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</si>
  <si>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</si>
  <si>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</si>
  <si>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</si>
  <si>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</si>
  <si>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</si>
  <si>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</si>
  <si>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</si>
  <si>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</si>
  <si>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</si>
  <si>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</si>
  <si>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</si>
  <si>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</si>
  <si>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</si>
  <si>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</si>
  <si>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</si>
  <si>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</si>
  <si>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</si>
  <si>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</si>
  <si>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</si>
  <si>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</si>
  <si>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</si>
  <si>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</si>
  <si>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</si>
  <si>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</si>
  <si>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</si>
  <si>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</si>
  <si>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</si>
  <si>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</si>
  <si>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</si>
  <si>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</si>
  <si>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</si>
  <si>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</si>
  <si>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</si>
  <si>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</si>
  <si>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</si>
  <si>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</si>
  <si>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</si>
  <si>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</si>
  <si>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</si>
  <si>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</si>
  <si>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</si>
  <si>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</si>
  <si>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</si>
  <si>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</si>
  <si>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</si>
  <si>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</si>
  <si>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</si>
  <si>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</si>
  <si>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</si>
  <si>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</si>
  <si>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</si>
  <si>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</si>
  <si>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</si>
  <si>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</si>
  <si>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</si>
  <si>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</si>
  <si>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</si>
  <si>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</si>
  <si>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</si>
  <si>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</si>
  <si>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</si>
  <si>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</si>
  <si>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</si>
  <si>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</si>
  <si>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</si>
  <si>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</si>
  <si>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</si>
  <si>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</si>
  <si>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</si>
  <si>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</si>
  <si>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</si>
  <si>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</si>
  <si>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</si>
  <si>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</si>
  <si>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</si>
  <si>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</si>
  <si>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</si>
  <si>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</si>
  <si>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</si>
  <si>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</si>
  <si>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</si>
  <si>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</si>
  <si>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</si>
  <si>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</si>
  <si>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</si>
  <si>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</si>
  <si>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</si>
  <si>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</si>
  <si>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</si>
  <si>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</si>
  <si>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</si>
  <si>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</si>
  <si>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</si>
  <si>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</si>
  <si>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</si>
  <si>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</si>
  <si>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</si>
  <si>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</si>
  <si>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</si>
  <si>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</si>
  <si>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</si>
  <si>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</si>
  <si>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</si>
  <si>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</si>
  <si>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</si>
  <si>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</si>
  <si>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</si>
  <si>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</si>
  <si>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</si>
  <si>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</si>
  <si>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</si>
  <si>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</si>
  <si>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</si>
  <si>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</si>
  <si>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</si>
  <si>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</si>
  <si>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</si>
  <si>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</si>
  <si>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</si>
  <si>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</si>
  <si>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</si>
  <si>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</si>
  <si>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</si>
  <si>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</si>
  <si>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</si>
  <si>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</si>
  <si>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</si>
  <si>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</si>
  <si>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</si>
  <si>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</si>
  <si>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</si>
  <si>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</si>
  <si>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</si>
  <si>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</si>
  <si>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</si>
  <si>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</si>
  <si>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</si>
  <si>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</si>
  <si>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</si>
  <si>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</si>
  <si>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</si>
  <si>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</si>
  <si>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</si>
  <si>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</si>
  <si>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</si>
  <si>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</si>
  <si>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</si>
  <si>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</si>
  <si>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</si>
  <si>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</si>
  <si>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</si>
  <si>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</si>
  <si>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</si>
  <si>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</si>
  <si>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</si>
  <si>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</si>
  <si>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</si>
  <si>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</si>
  <si>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</si>
  <si>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</si>
  <si>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</si>
  <si>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</si>
  <si>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</si>
  <si>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</si>
  <si>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</si>
  <si>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</si>
  <si>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</si>
  <si>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</si>
  <si>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</si>
  <si>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</si>
  <si>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</si>
  <si>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</si>
  <si>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</si>
  <si>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</si>
  <si>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</si>
  <si>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</si>
  <si>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</si>
  <si>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</si>
  <si>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</si>
  <si>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</si>
  <si>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</si>
  <si>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</si>
  <si>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</si>
  <si>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</si>
  <si>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</si>
  <si>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</si>
  <si>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</si>
  <si>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</si>
  <si>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</si>
  <si>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</si>
  <si>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</si>
  <si>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</si>
  <si>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</si>
  <si>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</si>
  <si>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</si>
  <si>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</si>
  <si>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</si>
  <si>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</si>
  <si>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</si>
  <si>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</si>
  <si>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</si>
  <si>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</si>
  <si>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</si>
  <si>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</si>
  <si>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</si>
  <si>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</si>
  <si>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</si>
  <si>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</si>
  <si>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</si>
  <si>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</si>
  <si>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</si>
  <si>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</si>
  <si>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</si>
  <si>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</si>
  <si>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</si>
  <si>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</si>
  <si>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</si>
  <si>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</si>
  <si>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</si>
  <si>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</si>
  <si>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</si>
  <si>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</si>
  <si>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</si>
  <si>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</si>
  <si>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</si>
  <si>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</si>
  <si>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</si>
  <si>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</si>
  <si>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</si>
  <si>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</si>
  <si>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</si>
  <si>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</si>
  <si>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</si>
  <si>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</si>
  <si>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</si>
  <si>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</si>
  <si>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</si>
  <si>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</si>
  <si>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</si>
  <si>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</si>
  <si>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</si>
  <si>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</si>
  <si>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</si>
  <si>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</si>
  <si>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</si>
  <si>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</si>
  <si>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</si>
  <si>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</si>
  <si>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</si>
  <si>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</si>
  <si>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</si>
  <si>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</si>
  <si>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</si>
  <si>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</si>
  <si>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</si>
  <si>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</si>
  <si>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</si>
  <si>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</si>
  <si>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</si>
  <si>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</si>
  <si>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</si>
  <si>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</si>
  <si>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</si>
  <si>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</si>
  <si>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</si>
  <si>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</si>
  <si>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</si>
  <si>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</si>
  <si>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</si>
  <si>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</si>
  <si>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</si>
  <si>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</si>
  <si>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</si>
  <si>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</si>
  <si>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</si>
  <si>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</si>
  <si>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</si>
  <si>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</si>
  <si>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</si>
  <si>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</si>
  <si>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</si>
  <si>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</si>
  <si>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</si>
  <si>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</si>
  <si>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</si>
  <si>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</si>
  <si>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</si>
  <si>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</si>
  <si>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</si>
  <si>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</si>
  <si>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</si>
  <si>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</si>
  <si>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</si>
  <si>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</si>
  <si>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</si>
  <si>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</si>
  <si>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</si>
  <si>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</si>
  <si>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</si>
  <si>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</si>
  <si>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</si>
  <si>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</si>
  <si>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</si>
  <si>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</si>
  <si>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</si>
  <si>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</si>
  <si>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</si>
  <si>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</si>
  <si>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</si>
  <si>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</si>
  <si>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</si>
  <si>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</si>
  <si>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</si>
  <si>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</si>
  <si>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</si>
  <si>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</si>
  <si>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</si>
  <si>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</si>
  <si>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</si>
  <si>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</si>
  <si>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</si>
  <si>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</si>
  <si>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</si>
  <si>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</si>
  <si>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</si>
  <si>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</si>
  <si>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</si>
  <si>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</si>
  <si>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</si>
  <si>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</si>
  <si>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</si>
  <si>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</si>
  <si>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</si>
  <si>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</si>
  <si>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</si>
  <si>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</si>
  <si>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</si>
  <si>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</si>
  <si>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</si>
  <si>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</si>
  <si>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</si>
  <si>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</si>
  <si>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</si>
  <si>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</si>
  <si>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</si>
  <si>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</si>
  <si>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</si>
  <si>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</si>
  <si>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</si>
  <si>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</si>
  <si>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</si>
  <si>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</si>
  <si>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</si>
  <si>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</si>
  <si>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</si>
  <si>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</si>
  <si>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</si>
  <si>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</si>
  <si>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</si>
  <si>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</si>
  <si>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</si>
  <si>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</si>
  <si>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</si>
  <si>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</si>
  <si>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</si>
  <si>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</si>
  <si>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</si>
  <si>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</si>
  <si>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</si>
  <si>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</si>
  <si>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</si>
  <si>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</si>
  <si>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</si>
  <si>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</si>
  <si>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</si>
  <si>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</si>
  <si>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</si>
  <si>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</si>
  <si>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</si>
  <si>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</si>
  <si>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</si>
  <si>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</si>
  <si>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</si>
  <si>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</si>
  <si>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</si>
  <si>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</si>
  <si>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</si>
  <si>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</si>
  <si>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</si>
  <si>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</si>
  <si>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</si>
  <si>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</si>
  <si>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</si>
  <si>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</si>
  <si>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</si>
  <si>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</si>
  <si>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</si>
  <si>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</si>
  <si>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</si>
  <si>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</si>
  <si>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</si>
  <si>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</si>
  <si>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</si>
  <si>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</si>
  <si>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</si>
  <si>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</si>
  <si>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</si>
  <si>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</si>
  <si>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</si>
  <si>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</si>
  <si>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</si>
  <si>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</si>
  <si>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</si>
  <si>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</si>
  <si>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</si>
  <si>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</si>
  <si>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</si>
  <si>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</si>
  <si>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</si>
  <si>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</si>
  <si>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</si>
  <si>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</si>
  <si>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</si>
  <si>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</si>
  <si>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</si>
  <si>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</si>
  <si>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</si>
  <si>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</si>
  <si>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</si>
  <si>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</si>
  <si>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</si>
  <si>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</si>
  <si>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</si>
  <si>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</si>
  <si>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</si>
  <si>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</si>
  <si>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</si>
  <si>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</si>
  <si>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</si>
  <si>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</si>
  <si>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</si>
  <si>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</si>
  <si>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</si>
  <si>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</si>
  <si>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</si>
  <si>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</si>
  <si>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</si>
  <si>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</si>
  <si>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</si>
  <si>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</si>
  <si>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</si>
  <si>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</si>
  <si>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</si>
  <si>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</si>
  <si>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</si>
  <si>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</si>
  <si>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</si>
  <si>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</si>
  <si>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</si>
  <si>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</si>
  <si>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</si>
  <si>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</si>
  <si>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</si>
  <si>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</si>
  <si>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</si>
  <si>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</si>
  <si>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</si>
  <si>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</si>
  <si>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</si>
  <si>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</si>
  <si>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</si>
  <si>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</si>
  <si>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</si>
  <si>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</si>
  <si>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</si>
  <si>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</si>
  <si>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</si>
  <si>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</si>
  <si>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</si>
  <si>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</si>
  <si>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</si>
  <si>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</si>
  <si>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</si>
  <si>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</si>
  <si>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</si>
  <si>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</si>
  <si>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</si>
  <si>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</si>
  <si>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</si>
  <si>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</si>
  <si>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</si>
  <si>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</si>
  <si>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</si>
  <si>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</si>
  <si>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</si>
  <si>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</si>
  <si>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</si>
  <si>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</si>
  <si>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</si>
  <si>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</si>
  <si>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</si>
  <si>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</si>
  <si>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</si>
  <si>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</si>
  <si>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</si>
  <si>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</si>
  <si>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</si>
  <si>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</si>
  <si>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</si>
  <si>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</si>
  <si>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</si>
  <si>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</si>
  <si>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</si>
  <si>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</si>
  <si>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</si>
  <si>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</si>
  <si>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</si>
  <si>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</si>
  <si>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</si>
  <si>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</si>
  <si>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</si>
  <si>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</si>
  <si>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</si>
  <si>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</si>
  <si>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</si>
  <si>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</si>
  <si>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</si>
  <si>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</si>
  <si>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</si>
  <si>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</si>
  <si>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</si>
  <si>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</si>
  <si>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</si>
  <si>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</si>
  <si>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</si>
  <si>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</si>
  <si>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</si>
  <si>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</si>
  <si>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</si>
  <si>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</si>
  <si>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</si>
  <si>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</si>
  <si>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</si>
  <si>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</si>
  <si>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</si>
  <si>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</si>
  <si>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</si>
  <si>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</si>
  <si>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</si>
  <si>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</si>
  <si>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</si>
  <si>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</si>
  <si>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</si>
  <si>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</si>
  <si>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</si>
  <si>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</si>
  <si>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</si>
  <si>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</si>
  <si>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</si>
  <si>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</si>
  <si>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</si>
  <si>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</si>
  <si>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</si>
  <si>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</si>
  <si>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</si>
  <si>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</si>
  <si>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</si>
  <si>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</si>
  <si>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</si>
  <si>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</si>
  <si>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</si>
  <si>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</si>
  <si>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</si>
  <si>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</si>
  <si>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</si>
  <si>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</si>
  <si>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</si>
  <si>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</si>
  <si>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</si>
  <si>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</si>
  <si>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</si>
  <si>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</si>
  <si>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</si>
  <si>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</si>
  <si>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</si>
  <si>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</si>
  <si>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</si>
  <si>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</si>
  <si>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</si>
  <si>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</si>
  <si>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</si>
  <si>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</si>
  <si>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</si>
  <si>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</si>
  <si>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</si>
  <si>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</si>
  <si>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</si>
  <si>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</si>
  <si>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</si>
  <si>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</si>
  <si>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</si>
  <si>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</si>
  <si>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</si>
  <si>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</si>
  <si>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</si>
  <si>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</si>
  <si>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</si>
  <si>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</si>
  <si>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</si>
  <si>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</si>
  <si>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</si>
  <si>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</si>
  <si>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</si>
  <si>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</si>
  <si>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</si>
  <si>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</si>
  <si>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</si>
  <si>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</si>
  <si>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</si>
  <si>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</si>
  <si>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</si>
  <si>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</si>
  <si>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</si>
  <si>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</si>
  <si>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</si>
  <si>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</si>
  <si>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</si>
  <si>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</si>
  <si>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</si>
  <si>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</si>
  <si>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</si>
  <si>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</si>
  <si>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</si>
  <si>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</si>
  <si>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</si>
  <si>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</si>
  <si>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</si>
  <si>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</si>
  <si>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</si>
  <si>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</si>
  <si>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</si>
  <si>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</si>
  <si>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</si>
  <si>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</si>
  <si>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</si>
  <si>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</si>
  <si>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</si>
  <si>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</si>
  <si>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</si>
  <si>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</si>
  <si>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</si>
  <si>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</si>
  <si>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</si>
  <si>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</si>
  <si>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</si>
  <si>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</si>
  <si>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</si>
  <si>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</si>
  <si>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</si>
  <si>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</si>
  <si>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</si>
  <si>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</si>
  <si>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</si>
  <si>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</si>
  <si>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</si>
  <si>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</si>
  <si>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</si>
  <si>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</si>
  <si>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</si>
  <si>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</si>
  <si>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</si>
  <si>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</si>
  <si>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</si>
  <si>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</si>
  <si>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</si>
  <si>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</si>
  <si>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</si>
  <si>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</si>
  <si>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</si>
  <si>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</si>
  <si>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</si>
  <si>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</si>
  <si>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</si>
  <si>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</si>
  <si>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</si>
  <si>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</si>
  <si>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</si>
  <si>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</si>
  <si>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</si>
  <si>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</si>
  <si>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</si>
  <si>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</si>
  <si>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</si>
  <si>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</si>
  <si>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</si>
  <si>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</si>
  <si>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</si>
  <si>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</si>
  <si>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</si>
  <si>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</si>
  <si>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</si>
  <si>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</si>
  <si>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</si>
  <si>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</si>
  <si>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</si>
  <si>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</si>
  <si>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</si>
  <si>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</si>
  <si>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</si>
  <si>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</si>
  <si>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</si>
  <si>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</si>
  <si>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</si>
  <si>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</si>
  <si>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</si>
  <si>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</si>
  <si>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</si>
  <si>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</si>
  <si>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</si>
  <si>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</si>
  <si>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</si>
  <si>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</si>
  <si>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</si>
  <si>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</si>
  <si>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</si>
  <si>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</si>
  <si>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</si>
  <si>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</si>
  <si>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</si>
  <si>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</si>
  <si>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</si>
  <si>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</si>
  <si>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</si>
  <si>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</si>
  <si>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</si>
  <si>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</si>
  <si>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</si>
  <si>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</si>
  <si>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</si>
  <si>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</si>
  <si>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</si>
  <si>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</si>
  <si>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</si>
  <si>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</si>
  <si>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</si>
  <si>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</si>
  <si>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</si>
  <si>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</si>
  <si>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</si>
  <si>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</si>
  <si>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</si>
  <si>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</si>
  <si>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</si>
  <si>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</si>
  <si>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</si>
  <si>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</si>
  <si>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</si>
  <si>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</si>
  <si>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</si>
  <si>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</si>
  <si>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</si>
  <si>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</si>
  <si>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</si>
  <si>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</si>
  <si>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</si>
  <si>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</si>
  <si>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</si>
  <si>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</si>
  <si>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</si>
  <si>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</si>
  <si>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</si>
  <si>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</si>
  <si>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</si>
  <si>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</si>
  <si>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</si>
  <si>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</si>
  <si>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</si>
  <si>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</si>
  <si>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</si>
  <si>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</si>
  <si>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</si>
  <si>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</si>
  <si>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</si>
  <si>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</si>
  <si>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</si>
  <si>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</si>
  <si>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</si>
  <si>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</si>
  <si>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</si>
  <si>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</si>
  <si>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</si>
  <si>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</si>
  <si>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</si>
  <si>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</si>
  <si>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</si>
  <si>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</si>
  <si>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</si>
  <si>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</si>
  <si>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</si>
  <si>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</si>
  <si>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</si>
  <si>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</si>
  <si>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</si>
  <si>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</si>
  <si>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</si>
  <si>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</si>
  <si>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</si>
  <si>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</si>
  <si>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</si>
  <si>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</si>
  <si>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</si>
  <si>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</si>
  <si>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</si>
  <si>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</si>
  <si>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</si>
  <si>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</si>
  <si>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</si>
  <si>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</si>
  <si>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</si>
  <si>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</si>
  <si>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</si>
  <si>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</si>
  <si>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</si>
  <si>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</si>
  <si>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</si>
  <si>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</si>
  <si>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</si>
  <si>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</si>
  <si>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</si>
  <si>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</si>
  <si>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</si>
  <si>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</si>
  <si>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</si>
  <si>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</si>
  <si>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</si>
  <si>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</si>
  <si>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</si>
  <si>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</si>
  <si>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</si>
  <si>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</si>
  <si>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</si>
  <si>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</si>
  <si>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</si>
  <si>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</si>
  <si>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</si>
  <si>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</si>
  <si>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</si>
  <si>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</si>
  <si>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</si>
  <si>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</si>
  <si>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</si>
  <si>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</si>
  <si>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</si>
  <si>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</si>
  <si>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</si>
  <si>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</si>
  <si>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</si>
  <si>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</si>
  <si>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</si>
  <si>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</si>
  <si>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</si>
  <si>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</si>
  <si>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</si>
  <si>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</si>
  <si>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</si>
  <si>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</si>
  <si>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</si>
  <si>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</si>
  <si>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</si>
  <si>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</si>
  <si>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</si>
  <si>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</si>
  <si>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</si>
  <si>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</si>
  <si>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</si>
  <si>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</si>
  <si>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</si>
  <si>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</si>
  <si>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</si>
  <si>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</si>
  <si>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</si>
  <si>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</si>
  <si>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</si>
  <si>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</si>
  <si>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</si>
  <si>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</si>
  <si>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</si>
  <si>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</si>
  <si>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</si>
  <si>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</si>
  <si>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</si>
  <si>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</si>
  <si>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</si>
  <si>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</si>
  <si>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</si>
  <si>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</si>
  <si>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</si>
  <si>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</si>
  <si>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</si>
  <si>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</si>
  <si>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</si>
  <si>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</si>
  <si>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</si>
  <si>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</si>
  <si>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</si>
  <si>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</si>
  <si>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</si>
  <si>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</si>
  <si>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</si>
  <si>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</si>
  <si>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</si>
  <si>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</si>
  <si>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</si>
  <si>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</si>
  <si>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</si>
  <si>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</si>
  <si>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</si>
  <si>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</si>
  <si>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</si>
  <si>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</si>
  <si>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</si>
  <si>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</si>
  <si>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</si>
  <si>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</si>
  <si>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</si>
  <si>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</si>
  <si>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</si>
  <si>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</si>
  <si>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</si>
  <si>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</si>
  <si>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</si>
  <si>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</si>
  <si>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</si>
  <si>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</si>
  <si>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</si>
  <si>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</si>
  <si>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</si>
  <si>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</si>
  <si>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</si>
  <si>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</si>
  <si>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</si>
  <si>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</si>
  <si>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</si>
  <si>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</si>
  <si>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</si>
  <si>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</si>
  <si>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</si>
  <si>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</si>
  <si>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</si>
  <si>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</si>
  <si>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</si>
  <si>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</si>
  <si>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</si>
  <si>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</si>
  <si>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</si>
  <si>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</si>
  <si>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</si>
  <si>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</si>
  <si>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</si>
  <si>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</si>
  <si>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</si>
  <si>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</si>
  <si>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</si>
  <si>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</si>
  <si>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</si>
  <si>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</si>
  <si>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</si>
  <si>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</si>
  <si>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</si>
  <si>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</si>
  <si>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</si>
  <si>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</si>
  <si>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</si>
  <si>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</si>
  <si>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</si>
  <si>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</si>
  <si>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</si>
  <si>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</si>
  <si>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</si>
  <si>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</si>
  <si>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</si>
  <si>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</si>
  <si>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</si>
  <si>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</si>
  <si>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</si>
  <si>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</si>
  <si>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</si>
  <si>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</si>
  <si>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</si>
  <si>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</si>
  <si>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</si>
  <si>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</si>
  <si>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</si>
  <si>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</si>
  <si>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</si>
  <si>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</si>
  <si>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</si>
  <si>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</si>
  <si>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</si>
  <si>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</si>
  <si>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</si>
  <si>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</si>
  <si>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</si>
  <si>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</si>
  <si>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</si>
  <si>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</si>
  <si>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</si>
  <si>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</si>
  <si>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</si>
  <si>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</si>
  <si>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</si>
  <si>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</si>
  <si>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</si>
  <si>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</si>
  <si>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</si>
  <si>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</si>
  <si>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</si>
  <si>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</si>
  <si>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</si>
  <si>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</si>
  <si>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</si>
  <si>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</si>
  <si>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</si>
  <si>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</si>
  <si>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</si>
  <si>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</si>
  <si>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</si>
  <si>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</si>
  <si>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</si>
  <si>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</si>
  <si>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</si>
  <si>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</si>
  <si>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</si>
  <si>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</si>
  <si>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</si>
  <si>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</si>
  <si>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</si>
  <si>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</si>
  <si>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</si>
  <si>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</si>
  <si>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</si>
  <si>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</si>
  <si>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</si>
  <si>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</si>
  <si>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</si>
  <si>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</si>
  <si>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</si>
  <si>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</si>
  <si>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</si>
  <si>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</si>
  <si>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</si>
  <si>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</si>
  <si>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</si>
  <si>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</si>
  <si>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</si>
  <si>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</si>
  <si>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</si>
  <si>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</si>
  <si>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</si>
  <si>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</si>
  <si>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</si>
  <si>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</si>
  <si>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</si>
  <si>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</si>
  <si>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</si>
  <si>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</si>
  <si>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</si>
  <si>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</si>
  <si>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</si>
  <si>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</si>
  <si>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</si>
  <si>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</si>
  <si>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</si>
  <si>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</si>
  <si>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</si>
  <si>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</si>
  <si>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</si>
  <si>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</si>
  <si>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</si>
  <si>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</si>
  <si>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</si>
  <si>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</si>
  <si>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</si>
  <si>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</si>
  <si>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</si>
  <si>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</si>
  <si>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</si>
  <si>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</si>
  <si>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</si>
  <si>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</si>
  <si>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</si>
  <si>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</si>
  <si>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</si>
  <si>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</si>
  <si>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</si>
  <si>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</si>
  <si>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</si>
  <si>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</si>
  <si>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</si>
  <si>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</si>
  <si>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</si>
  <si>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</si>
  <si>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</si>
  <si>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</si>
  <si>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</si>
  <si>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</si>
  <si>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</si>
  <si>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</si>
  <si>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</si>
  <si>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</si>
  <si>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</si>
  <si>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</si>
  <si>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</si>
  <si>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</si>
  <si>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</si>
  <si>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</si>
  <si>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</si>
  <si>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</si>
  <si>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</si>
  <si>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</si>
  <si>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</si>
  <si>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</si>
  <si>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</si>
  <si>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</si>
  <si>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</si>
  <si>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</si>
  <si>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</si>
  <si>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</si>
  <si>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</si>
  <si>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</si>
  <si>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</si>
  <si>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</si>
  <si>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</si>
  <si>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</si>
  <si>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</si>
  <si>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</si>
  <si>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</si>
  <si>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</si>
  <si>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</si>
  <si>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</si>
  <si>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</si>
  <si>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</si>
  <si>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</si>
  <si>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</si>
  <si>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</si>
  <si>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</si>
  <si>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</si>
  <si>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</si>
  <si>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</si>
  <si>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</si>
  <si>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</si>
  <si>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</si>
  <si>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</si>
  <si>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</si>
  <si>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</si>
  <si>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</si>
  <si>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</si>
  <si>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</si>
  <si>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</si>
  <si>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</si>
  <si>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</si>
  <si>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</si>
  <si>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</si>
  <si>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</si>
  <si>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</si>
  <si>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</si>
  <si>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</si>
  <si>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</si>
  <si>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</si>
  <si>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</si>
  <si>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</si>
  <si>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</si>
  <si>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</si>
  <si>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</si>
  <si>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</si>
  <si>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</si>
  <si>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</si>
  <si>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</si>
  <si>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</si>
  <si>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</si>
  <si>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</si>
  <si>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</si>
  <si>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</si>
  <si>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</si>
  <si>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</si>
  <si>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</si>
  <si>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</si>
  <si>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</si>
  <si>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</si>
  <si>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</si>
  <si>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</si>
  <si>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</si>
  <si>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</si>
  <si>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</si>
  <si>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</si>
  <si>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</si>
  <si>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</si>
  <si>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</si>
  <si>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</si>
  <si>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</si>
  <si>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</si>
  <si>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</si>
  <si>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</si>
  <si>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</si>
  <si>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</si>
  <si>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</si>
  <si>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</si>
  <si>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</si>
  <si>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</si>
  <si>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</si>
  <si>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</si>
  <si>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</si>
  <si>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</si>
  <si>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</si>
  <si>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</si>
  <si>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</si>
  <si>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</si>
  <si>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</si>
  <si>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</si>
  <si>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</si>
  <si>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</si>
  <si>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</si>
  <si>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</si>
  <si>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</si>
  <si>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</si>
  <si>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</si>
  <si>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</si>
  <si>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</si>
  <si>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</si>
  <si>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</si>
  <si>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</si>
  <si>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</si>
  <si>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</si>
  <si>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</si>
  <si>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</si>
  <si>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</si>
  <si>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</si>
  <si>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</si>
  <si>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</si>
  <si>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</si>
  <si>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</si>
  <si>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</si>
  <si>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</si>
  <si>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</si>
  <si>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</si>
  <si>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</si>
  <si>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</si>
  <si>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</si>
  <si>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</si>
  <si>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</si>
  <si>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</si>
  <si>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</si>
  <si>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</si>
  <si>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</si>
  <si>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</si>
  <si>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</si>
  <si>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</si>
  <si>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</si>
  <si>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</si>
  <si>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</si>
  <si>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</si>
  <si>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</si>
  <si>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</si>
  <si>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</si>
  <si>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</si>
  <si>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</si>
  <si>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</si>
  <si>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</si>
  <si>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</si>
  <si>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</si>
  <si>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</si>
  <si>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</si>
  <si>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</si>
  <si>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</si>
  <si>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</si>
  <si>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</si>
  <si>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</si>
  <si>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</si>
  <si>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</si>
  <si>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</si>
  <si>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</si>
  <si>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</si>
  <si>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</si>
  <si>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</si>
  <si>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</si>
  <si>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</si>
  <si>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</si>
  <si>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</si>
  <si>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</si>
  <si>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</si>
  <si>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</si>
  <si>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</si>
  <si>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</si>
  <si>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</si>
  <si>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</si>
  <si>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</si>
  <si>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</si>
  <si>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</si>
  <si>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</si>
  <si>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</si>
  <si>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</si>
  <si>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</si>
  <si>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</si>
  <si>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</si>
  <si>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</si>
  <si>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</si>
  <si>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</si>
  <si>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</si>
  <si>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</si>
  <si>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</si>
  <si>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</si>
  <si>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</si>
  <si>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</si>
  <si>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</si>
  <si>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</si>
  <si>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</si>
  <si>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</si>
  <si>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</si>
  <si>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</si>
  <si>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</si>
  <si>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</si>
  <si>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</si>
  <si>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</si>
  <si>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</si>
  <si>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</si>
  <si>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</si>
  <si>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</si>
  <si>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</si>
  <si>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</si>
  <si>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</si>
  <si>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</si>
  <si>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</si>
  <si>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</si>
  <si>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</si>
  <si>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</si>
  <si>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</si>
  <si>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</si>
  <si>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</si>
  <si>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</si>
  <si>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</si>
  <si>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</si>
  <si>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</si>
  <si>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</si>
  <si>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</si>
  <si>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</si>
  <si>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</si>
  <si>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</si>
  <si>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</si>
  <si>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</si>
  <si>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</si>
  <si>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</si>
  <si>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</si>
  <si>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</si>
  <si>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</si>
  <si>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</si>
  <si>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</si>
  <si>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</si>
  <si>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</si>
  <si>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</si>
  <si>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</si>
  <si>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</si>
  <si>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</si>
  <si>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</si>
  <si>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</si>
  <si>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</si>
  <si>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</si>
  <si>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</si>
  <si>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</si>
  <si>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</si>
  <si>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</si>
  <si>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</si>
  <si>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</si>
  <si>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</si>
  <si>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</si>
  <si>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</si>
  <si>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</si>
  <si>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</si>
  <si>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</si>
  <si>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</si>
  <si>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</si>
  <si>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</si>
  <si>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</si>
  <si>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</si>
  <si>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</si>
  <si>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</si>
  <si>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</si>
  <si>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</si>
  <si>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</si>
  <si>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</si>
  <si>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</si>
  <si>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</si>
  <si>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</si>
  <si>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</si>
  <si>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</si>
  <si>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</si>
  <si>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</si>
  <si>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</si>
  <si>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</si>
  <si>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</si>
  <si>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</si>
  <si>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</si>
  <si>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</si>
  <si>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</si>
  <si>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</si>
  <si>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</si>
  <si>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</si>
  <si>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</si>
  <si>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</si>
  <si>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</si>
  <si>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</si>
  <si>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</si>
  <si>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</si>
  <si>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</si>
  <si>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</si>
  <si>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</si>
  <si>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</si>
  <si>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</si>
  <si>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</si>
  <si>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</si>
  <si>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</si>
  <si>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</si>
  <si>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</si>
  <si>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</si>
  <si>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</si>
  <si>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</si>
  <si>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</si>
  <si>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</si>
  <si>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</si>
  <si>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</si>
  <si>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</si>
  <si>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</si>
  <si>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</si>
  <si>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</si>
  <si>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</si>
  <si>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</si>
  <si>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</si>
  <si>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</si>
  <si>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</si>
  <si>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</si>
  <si>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</si>
  <si>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</si>
  <si>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</si>
  <si>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</si>
  <si>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</si>
  <si>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</si>
  <si>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</si>
  <si>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</si>
  <si>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</si>
  <si>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</si>
  <si>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</si>
  <si>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</si>
  <si>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</si>
  <si>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</si>
  <si>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</si>
  <si>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</si>
  <si>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</si>
  <si>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</si>
  <si>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</si>
  <si>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</si>
  <si>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</si>
  <si>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</si>
  <si>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</si>
  <si>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</si>
  <si>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</si>
  <si>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</si>
  <si>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</si>
  <si>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</si>
  <si>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</si>
  <si>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</si>
  <si>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</si>
  <si>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</si>
  <si>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</si>
  <si>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</si>
  <si>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</si>
  <si>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</si>
  <si>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</si>
  <si>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</si>
  <si>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</si>
  <si>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</si>
  <si>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</si>
  <si>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</si>
  <si>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</si>
  <si>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</si>
  <si>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</si>
  <si>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</si>
  <si>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</si>
  <si>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</si>
  <si>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</si>
  <si>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</si>
  <si>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</si>
  <si>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</si>
  <si>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</si>
  <si>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</si>
  <si>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</si>
  <si>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</si>
  <si>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</si>
  <si>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</si>
  <si>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</si>
  <si>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</si>
  <si>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</si>
  <si>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</si>
  <si>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</si>
  <si>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</si>
  <si>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</si>
  <si>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</si>
  <si>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</si>
  <si>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</si>
  <si>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</si>
  <si>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</si>
  <si>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</si>
  <si>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</si>
  <si>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</si>
  <si>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</si>
  <si>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</si>
  <si>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</si>
  <si>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</si>
  <si>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</si>
  <si>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</si>
  <si>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</si>
  <si>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</si>
  <si>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</si>
  <si>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</si>
  <si>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</si>
  <si>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</si>
  <si>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</si>
  <si>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</si>
  <si>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</si>
  <si>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</si>
  <si>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</si>
  <si>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</si>
  <si>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</si>
  <si>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</si>
  <si>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</si>
  <si>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</si>
  <si>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</si>
  <si>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</si>
  <si>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</si>
  <si>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</si>
  <si>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</si>
  <si>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</si>
  <si>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</si>
  <si>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</si>
  <si>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</si>
  <si>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</si>
  <si>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</si>
  <si>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</si>
  <si>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</si>
  <si>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</si>
  <si>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</si>
  <si>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</si>
  <si>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</si>
  <si>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</si>
  <si>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</si>
  <si>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</si>
  <si>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</si>
  <si>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</si>
  <si>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</si>
  <si>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</si>
  <si>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</si>
  <si>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</si>
  <si>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</si>
  <si>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</si>
  <si>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</si>
  <si>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</si>
  <si>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</si>
  <si>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</si>
  <si>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</si>
  <si>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</si>
  <si>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</si>
  <si>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</si>
  <si>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</si>
  <si>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</si>
  <si>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</si>
  <si>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</si>
  <si>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</si>
  <si>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</si>
  <si>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</si>
  <si>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</si>
  <si>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</si>
  <si>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</si>
  <si>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</si>
  <si>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</si>
  <si>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</si>
  <si>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</si>
  <si>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</si>
  <si>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</si>
  <si>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</si>
  <si>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</si>
  <si>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</si>
  <si>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</si>
  <si>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</si>
  <si>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</si>
  <si>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</si>
  <si>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</si>
  <si>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</si>
  <si>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</si>
  <si>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</si>
  <si>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</si>
  <si>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</si>
  <si>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</si>
  <si>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</si>
  <si>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</si>
  <si>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</si>
  <si>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</si>
  <si>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</si>
  <si>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</si>
  <si>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</si>
  <si>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</si>
  <si>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</si>
  <si>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</si>
  <si>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</si>
  <si>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</si>
  <si>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</si>
  <si>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</si>
  <si>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</si>
  <si>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</si>
  <si>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</si>
  <si>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</si>
  <si>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</si>
  <si>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</si>
  <si>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</si>
  <si>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</si>
  <si>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</si>
  <si>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</si>
  <si>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</si>
  <si>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</si>
  <si>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</si>
  <si>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</si>
  <si>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</si>
  <si>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</si>
  <si>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</si>
  <si>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</si>
  <si>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</si>
  <si>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</si>
  <si>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</si>
  <si>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</si>
  <si>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</si>
  <si>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</si>
  <si>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</si>
  <si>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</si>
  <si>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</si>
  <si>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</si>
  <si>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</si>
  <si>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</si>
  <si>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</si>
  <si>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</si>
  <si>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</si>
  <si>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</si>
  <si>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</si>
  <si>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</si>
  <si>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</si>
  <si>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</si>
  <si>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</si>
  <si>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</si>
  <si>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</si>
  <si>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</si>
  <si>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</si>
  <si>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</si>
  <si>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</si>
  <si>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</si>
  <si>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</si>
  <si>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</si>
  <si>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</si>
  <si>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</si>
  <si>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</si>
  <si>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</si>
  <si>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</si>
  <si>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</si>
  <si>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</si>
  <si>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</si>
  <si>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</si>
  <si>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</si>
  <si>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</si>
  <si>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</si>
  <si>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</si>
  <si>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</si>
  <si>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</si>
  <si>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</si>
  <si>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</si>
  <si>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</si>
  <si>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</si>
  <si>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</si>
  <si>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</si>
  <si>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</si>
  <si>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</si>
  <si>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</si>
  <si>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</si>
  <si>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</si>
  <si>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</si>
  <si>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</si>
  <si>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</si>
  <si>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</si>
  <si>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</si>
  <si>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</si>
  <si>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</si>
  <si>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</si>
  <si>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</si>
  <si>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</si>
  <si>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</si>
  <si>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</si>
  <si>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</si>
  <si>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</si>
  <si>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</si>
  <si>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</si>
  <si>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</si>
  <si>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</si>
  <si>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</si>
  <si>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</si>
  <si>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</si>
  <si>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</si>
  <si>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</si>
  <si>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</si>
  <si>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</si>
  <si>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</si>
  <si>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</si>
  <si>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</si>
  <si>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</si>
  <si>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</si>
  <si>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</si>
  <si>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</si>
  <si>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</si>
  <si>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</si>
  <si>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</si>
  <si>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</si>
  <si>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</si>
  <si>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</si>
  <si>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</si>
  <si>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</si>
  <si>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</si>
  <si>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</si>
  <si>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</si>
  <si>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</si>
  <si>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</si>
  <si>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</si>
  <si>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</si>
  <si>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</si>
  <si>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</si>
  <si>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</si>
  <si>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</si>
  <si>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</si>
  <si>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</si>
  <si>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</si>
  <si>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</si>
  <si>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</si>
  <si>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</si>
  <si>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</si>
  <si>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</si>
  <si>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</si>
  <si>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</si>
  <si>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</si>
  <si>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</si>
  <si>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</si>
  <si>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</si>
  <si>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</si>
  <si>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</si>
  <si>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</si>
  <si>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</si>
  <si>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</si>
  <si>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</si>
  <si>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</si>
  <si>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</si>
  <si>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</si>
  <si>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</si>
  <si>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</si>
  <si>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</si>
  <si>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</si>
  <si>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</si>
  <si>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</si>
  <si>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</si>
  <si>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</si>
  <si>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</si>
  <si>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</si>
  <si>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</si>
  <si>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</si>
  <si>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</si>
  <si>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</si>
  <si>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</si>
  <si>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</si>
  <si>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</si>
  <si>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</si>
  <si>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</si>
  <si>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</si>
  <si>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</si>
  <si>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</si>
  <si>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</si>
  <si>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</si>
  <si>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</si>
  <si>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</si>
  <si>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</si>
  <si>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</si>
  <si>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</si>
  <si>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</si>
  <si>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</si>
  <si>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</si>
  <si>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</si>
  <si>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</si>
  <si>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</si>
  <si>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</si>
  <si>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</si>
  <si>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</si>
  <si>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</si>
  <si>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</si>
  <si>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</si>
  <si>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</si>
  <si>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</si>
  <si>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</si>
  <si>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</si>
  <si>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</si>
  <si>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</si>
  <si>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</si>
  <si>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</si>
  <si>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</si>
  <si>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</si>
  <si>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</si>
  <si>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</si>
  <si>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</si>
  <si>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</si>
  <si>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</si>
  <si>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</si>
  <si>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</si>
  <si>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</si>
  <si>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</si>
  <si>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</si>
  <si>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</si>
  <si>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</si>
  <si>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</si>
  <si>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</si>
  <si>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</si>
  <si>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</si>
  <si>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</si>
  <si>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</si>
  <si>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</si>
  <si>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</si>
  <si>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</si>
  <si>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</si>
  <si>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</si>
  <si>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</si>
  <si>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</si>
  <si>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</si>
  <si>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</si>
  <si>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</si>
  <si>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</si>
  <si>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</si>
  <si>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</si>
  <si>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</si>
  <si>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</si>
  <si>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</si>
  <si>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</si>
  <si>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</si>
  <si>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</si>
  <si>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</si>
  <si>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</si>
  <si>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</si>
  <si>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</si>
  <si>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</si>
  <si>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</si>
  <si>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</si>
  <si>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</si>
  <si>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</si>
  <si>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</si>
  <si>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</si>
  <si>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</si>
  <si>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</si>
  <si>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</si>
  <si>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</si>
  <si>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</si>
  <si>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</si>
  <si>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</si>
  <si>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</si>
  <si>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</si>
  <si>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</si>
  <si>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</si>
  <si>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</si>
  <si>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</si>
  <si>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</si>
  <si>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</si>
  <si>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</si>
  <si>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</si>
  <si>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</si>
  <si>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</si>
  <si>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</si>
  <si>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</si>
  <si>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</si>
  <si>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</si>
  <si>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</si>
  <si>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</si>
  <si>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</si>
  <si>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</si>
  <si>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</si>
  <si>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</si>
  <si>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</si>
  <si>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</si>
  <si>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</si>
  <si>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</si>
  <si>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</si>
  <si>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</si>
  <si>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</si>
  <si>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</si>
  <si>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</si>
  <si>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</si>
  <si>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</si>
  <si>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</si>
  <si>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</si>
  <si>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</si>
  <si>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</si>
  <si>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</si>
  <si>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</si>
  <si>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</si>
  <si>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</si>
  <si>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</si>
  <si>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</si>
  <si>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</si>
  <si>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</si>
  <si>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</si>
  <si>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</si>
  <si>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</si>
  <si>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</si>
  <si>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</si>
  <si>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</si>
  <si>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</si>
  <si>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</si>
  <si>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</si>
  <si>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</si>
  <si>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</si>
  <si>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</si>
  <si>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</si>
  <si>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</si>
  <si>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</si>
  <si>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</si>
  <si>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</si>
  <si>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</si>
  <si>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</si>
  <si>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</si>
  <si>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</si>
  <si>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</si>
  <si>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</si>
  <si>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</si>
  <si>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</si>
  <si>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</si>
  <si>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</si>
  <si>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</si>
  <si>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</si>
  <si>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</si>
  <si>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</si>
  <si>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</si>
  <si>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</si>
  <si>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</si>
  <si>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</si>
  <si>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</si>
  <si>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</si>
  <si>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</si>
  <si>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</si>
  <si>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</si>
  <si>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</si>
  <si>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</si>
  <si>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</si>
  <si>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</si>
  <si>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</si>
  <si>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</si>
  <si>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</si>
  <si>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</si>
  <si>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</si>
  <si>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</si>
  <si>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</si>
  <si>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</si>
  <si>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</si>
  <si>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</si>
  <si>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</si>
  <si>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</si>
  <si>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</si>
  <si>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</si>
  <si>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</si>
  <si>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</si>
  <si>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</si>
  <si>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</si>
  <si>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</si>
  <si>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</si>
  <si>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</si>
  <si>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</si>
  <si>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</si>
  <si>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</si>
  <si>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</si>
  <si>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</si>
  <si>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</si>
  <si>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</si>
  <si>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</si>
  <si>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</si>
  <si>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</si>
  <si>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</si>
  <si>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</si>
  <si>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</si>
  <si>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</si>
  <si>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</si>
  <si>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</si>
  <si>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</si>
  <si>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</si>
  <si>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</si>
  <si>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</si>
  <si>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</si>
  <si>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</si>
  <si>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</si>
  <si>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</si>
  <si>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</si>
  <si>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</si>
  <si>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</si>
  <si>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</si>
  <si>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</si>
  <si>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</si>
  <si>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</si>
  <si>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</si>
  <si>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</si>
  <si>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</si>
  <si>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</si>
  <si>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</si>
  <si>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</si>
  <si>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</si>
  <si>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</si>
  <si>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</si>
  <si>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</si>
  <si>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</si>
  <si>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</si>
  <si>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</si>
  <si>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</si>
  <si>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</si>
  <si>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</si>
  <si>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</si>
  <si>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</si>
  <si>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</si>
  <si>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</si>
  <si>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</si>
  <si>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</si>
  <si>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</si>
  <si>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</si>
  <si>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</si>
  <si>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</si>
  <si>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</si>
  <si>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</si>
  <si>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</si>
  <si>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</si>
  <si>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</si>
  <si>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</si>
  <si>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</si>
  <si>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</si>
  <si>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</si>
  <si>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</si>
  <si>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</si>
  <si>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</si>
  <si>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</si>
  <si>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</si>
  <si>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</si>
  <si>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</si>
  <si>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</si>
  <si>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</si>
  <si>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</si>
  <si>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</si>
  <si>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</si>
  <si>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</si>
  <si>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</si>
  <si>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</si>
  <si>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</si>
  <si>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</si>
  <si>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</si>
  <si>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</si>
  <si>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</si>
  <si>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</si>
  <si>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</si>
  <si>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</si>
  <si>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</si>
  <si>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</si>
  <si>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</si>
  <si>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</si>
  <si>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</si>
  <si>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</si>
  <si>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</si>
  <si>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</si>
  <si>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</si>
  <si>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</si>
  <si>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</si>
  <si>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</si>
  <si>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</si>
  <si>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</si>
  <si>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</si>
  <si>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</si>
  <si>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</si>
  <si>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</si>
  <si>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</si>
  <si>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</si>
  <si>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</si>
  <si>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</si>
  <si>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</si>
  <si>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</si>
  <si>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</si>
  <si>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</si>
  <si>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</si>
  <si>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</si>
  <si>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</si>
  <si>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</si>
  <si>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</si>
  <si>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</si>
  <si>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</si>
  <si>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</si>
  <si>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</si>
  <si>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</si>
  <si>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</si>
  <si>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</si>
  <si>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</si>
  <si>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</si>
  <si>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</si>
  <si>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</si>
  <si>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</si>
  <si>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</si>
  <si>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</si>
  <si>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</si>
  <si>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</si>
  <si>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</si>
  <si>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</si>
  <si>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</si>
  <si>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</si>
  <si>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</si>
  <si>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</si>
  <si>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</si>
  <si>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</si>
  <si>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</si>
  <si>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</si>
  <si>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</si>
  <si>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</si>
  <si>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</si>
  <si>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</si>
  <si>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</si>
  <si>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</si>
  <si>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</si>
  <si>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</si>
  <si>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</si>
  <si>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</si>
  <si>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</si>
  <si>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</si>
  <si>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</si>
  <si>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</si>
  <si>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</si>
  <si>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</si>
  <si>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</si>
  <si>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</si>
  <si>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</si>
  <si>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</si>
  <si>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</si>
  <si>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DDD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</si>
  <si>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</si>
  <si>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</si>
  <si>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</si>
  <si>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</si>
  <si>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</si>
  <si>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</si>
  <si>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</si>
  <si>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</si>
  <si>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</si>
  <si>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</si>
  <si>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should become CR 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</si>
</sst>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7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74">
        <f>SUMPRODUCT(D3:D33,E3:E33)/365</f>
        <v>32.909589041095877</v>
      </c>
      <c r="E35" s="774"/>
      <c r="F35" s="26"/>
    </row>
    <row r="36" spans="2:11">
      <c r="B36" s="16" t="s">
        <v>3378</v>
      </c>
      <c r="D36" s="774" t="s">
        <v>3379</v>
      </c>
      <c r="E36" s="77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3577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4">
        <v>5000</v>
      </c>
      <c r="D3" s="694">
        <f t="shared" si="0"/>
        <v>0.45205479452054792</v>
      </c>
    </row>
    <row r="4" spans="2:4">
      <c r="B4" s="24">
        <v>45563</v>
      </c>
      <c r="C4" s="694">
        <v>5000</v>
      </c>
      <c r="D4" s="694">
        <f t="shared" si="0"/>
        <v>0.45205479452054792</v>
      </c>
    </row>
    <row r="5" spans="2:4">
      <c r="B5" s="24">
        <v>45562</v>
      </c>
      <c r="C5" s="694">
        <v>5000</v>
      </c>
      <c r="D5" s="694">
        <f t="shared" si="0"/>
        <v>0.45205479452054792</v>
      </c>
    </row>
    <row r="6" spans="2:4">
      <c r="B6" s="24">
        <v>45561</v>
      </c>
      <c r="C6" s="694">
        <v>5000</v>
      </c>
      <c r="D6" s="694">
        <f t="shared" si="0"/>
        <v>0.45205479452054792</v>
      </c>
    </row>
    <row r="7" spans="2:4">
      <c r="B7" s="24">
        <v>45560</v>
      </c>
      <c r="C7" s="694">
        <v>5000</v>
      </c>
      <c r="D7" s="694">
        <f t="shared" si="0"/>
        <v>0.45205479452054792</v>
      </c>
    </row>
    <row r="8" spans="2:4">
      <c r="B8" s="24">
        <v>45559</v>
      </c>
      <c r="C8" s="694">
        <v>5000</v>
      </c>
      <c r="D8" s="694">
        <f t="shared" si="0"/>
        <v>0.45205479452054792</v>
      </c>
    </row>
    <row r="9" spans="2:4">
      <c r="B9" s="24">
        <v>45558</v>
      </c>
      <c r="C9" s="694">
        <v>5000</v>
      </c>
      <c r="D9" s="694">
        <f t="shared" si="0"/>
        <v>0.45205479452054792</v>
      </c>
    </row>
    <row r="10" spans="2:4">
      <c r="B10" s="24">
        <v>45557</v>
      </c>
      <c r="C10" s="694">
        <v>5000</v>
      </c>
      <c r="D10" s="694">
        <f t="shared" si="0"/>
        <v>0.45205479452054792</v>
      </c>
    </row>
    <row r="11" spans="2:4">
      <c r="B11" s="24">
        <v>45556</v>
      </c>
      <c r="C11" s="694">
        <v>5000</v>
      </c>
      <c r="D11" s="694">
        <f t="shared" si="0"/>
        <v>0.45205479452054792</v>
      </c>
    </row>
    <row r="12" spans="2:4">
      <c r="B12" s="24">
        <v>45555</v>
      </c>
      <c r="C12" s="694">
        <v>50000</v>
      </c>
      <c r="D12" s="694">
        <f t="shared" si="0"/>
        <v>4.5205479452054798</v>
      </c>
    </row>
    <row r="13" spans="2:4">
      <c r="B13" s="24">
        <v>45554</v>
      </c>
      <c r="C13" s="694">
        <v>250000</v>
      </c>
      <c r="D13" s="694">
        <f t="shared" si="0"/>
        <v>22.602739726027398</v>
      </c>
    </row>
    <row r="14" spans="2:4">
      <c r="B14" s="24">
        <v>45553</v>
      </c>
      <c r="C14" s="694">
        <v>250000</v>
      </c>
      <c r="D14" s="694">
        <f t="shared" si="0"/>
        <v>22.602739726027398</v>
      </c>
    </row>
    <row r="15" spans="2:4">
      <c r="B15" s="24">
        <v>45552</v>
      </c>
      <c r="C15" s="694">
        <v>250000</v>
      </c>
      <c r="D15" s="694">
        <f t="shared" si="0"/>
        <v>22.602739726027398</v>
      </c>
    </row>
    <row r="16" spans="2:4">
      <c r="B16" s="24">
        <v>45551</v>
      </c>
      <c r="C16" s="694">
        <v>250000</v>
      </c>
      <c r="D16" s="694">
        <f t="shared" si="0"/>
        <v>22.602739726027398</v>
      </c>
    </row>
    <row r="17" spans="2:4">
      <c r="B17" s="24">
        <v>45550</v>
      </c>
      <c r="C17" s="694">
        <v>250000</v>
      </c>
      <c r="D17" s="694">
        <f t="shared" si="0"/>
        <v>22.602739726027398</v>
      </c>
    </row>
    <row r="18" spans="2:4">
      <c r="B18" s="24">
        <v>45549</v>
      </c>
      <c r="C18" s="679">
        <v>250000</v>
      </c>
      <c r="D18" s="694">
        <f t="shared" si="0"/>
        <v>22.602739726027398</v>
      </c>
    </row>
    <row r="19" spans="2:4">
      <c r="B19" s="24">
        <v>45548</v>
      </c>
      <c r="C19" s="694">
        <v>250000</v>
      </c>
      <c r="D19" s="694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2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3575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33" t="s">
        <v>91</v>
      </c>
      <c r="C1" s="733"/>
      <c r="D1" s="734" t="s">
        <v>92</v>
      </c>
      <c r="E1" s="733"/>
      <c r="F1" s="734" t="s">
        <v>93</v>
      </c>
      <c r="G1" s="733"/>
      <c r="H1" s="732" t="s">
        <v>94</v>
      </c>
      <c r="I1" s="732"/>
      <c r="J1" s="726" t="s">
        <v>92</v>
      </c>
      <c r="K1" s="727"/>
      <c r="L1" s="730" t="s">
        <v>95</v>
      </c>
      <c r="M1" s="731"/>
      <c r="N1" s="732" t="s">
        <v>96</v>
      </c>
      <c r="O1" s="732"/>
      <c r="P1" s="726" t="s">
        <v>97</v>
      </c>
      <c r="Q1" s="727"/>
      <c r="R1" s="730" t="s">
        <v>98</v>
      </c>
      <c r="S1" s="731"/>
      <c r="T1" s="716" t="s">
        <v>99</v>
      </c>
      <c r="U1" s="716"/>
      <c r="V1" s="726" t="s">
        <v>92</v>
      </c>
      <c r="W1" s="727"/>
      <c r="X1" s="722" t="s">
        <v>100</v>
      </c>
      <c r="Y1" s="723"/>
      <c r="Z1" s="716" t="s">
        <v>101</v>
      </c>
      <c r="AA1" s="716"/>
      <c r="AB1" s="720" t="s">
        <v>92</v>
      </c>
      <c r="AC1" s="721"/>
      <c r="AD1" s="728" t="s">
        <v>100</v>
      </c>
      <c r="AE1" s="729"/>
      <c r="AF1" s="716" t="s">
        <v>102</v>
      </c>
      <c r="AG1" s="716"/>
      <c r="AH1" s="720" t="s">
        <v>92</v>
      </c>
      <c r="AI1" s="721"/>
      <c r="AJ1" s="722" t="s">
        <v>103</v>
      </c>
      <c r="AK1" s="723"/>
      <c r="AL1" s="716" t="s">
        <v>104</v>
      </c>
      <c r="AM1" s="716"/>
      <c r="AN1" s="724" t="s">
        <v>92</v>
      </c>
      <c r="AO1" s="725"/>
      <c r="AP1" s="714" t="s">
        <v>105</v>
      </c>
      <c r="AQ1" s="715"/>
      <c r="AR1" s="716" t="s">
        <v>106</v>
      </c>
      <c r="AS1" s="716"/>
      <c r="AV1" s="714" t="s">
        <v>107</v>
      </c>
      <c r="AW1" s="715"/>
      <c r="AX1" s="717" t="s">
        <v>108</v>
      </c>
      <c r="AY1" s="717"/>
      <c r="AZ1" s="717"/>
      <c r="BA1" s="354"/>
      <c r="BB1" s="718">
        <v>42942</v>
      </c>
      <c r="BC1" s="719"/>
      <c r="BD1" s="71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13" t="s">
        <v>124</v>
      </c>
      <c r="U4" s="713"/>
      <c r="X4" s="435" t="s">
        <v>123</v>
      </c>
      <c r="Y4" s="461">
        <f>Y3-Y6</f>
        <v>4.9669099999591708</v>
      </c>
      <c r="Z4" s="713" t="s">
        <v>125</v>
      </c>
      <c r="AA4" s="713"/>
      <c r="AD4" s="404" t="s">
        <v>123</v>
      </c>
      <c r="AE4" s="404">
        <f>AE3-AE5</f>
        <v>-52.526899999851594</v>
      </c>
      <c r="AF4" s="713" t="s">
        <v>125</v>
      </c>
      <c r="AG4" s="713"/>
      <c r="AH4" s="72"/>
      <c r="AI4" s="72"/>
      <c r="AJ4" s="404" t="s">
        <v>123</v>
      </c>
      <c r="AK4" s="404">
        <f>AK3-AK5</f>
        <v>94.988909999992757</v>
      </c>
      <c r="AL4" s="713" t="s">
        <v>125</v>
      </c>
      <c r="AM4" s="713"/>
      <c r="AP4" s="58" t="s">
        <v>123</v>
      </c>
      <c r="AQ4" s="57">
        <f>AQ3-AQ5</f>
        <v>33.841989999942598</v>
      </c>
      <c r="AR4" s="713" t="s">
        <v>125</v>
      </c>
      <c r="AS4" s="713"/>
      <c r="AX4" s="713" t="s">
        <v>126</v>
      </c>
      <c r="AY4" s="713"/>
      <c r="BB4" s="713" t="s">
        <v>127</v>
      </c>
      <c r="BC4" s="71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13"/>
      <c r="U5" s="713"/>
      <c r="V5" s="348" t="s">
        <v>132</v>
      </c>
      <c r="W5">
        <v>2050</v>
      </c>
      <c r="X5" s="409"/>
      <c r="Z5" s="713"/>
      <c r="AA5" s="71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13"/>
      <c r="AG5" s="713"/>
      <c r="AH5" s="72"/>
      <c r="AI5" s="72"/>
      <c r="AJ5" s="404" t="s">
        <v>134</v>
      </c>
      <c r="AK5" s="462">
        <f>SUM(AK11:AK59)</f>
        <v>30858.011000000002</v>
      </c>
      <c r="AL5" s="713"/>
      <c r="AM5" s="71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13"/>
      <c r="AS5" s="713"/>
      <c r="AX5" s="713"/>
      <c r="AY5" s="713"/>
      <c r="BB5" s="713"/>
      <c r="BC5" s="713"/>
      <c r="BD5" s="708" t="s">
        <v>136</v>
      </c>
      <c r="BE5" s="708"/>
      <c r="BF5" s="708"/>
      <c r="BG5" s="708"/>
      <c r="BH5" s="708"/>
      <c r="BI5" s="708"/>
      <c r="BJ5" s="708"/>
      <c r="BK5" s="70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9" t="s">
        <v>335</v>
      </c>
      <c r="W23" s="71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11"/>
      <c r="W24" s="71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35" t="s">
        <v>524</v>
      </c>
      <c r="F38" s="73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3" t="s">
        <v>567</v>
      </c>
      <c r="C1" s="733"/>
      <c r="D1" s="728" t="s">
        <v>568</v>
      </c>
      <c r="E1" s="729"/>
      <c r="F1" s="733" t="s">
        <v>569</v>
      </c>
      <c r="G1" s="733"/>
      <c r="H1" s="742" t="s">
        <v>570</v>
      </c>
      <c r="I1" s="743"/>
      <c r="J1" s="728" t="s">
        <v>568</v>
      </c>
      <c r="K1" s="729"/>
      <c r="L1" s="733" t="s">
        <v>571</v>
      </c>
      <c r="M1" s="733"/>
      <c r="N1" s="742" t="s">
        <v>570</v>
      </c>
      <c r="O1" s="743"/>
      <c r="P1" s="728" t="s">
        <v>568</v>
      </c>
      <c r="Q1" s="729"/>
      <c r="R1" s="733" t="s">
        <v>572</v>
      </c>
      <c r="S1" s="733"/>
      <c r="T1" s="742" t="s">
        <v>570</v>
      </c>
      <c r="U1" s="743"/>
      <c r="V1" s="728" t="s">
        <v>568</v>
      </c>
      <c r="W1" s="729"/>
      <c r="X1" s="733" t="s">
        <v>573</v>
      </c>
      <c r="Y1" s="733"/>
      <c r="Z1" s="742" t="s">
        <v>570</v>
      </c>
      <c r="AA1" s="743"/>
      <c r="AB1" s="728" t="s">
        <v>568</v>
      </c>
      <c r="AC1" s="729"/>
      <c r="AD1" s="733" t="s">
        <v>574</v>
      </c>
      <c r="AE1" s="733"/>
      <c r="AF1" s="742" t="s">
        <v>570</v>
      </c>
      <c r="AG1" s="743"/>
      <c r="AH1" s="728" t="s">
        <v>568</v>
      </c>
      <c r="AI1" s="729"/>
      <c r="AJ1" s="733" t="s">
        <v>575</v>
      </c>
      <c r="AK1" s="733"/>
      <c r="AL1" s="742" t="s">
        <v>576</v>
      </c>
      <c r="AM1" s="743"/>
      <c r="AN1" s="728" t="s">
        <v>577</v>
      </c>
      <c r="AO1" s="729"/>
      <c r="AP1" s="733" t="s">
        <v>578</v>
      </c>
      <c r="AQ1" s="733"/>
      <c r="AR1" s="742" t="s">
        <v>570</v>
      </c>
      <c r="AS1" s="743"/>
      <c r="AT1" s="728" t="s">
        <v>568</v>
      </c>
      <c r="AU1" s="729"/>
      <c r="AV1" s="733" t="s">
        <v>579</v>
      </c>
      <c r="AW1" s="733"/>
      <c r="AX1" s="742" t="s">
        <v>570</v>
      </c>
      <c r="AY1" s="743"/>
      <c r="AZ1" s="728" t="s">
        <v>568</v>
      </c>
      <c r="BA1" s="729"/>
      <c r="BB1" s="733" t="s">
        <v>580</v>
      </c>
      <c r="BC1" s="733"/>
      <c r="BD1" s="742" t="s">
        <v>570</v>
      </c>
      <c r="BE1" s="743"/>
      <c r="BF1" s="728" t="s">
        <v>568</v>
      </c>
      <c r="BG1" s="729"/>
      <c r="BH1" s="733" t="s">
        <v>581</v>
      </c>
      <c r="BI1" s="733"/>
      <c r="BJ1" s="742" t="s">
        <v>570</v>
      </c>
      <c r="BK1" s="743"/>
      <c r="BL1" s="728" t="s">
        <v>568</v>
      </c>
      <c r="BM1" s="729"/>
      <c r="BN1" s="733" t="s">
        <v>582</v>
      </c>
      <c r="BO1" s="733"/>
      <c r="BP1" s="742" t="s">
        <v>570</v>
      </c>
      <c r="BQ1" s="743"/>
      <c r="BR1" s="728" t="s">
        <v>568</v>
      </c>
      <c r="BS1" s="729"/>
      <c r="BT1" s="733" t="s">
        <v>583</v>
      </c>
      <c r="BU1" s="733"/>
      <c r="BV1" s="742" t="s">
        <v>584</v>
      </c>
      <c r="BW1" s="743"/>
      <c r="BX1" s="728" t="s">
        <v>585</v>
      </c>
      <c r="BY1" s="729"/>
      <c r="BZ1" s="733" t="s">
        <v>586</v>
      </c>
      <c r="CA1" s="733"/>
      <c r="CB1" s="742" t="s">
        <v>587</v>
      </c>
      <c r="CC1" s="743"/>
      <c r="CD1" s="728" t="s">
        <v>588</v>
      </c>
      <c r="CE1" s="729"/>
      <c r="CF1" s="733" t="s">
        <v>589</v>
      </c>
      <c r="CG1" s="733"/>
      <c r="CH1" s="742" t="s">
        <v>587</v>
      </c>
      <c r="CI1" s="743"/>
      <c r="CJ1" s="728" t="s">
        <v>588</v>
      </c>
      <c r="CK1" s="729"/>
      <c r="CL1" s="733" t="s">
        <v>590</v>
      </c>
      <c r="CM1" s="733"/>
      <c r="CN1" s="742" t="s">
        <v>587</v>
      </c>
      <c r="CO1" s="743"/>
      <c r="CP1" s="728" t="s">
        <v>588</v>
      </c>
      <c r="CQ1" s="729"/>
      <c r="CR1" s="733" t="s">
        <v>591</v>
      </c>
      <c r="CS1" s="733"/>
      <c r="CT1" s="742" t="s">
        <v>587</v>
      </c>
      <c r="CU1" s="743"/>
      <c r="CV1" s="744" t="s">
        <v>588</v>
      </c>
      <c r="CW1" s="745"/>
      <c r="CX1" s="733" t="s">
        <v>592</v>
      </c>
      <c r="CY1" s="733"/>
      <c r="CZ1" s="742" t="s">
        <v>587</v>
      </c>
      <c r="DA1" s="743"/>
      <c r="DB1" s="744" t="s">
        <v>588</v>
      </c>
      <c r="DC1" s="745"/>
      <c r="DD1" s="733" t="s">
        <v>593</v>
      </c>
      <c r="DE1" s="733"/>
      <c r="DF1" s="742" t="s">
        <v>594</v>
      </c>
      <c r="DG1" s="743"/>
      <c r="DH1" s="744" t="s">
        <v>595</v>
      </c>
      <c r="DI1" s="745"/>
      <c r="DJ1" s="733" t="s">
        <v>596</v>
      </c>
      <c r="DK1" s="733"/>
      <c r="DL1" s="742" t="s">
        <v>594</v>
      </c>
      <c r="DM1" s="743"/>
      <c r="DN1" s="744" t="s">
        <v>588</v>
      </c>
      <c r="DO1" s="745"/>
      <c r="DP1" s="733" t="s">
        <v>597</v>
      </c>
      <c r="DQ1" s="733"/>
      <c r="DR1" s="742" t="s">
        <v>594</v>
      </c>
      <c r="DS1" s="743"/>
      <c r="DT1" s="744" t="s">
        <v>588</v>
      </c>
      <c r="DU1" s="745"/>
      <c r="DV1" s="733" t="s">
        <v>598</v>
      </c>
      <c r="DW1" s="733"/>
      <c r="DX1" s="742" t="s">
        <v>594</v>
      </c>
      <c r="DY1" s="743"/>
      <c r="DZ1" s="744" t="s">
        <v>588</v>
      </c>
      <c r="EA1" s="745"/>
      <c r="EB1" s="733" t="s">
        <v>599</v>
      </c>
      <c r="EC1" s="733"/>
      <c r="ED1" s="742" t="s">
        <v>594</v>
      </c>
      <c r="EE1" s="743"/>
      <c r="EF1" s="744" t="s">
        <v>588</v>
      </c>
      <c r="EG1" s="745"/>
      <c r="EH1" s="733" t="s">
        <v>600</v>
      </c>
      <c r="EI1" s="733"/>
      <c r="EJ1" s="742" t="s">
        <v>594</v>
      </c>
      <c r="EK1" s="743"/>
      <c r="EL1" s="744" t="s">
        <v>601</v>
      </c>
      <c r="EM1" s="745"/>
      <c r="EN1" s="733" t="s">
        <v>602</v>
      </c>
      <c r="EO1" s="733"/>
      <c r="EP1" s="742" t="s">
        <v>594</v>
      </c>
      <c r="EQ1" s="743"/>
      <c r="ER1" s="744" t="s">
        <v>603</v>
      </c>
      <c r="ES1" s="745"/>
      <c r="ET1" s="733" t="s">
        <v>604</v>
      </c>
      <c r="EU1" s="733"/>
      <c r="EV1" s="742" t="s">
        <v>594</v>
      </c>
      <c r="EW1" s="743"/>
      <c r="EX1" s="744" t="s">
        <v>103</v>
      </c>
      <c r="EY1" s="745"/>
      <c r="EZ1" s="733" t="s">
        <v>605</v>
      </c>
      <c r="FA1" s="73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41" t="s">
        <v>672</v>
      </c>
      <c r="CU7" s="73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41" t="s">
        <v>702</v>
      </c>
      <c r="DA8" s="73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41" t="s">
        <v>702</v>
      </c>
      <c r="DG8" s="73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41" t="s">
        <v>702</v>
      </c>
      <c r="DM8" s="73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41" t="s">
        <v>702</v>
      </c>
      <c r="DS8" s="733"/>
      <c r="DT8" s="14" t="s">
        <v>700</v>
      </c>
      <c r="DU8" s="14">
        <f>SUM(DU13:DU17)</f>
        <v>32</v>
      </c>
      <c r="DV8" s="9"/>
      <c r="DW8" s="9"/>
      <c r="DX8" s="741" t="s">
        <v>702</v>
      </c>
      <c r="DY8" s="73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1" t="s">
        <v>703</v>
      </c>
      <c r="EK8" s="73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41" t="s">
        <v>703</v>
      </c>
      <c r="EQ9" s="73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41" t="s">
        <v>703</v>
      </c>
      <c r="EW9" s="73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41" t="s">
        <v>703</v>
      </c>
      <c r="EE11" s="73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1" t="s">
        <v>702</v>
      </c>
      <c r="CU12" s="73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16" t="s">
        <v>912</v>
      </c>
      <c r="CU19" s="71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9" t="s">
        <v>943</v>
      </c>
      <c r="FA21" s="739"/>
      <c r="FC21" s="366">
        <f>FC20-FC22</f>
        <v>113457.16899999997</v>
      </c>
      <c r="FD21" s="344"/>
      <c r="FE21" s="740" t="s">
        <v>945</v>
      </c>
      <c r="FF21" s="740"/>
      <c r="FG21" s="74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9" t="s">
        <v>953</v>
      </c>
      <c r="FA22" s="73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9" t="s">
        <v>969</v>
      </c>
      <c r="FA23" s="73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9" t="s">
        <v>979</v>
      </c>
      <c r="FA24" s="73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R79"/>
  <sheetViews>
    <sheetView tabSelected="1" topLeftCell="NH1" workbookViewId="0">
      <selection activeCell="NR27" sqref="NR2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9" style="679" customWidth="1"/>
    <col min="379" max="379" width="10.140625" style="679" customWidth="1"/>
    <col min="380" max="380" width="7.140625" style="48" customWidth="1"/>
    <col min="381" max="381" width="7.140625" style="14" customWidth="1"/>
    <col min="382" max="16384" width="14.5703125" style="14"/>
  </cols>
  <sheetData>
    <row r="1" spans="1:381">
      <c r="A1" s="752" t="s">
        <v>1017</v>
      </c>
      <c r="B1" s="752"/>
      <c r="C1" s="724" t="s">
        <v>92</v>
      </c>
      <c r="D1" s="725"/>
      <c r="E1" s="714" t="s">
        <v>1018</v>
      </c>
      <c r="F1" s="715"/>
      <c r="G1" s="752" t="s">
        <v>1019</v>
      </c>
      <c r="H1" s="752"/>
      <c r="I1" s="724" t="s">
        <v>92</v>
      </c>
      <c r="J1" s="725"/>
      <c r="K1" s="714" t="s">
        <v>1020</v>
      </c>
      <c r="L1" s="715"/>
      <c r="M1" s="752" t="s">
        <v>1021</v>
      </c>
      <c r="N1" s="752"/>
      <c r="O1" s="724" t="s">
        <v>92</v>
      </c>
      <c r="P1" s="725"/>
      <c r="Q1" s="714" t="s">
        <v>1022</v>
      </c>
      <c r="R1" s="715"/>
      <c r="S1" s="752" t="s">
        <v>1023</v>
      </c>
      <c r="T1" s="752"/>
      <c r="U1" s="724" t="s">
        <v>92</v>
      </c>
      <c r="V1" s="725"/>
      <c r="W1" s="714" t="s">
        <v>577</v>
      </c>
      <c r="X1" s="715"/>
      <c r="Y1" s="752" t="s">
        <v>1024</v>
      </c>
      <c r="Z1" s="752"/>
      <c r="AA1" s="724" t="s">
        <v>92</v>
      </c>
      <c r="AB1" s="725"/>
      <c r="AC1" s="714" t="s">
        <v>1025</v>
      </c>
      <c r="AD1" s="715"/>
      <c r="AE1" s="752" t="s">
        <v>1026</v>
      </c>
      <c r="AF1" s="752"/>
      <c r="AG1" s="724" t="s">
        <v>92</v>
      </c>
      <c r="AH1" s="725"/>
      <c r="AI1" s="714" t="s">
        <v>1027</v>
      </c>
      <c r="AJ1" s="715"/>
      <c r="AK1" s="752" t="s">
        <v>1028</v>
      </c>
      <c r="AL1" s="752"/>
      <c r="AM1" s="724" t="s">
        <v>1029</v>
      </c>
      <c r="AN1" s="725"/>
      <c r="AO1" s="714" t="s">
        <v>1030</v>
      </c>
      <c r="AP1" s="715"/>
      <c r="AQ1" s="752" t="s">
        <v>1031</v>
      </c>
      <c r="AR1" s="752"/>
      <c r="AS1" s="724" t="s">
        <v>1029</v>
      </c>
      <c r="AT1" s="725"/>
      <c r="AU1" s="714" t="s">
        <v>1032</v>
      </c>
      <c r="AV1" s="715"/>
      <c r="AW1" s="752" t="s">
        <v>1033</v>
      </c>
      <c r="AX1" s="752"/>
      <c r="AY1" s="714" t="s">
        <v>1034</v>
      </c>
      <c r="AZ1" s="715"/>
      <c r="BA1" s="752" t="s">
        <v>1033</v>
      </c>
      <c r="BB1" s="752"/>
      <c r="BC1" s="724" t="s">
        <v>594</v>
      </c>
      <c r="BD1" s="725"/>
      <c r="BE1" s="714" t="s">
        <v>1035</v>
      </c>
      <c r="BF1" s="715"/>
      <c r="BG1" s="752" t="s">
        <v>1036</v>
      </c>
      <c r="BH1" s="752"/>
      <c r="BI1" s="724" t="s">
        <v>594</v>
      </c>
      <c r="BJ1" s="725"/>
      <c r="BK1" s="714" t="s">
        <v>1035</v>
      </c>
      <c r="BL1" s="715"/>
      <c r="BM1" s="752" t="s">
        <v>1037</v>
      </c>
      <c r="BN1" s="752"/>
      <c r="BO1" s="724" t="s">
        <v>594</v>
      </c>
      <c r="BP1" s="725"/>
      <c r="BQ1" s="714" t="s">
        <v>1038</v>
      </c>
      <c r="BR1" s="715"/>
      <c r="BS1" s="752" t="s">
        <v>1039</v>
      </c>
      <c r="BT1" s="752"/>
      <c r="BU1" s="724" t="s">
        <v>594</v>
      </c>
      <c r="BV1" s="725"/>
      <c r="BW1" s="714" t="s">
        <v>1040</v>
      </c>
      <c r="BX1" s="715"/>
      <c r="BY1" s="752" t="s">
        <v>1041</v>
      </c>
      <c r="BZ1" s="752"/>
      <c r="CA1" s="724" t="s">
        <v>594</v>
      </c>
      <c r="CB1" s="725"/>
      <c r="CC1" s="714" t="s">
        <v>1038</v>
      </c>
      <c r="CD1" s="715"/>
      <c r="CE1" s="752" t="s">
        <v>1042</v>
      </c>
      <c r="CF1" s="752"/>
      <c r="CG1" s="724" t="s">
        <v>594</v>
      </c>
      <c r="CH1" s="725"/>
      <c r="CI1" s="714" t="s">
        <v>1040</v>
      </c>
      <c r="CJ1" s="715"/>
      <c r="CK1" s="752" t="s">
        <v>1043</v>
      </c>
      <c r="CL1" s="752"/>
      <c r="CM1" s="724" t="s">
        <v>594</v>
      </c>
      <c r="CN1" s="725"/>
      <c r="CO1" s="714" t="s">
        <v>1038</v>
      </c>
      <c r="CP1" s="715"/>
      <c r="CQ1" s="752" t="s">
        <v>1044</v>
      </c>
      <c r="CR1" s="752"/>
      <c r="CS1" s="772" t="s">
        <v>594</v>
      </c>
      <c r="CT1" s="773"/>
      <c r="CU1" s="714" t="s">
        <v>1045</v>
      </c>
      <c r="CV1" s="715"/>
      <c r="CW1" s="752" t="s">
        <v>1046</v>
      </c>
      <c r="CX1" s="752"/>
      <c r="CY1" s="772" t="s">
        <v>594</v>
      </c>
      <c r="CZ1" s="773"/>
      <c r="DA1" s="714" t="s">
        <v>1047</v>
      </c>
      <c r="DB1" s="715"/>
      <c r="DC1" s="752" t="s">
        <v>1048</v>
      </c>
      <c r="DD1" s="752"/>
      <c r="DE1" s="772" t="s">
        <v>594</v>
      </c>
      <c r="DF1" s="773"/>
      <c r="DG1" s="714" t="s">
        <v>1049</v>
      </c>
      <c r="DH1" s="715"/>
      <c r="DI1" s="752" t="s">
        <v>1050</v>
      </c>
      <c r="DJ1" s="752"/>
      <c r="DK1" s="772" t="s">
        <v>594</v>
      </c>
      <c r="DL1" s="773"/>
      <c r="DM1" s="714" t="s">
        <v>1045</v>
      </c>
      <c r="DN1" s="715"/>
      <c r="DO1" s="752" t="s">
        <v>1051</v>
      </c>
      <c r="DP1" s="752"/>
      <c r="DQ1" s="772" t="s">
        <v>594</v>
      </c>
      <c r="DR1" s="773"/>
      <c r="DS1" s="714" t="s">
        <v>1052</v>
      </c>
      <c r="DT1" s="715"/>
      <c r="DU1" s="752" t="s">
        <v>1053</v>
      </c>
      <c r="DV1" s="752"/>
      <c r="DW1" s="772" t="s">
        <v>594</v>
      </c>
      <c r="DX1" s="773"/>
      <c r="DY1" s="714" t="s">
        <v>1054</v>
      </c>
      <c r="DZ1" s="715"/>
      <c r="EA1" s="747" t="s">
        <v>1055</v>
      </c>
      <c r="EB1" s="747"/>
      <c r="EC1" s="772" t="s">
        <v>594</v>
      </c>
      <c r="ED1" s="773"/>
      <c r="EE1" s="714" t="s">
        <v>1052</v>
      </c>
      <c r="EF1" s="715"/>
      <c r="EG1" s="53"/>
      <c r="EH1" s="747" t="s">
        <v>1056</v>
      </c>
      <c r="EI1" s="747"/>
      <c r="EJ1" s="772" t="s">
        <v>594</v>
      </c>
      <c r="EK1" s="773"/>
      <c r="EL1" s="714" t="s">
        <v>1057</v>
      </c>
      <c r="EM1" s="715"/>
      <c r="EN1" s="747" t="s">
        <v>1058</v>
      </c>
      <c r="EO1" s="747"/>
      <c r="EP1" s="772" t="s">
        <v>594</v>
      </c>
      <c r="EQ1" s="773"/>
      <c r="ER1" s="714" t="s">
        <v>1059</v>
      </c>
      <c r="ES1" s="715"/>
      <c r="ET1" s="747" t="s">
        <v>1060</v>
      </c>
      <c r="EU1" s="747"/>
      <c r="EV1" s="772" t="s">
        <v>594</v>
      </c>
      <c r="EW1" s="773"/>
      <c r="EX1" s="714" t="s">
        <v>1054</v>
      </c>
      <c r="EY1" s="715"/>
      <c r="EZ1" s="747" t="s">
        <v>1061</v>
      </c>
      <c r="FA1" s="747"/>
      <c r="FB1" s="772" t="s">
        <v>594</v>
      </c>
      <c r="FC1" s="773"/>
      <c r="FD1" s="714" t="s">
        <v>1047</v>
      </c>
      <c r="FE1" s="715"/>
      <c r="FF1" s="747" t="s">
        <v>1062</v>
      </c>
      <c r="FG1" s="747"/>
      <c r="FH1" s="772" t="s">
        <v>594</v>
      </c>
      <c r="FI1" s="773"/>
      <c r="FJ1" s="714" t="s">
        <v>1045</v>
      </c>
      <c r="FK1" s="715"/>
      <c r="FL1" s="747" t="s">
        <v>1063</v>
      </c>
      <c r="FM1" s="747"/>
      <c r="FN1" s="772" t="s">
        <v>594</v>
      </c>
      <c r="FO1" s="773"/>
      <c r="FP1" s="714" t="s">
        <v>1064</v>
      </c>
      <c r="FQ1" s="715"/>
      <c r="FR1" s="747" t="s">
        <v>1065</v>
      </c>
      <c r="FS1" s="747"/>
      <c r="FT1" s="772" t="s">
        <v>594</v>
      </c>
      <c r="FU1" s="773"/>
      <c r="FV1" s="714" t="s">
        <v>1064</v>
      </c>
      <c r="FW1" s="715"/>
      <c r="FX1" s="747" t="s">
        <v>1066</v>
      </c>
      <c r="FY1" s="747"/>
      <c r="FZ1" s="772" t="s">
        <v>594</v>
      </c>
      <c r="GA1" s="773"/>
      <c r="GB1" s="714" t="s">
        <v>1054</v>
      </c>
      <c r="GC1" s="715"/>
      <c r="GD1" s="747" t="s">
        <v>1067</v>
      </c>
      <c r="GE1" s="747"/>
      <c r="GF1" s="772" t="s">
        <v>594</v>
      </c>
      <c r="GG1" s="773"/>
      <c r="GH1" s="714" t="s">
        <v>1052</v>
      </c>
      <c r="GI1" s="715"/>
      <c r="GJ1" s="747" t="s">
        <v>1068</v>
      </c>
      <c r="GK1" s="747"/>
      <c r="GL1" s="772" t="s">
        <v>594</v>
      </c>
      <c r="GM1" s="773"/>
      <c r="GN1" s="714" t="s">
        <v>1052</v>
      </c>
      <c r="GO1" s="715"/>
      <c r="GP1" s="747" t="s">
        <v>1069</v>
      </c>
      <c r="GQ1" s="747"/>
      <c r="GR1" s="772" t="s">
        <v>594</v>
      </c>
      <c r="GS1" s="773"/>
      <c r="GT1" s="714" t="s">
        <v>1057</v>
      </c>
      <c r="GU1" s="715"/>
      <c r="GV1" s="747" t="s">
        <v>1070</v>
      </c>
      <c r="GW1" s="747"/>
      <c r="GX1" s="772" t="s">
        <v>594</v>
      </c>
      <c r="GY1" s="773"/>
      <c r="GZ1" s="714" t="s">
        <v>1071</v>
      </c>
      <c r="HA1" s="715"/>
      <c r="HB1" s="747" t="s">
        <v>1072</v>
      </c>
      <c r="HC1" s="747"/>
      <c r="HD1" s="772" t="s">
        <v>594</v>
      </c>
      <c r="HE1" s="773"/>
      <c r="HF1" s="714" t="s">
        <v>1059</v>
      </c>
      <c r="HG1" s="715"/>
      <c r="HH1" s="747" t="s">
        <v>1073</v>
      </c>
      <c r="HI1" s="747"/>
      <c r="HJ1" s="772" t="s">
        <v>594</v>
      </c>
      <c r="HK1" s="773"/>
      <c r="HL1" s="714" t="s">
        <v>1045</v>
      </c>
      <c r="HM1" s="715"/>
      <c r="HN1" s="747" t="s">
        <v>1074</v>
      </c>
      <c r="HO1" s="747"/>
      <c r="HP1" s="772" t="s">
        <v>594</v>
      </c>
      <c r="HQ1" s="773"/>
      <c r="HR1" s="714" t="s">
        <v>1045</v>
      </c>
      <c r="HS1" s="715"/>
      <c r="HT1" s="747" t="s">
        <v>1075</v>
      </c>
      <c r="HU1" s="747"/>
      <c r="HV1" s="772" t="s">
        <v>594</v>
      </c>
      <c r="HW1" s="773"/>
      <c r="HX1" s="714" t="s">
        <v>1054</v>
      </c>
      <c r="HY1" s="715"/>
      <c r="HZ1" s="747" t="s">
        <v>1076</v>
      </c>
      <c r="IA1" s="747"/>
      <c r="IB1" s="772" t="s">
        <v>594</v>
      </c>
      <c r="IC1" s="773"/>
      <c r="ID1" s="714" t="s">
        <v>1059</v>
      </c>
      <c r="IE1" s="715"/>
      <c r="IF1" s="747" t="s">
        <v>1077</v>
      </c>
      <c r="IG1" s="747"/>
      <c r="IH1" s="772" t="s">
        <v>594</v>
      </c>
      <c r="II1" s="773"/>
      <c r="IJ1" s="714" t="s">
        <v>1052</v>
      </c>
      <c r="IK1" s="715"/>
      <c r="IL1" s="747" t="s">
        <v>1078</v>
      </c>
      <c r="IM1" s="747"/>
      <c r="IN1" s="772" t="s">
        <v>594</v>
      </c>
      <c r="IO1" s="773"/>
      <c r="IP1" s="714" t="s">
        <v>1054</v>
      </c>
      <c r="IQ1" s="715"/>
      <c r="IR1" s="747" t="s">
        <v>1079</v>
      </c>
      <c r="IS1" s="747"/>
      <c r="IT1" s="772" t="s">
        <v>594</v>
      </c>
      <c r="IU1" s="773"/>
      <c r="IV1" s="714" t="s">
        <v>1080</v>
      </c>
      <c r="IW1" s="715"/>
      <c r="IX1" s="747" t="s">
        <v>1081</v>
      </c>
      <c r="IY1" s="747"/>
      <c r="IZ1" s="772" t="s">
        <v>594</v>
      </c>
      <c r="JA1" s="773"/>
      <c r="JB1" s="714" t="s">
        <v>1064</v>
      </c>
      <c r="JC1" s="715"/>
      <c r="JD1" s="747" t="s">
        <v>1082</v>
      </c>
      <c r="JE1" s="747"/>
      <c r="JF1" s="772" t="s">
        <v>594</v>
      </c>
      <c r="JG1" s="773"/>
      <c r="JH1" s="714" t="s">
        <v>1080</v>
      </c>
      <c r="JI1" s="715"/>
      <c r="JJ1" s="747" t="s">
        <v>1083</v>
      </c>
      <c r="JK1" s="747"/>
      <c r="JL1" s="578" t="s">
        <v>594</v>
      </c>
      <c r="JM1" s="110"/>
      <c r="JN1" s="544" t="s">
        <v>1080</v>
      </c>
      <c r="JO1" s="53"/>
      <c r="JP1" s="747" t="s">
        <v>1084</v>
      </c>
      <c r="JQ1" s="747"/>
      <c r="JR1" s="578" t="s">
        <v>594</v>
      </c>
      <c r="JS1" s="110"/>
      <c r="JT1" s="544" t="s">
        <v>1057</v>
      </c>
      <c r="JU1" s="53"/>
      <c r="JV1" s="747" t="s">
        <v>1085</v>
      </c>
      <c r="JW1" s="747"/>
      <c r="JX1" s="578" t="s">
        <v>594</v>
      </c>
      <c r="JY1" s="110"/>
      <c r="JZ1" s="544" t="s">
        <v>1086</v>
      </c>
      <c r="KA1" s="53"/>
      <c r="KB1" s="747" t="s">
        <v>1087</v>
      </c>
      <c r="KC1" s="747"/>
      <c r="KD1" s="578" t="s">
        <v>594</v>
      </c>
      <c r="KE1" s="110"/>
      <c r="KF1" s="544" t="s">
        <v>1045</v>
      </c>
      <c r="KG1" s="53"/>
      <c r="KH1" s="747" t="s">
        <v>1088</v>
      </c>
      <c r="KI1" s="747"/>
      <c r="KJ1" s="578" t="s">
        <v>594</v>
      </c>
      <c r="KK1" s="110"/>
      <c r="KL1" s="544" t="s">
        <v>1052</v>
      </c>
      <c r="KM1" s="53"/>
      <c r="KN1" s="747" t="s">
        <v>1089</v>
      </c>
      <c r="KO1" s="747"/>
      <c r="KP1" s="578" t="s">
        <v>594</v>
      </c>
      <c r="KQ1" s="110"/>
      <c r="KR1" s="544" t="s">
        <v>1052</v>
      </c>
      <c r="KS1" s="53"/>
      <c r="KT1" s="747" t="s">
        <v>1090</v>
      </c>
      <c r="KU1" s="747"/>
      <c r="KV1" s="578" t="s">
        <v>594</v>
      </c>
      <c r="KW1" s="110"/>
      <c r="KX1" s="544" t="s">
        <v>1052</v>
      </c>
      <c r="KY1" s="53"/>
      <c r="KZ1" s="747" t="s">
        <v>1091</v>
      </c>
      <c r="LA1" s="747"/>
      <c r="LB1" s="578" t="s">
        <v>594</v>
      </c>
      <c r="LC1" s="110"/>
      <c r="LD1" s="544" t="s">
        <v>1080</v>
      </c>
      <c r="LE1" s="53"/>
      <c r="LF1" s="747" t="s">
        <v>1092</v>
      </c>
      <c r="LG1" s="747"/>
      <c r="LH1" s="578" t="s">
        <v>594</v>
      </c>
      <c r="LI1" s="110"/>
      <c r="LJ1" s="544" t="s">
        <v>1080</v>
      </c>
      <c r="LK1" s="53"/>
      <c r="LL1" s="747" t="s">
        <v>1093</v>
      </c>
      <c r="LM1" s="747"/>
      <c r="LN1" s="578" t="s">
        <v>594</v>
      </c>
      <c r="LO1" s="308"/>
      <c r="LP1" s="544" t="s">
        <v>1080</v>
      </c>
      <c r="LQ1" s="53"/>
      <c r="LR1" s="747" t="s">
        <v>1094</v>
      </c>
      <c r="LS1" s="747"/>
      <c r="LT1" s="578" t="s">
        <v>594</v>
      </c>
      <c r="LU1" s="308"/>
      <c r="LV1" s="544" t="s">
        <v>1064</v>
      </c>
      <c r="LW1" s="53"/>
      <c r="LX1" s="747" t="s">
        <v>1095</v>
      </c>
      <c r="LY1" s="747"/>
      <c r="LZ1" s="578" t="s">
        <v>594</v>
      </c>
      <c r="MA1" s="308"/>
      <c r="MB1" s="544" t="s">
        <v>1080</v>
      </c>
      <c r="MC1" s="53"/>
      <c r="MD1" s="768" t="s">
        <v>1096</v>
      </c>
      <c r="ME1" s="747"/>
      <c r="MF1" s="578" t="s">
        <v>594</v>
      </c>
      <c r="MG1" s="308"/>
      <c r="MH1" s="544" t="s">
        <v>1080</v>
      </c>
      <c r="MI1" s="53"/>
      <c r="MJ1" s="768" t="s">
        <v>1097</v>
      </c>
      <c r="MK1" s="747"/>
      <c r="ML1" s="578" t="s">
        <v>594</v>
      </c>
      <c r="MM1" s="308"/>
      <c r="MN1" s="544" t="s">
        <v>1080</v>
      </c>
      <c r="MO1" s="53"/>
      <c r="MP1" s="747" t="s">
        <v>3422</v>
      </c>
      <c r="MQ1" s="747"/>
      <c r="MR1" s="594" t="s">
        <v>594</v>
      </c>
      <c r="MS1" s="308"/>
      <c r="MT1" s="591" t="s">
        <v>1080</v>
      </c>
      <c r="MU1" s="592"/>
      <c r="MV1" s="747" t="s">
        <v>3463</v>
      </c>
      <c r="MW1" s="747"/>
      <c r="MX1" s="635" t="s">
        <v>594</v>
      </c>
      <c r="MY1" s="308"/>
      <c r="MZ1" s="632" t="s">
        <v>1080</v>
      </c>
      <c r="NA1" s="633"/>
      <c r="NB1" s="747" t="s">
        <v>3527</v>
      </c>
      <c r="NC1" s="747"/>
      <c r="ND1" s="663" t="s">
        <v>594</v>
      </c>
      <c r="NE1" s="308"/>
      <c r="NF1" s="674" t="s">
        <v>1045</v>
      </c>
      <c r="NG1" s="654"/>
      <c r="NH1" s="747" t="s">
        <v>3569</v>
      </c>
      <c r="NI1" s="747"/>
      <c r="NJ1" s="677" t="s">
        <v>594</v>
      </c>
      <c r="NK1" s="308"/>
      <c r="NL1" s="674" t="s">
        <v>1080</v>
      </c>
      <c r="NM1" s="675"/>
      <c r="NN1" s="747" t="s">
        <v>3469</v>
      </c>
      <c r="NO1" s="747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SUM(NK4:NK29)</f>
        <v>32433.522000000004</v>
      </c>
      <c r="NL2" s="75" t="s">
        <v>116</v>
      </c>
      <c r="NM2" s="318">
        <f>NK2+NI2-NO2</f>
        <v>4795.6719999999623</v>
      </c>
      <c r="NN2" s="679" t="s">
        <v>1108</v>
      </c>
      <c r="NO2" s="50">
        <f>SUM(NO9:NO40)</f>
        <v>352551.66000000003</v>
      </c>
    </row>
    <row r="3" spans="1:381">
      <c r="A3" s="751" t="s">
        <v>1109</v>
      </c>
      <c r="B3" s="751"/>
      <c r="E3" s="58" t="s">
        <v>123</v>
      </c>
      <c r="F3" s="57">
        <f>F2-F4</f>
        <v>17</v>
      </c>
      <c r="G3" s="751" t="s">
        <v>1109</v>
      </c>
      <c r="H3" s="75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3433.9019999999691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3582</v>
      </c>
      <c r="NK3" s="254"/>
      <c r="NL3" s="679" t="s">
        <v>3474</v>
      </c>
      <c r="NM3" s="96">
        <f>NM2-NK31-NK30</f>
        <v>2841.9519999999625</v>
      </c>
      <c r="NN3" s="679" t="s">
        <v>3499</v>
      </c>
      <c r="NO3" s="679" t="s">
        <v>3561</v>
      </c>
    </row>
    <row r="4" spans="1:381" ht="12.75" customHeight="1" thickBot="1">
      <c r="A4" s="751"/>
      <c r="B4" s="751"/>
      <c r="E4" s="58" t="s">
        <v>134</v>
      </c>
      <c r="F4" s="57">
        <f>SUM(F14:F57)</f>
        <v>12750</v>
      </c>
      <c r="G4" s="751"/>
      <c r="H4" s="75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>
        <v>18607.38</v>
      </c>
      <c r="NL4" s="679" t="s">
        <v>3473</v>
      </c>
      <c r="NM4" s="334">
        <f>NM2-NM5</f>
        <v>0.73199999996086262</v>
      </c>
      <c r="NN4" s="297">
        <v>6000</v>
      </c>
      <c r="NO4" s="298">
        <v>45608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SUM(NM6:NM40)</f>
        <v>4794.9400000000014</v>
      </c>
      <c r="NN5" s="39">
        <v>6000</v>
      </c>
      <c r="NO5" s="40">
        <v>45636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3550</v>
      </c>
      <c r="NG6" s="48">
        <v>5000</v>
      </c>
      <c r="NH6" s="39">
        <v>6000</v>
      </c>
      <c r="NI6" s="40">
        <v>45608</v>
      </c>
      <c r="NJ6" s="602" t="s">
        <v>3570</v>
      </c>
      <c r="NK6" s="614">
        <v>121</v>
      </c>
      <c r="NL6" s="671" t="s">
        <v>3573</v>
      </c>
      <c r="NM6" s="48">
        <v>1900.1</v>
      </c>
      <c r="NN6" s="39">
        <v>8000</v>
      </c>
      <c r="NO6" s="40">
        <v>45650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123" t="s">
        <v>3532</v>
      </c>
      <c r="NA7" s="651">
        <v>46.85</v>
      </c>
      <c r="NB7" s="39">
        <v>8000</v>
      </c>
      <c r="NC7" s="40">
        <v>45580</v>
      </c>
      <c r="ND7" s="602" t="s">
        <v>3546</v>
      </c>
      <c r="NE7" s="48">
        <v>3960.9</v>
      </c>
      <c r="NF7" s="673" t="s">
        <v>3559</v>
      </c>
      <c r="NG7" s="48">
        <v>12985</v>
      </c>
      <c r="NH7" s="41" t="s">
        <v>1187</v>
      </c>
      <c r="NI7" s="299">
        <v>77000</v>
      </c>
      <c r="NJ7" s="602" t="s">
        <v>3596</v>
      </c>
      <c r="NK7" s="614">
        <v>200</v>
      </c>
      <c r="NL7" s="673" t="s">
        <v>3613</v>
      </c>
      <c r="NM7" s="48">
        <v>53.62</v>
      </c>
      <c r="NN7" s="39">
        <v>12000</v>
      </c>
      <c r="NO7" s="40">
        <v>45664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3533</v>
      </c>
      <c r="NA8" s="652">
        <v>30.68</v>
      </c>
      <c r="NB8" s="39" t="s">
        <v>1187</v>
      </c>
      <c r="NC8" s="324">
        <v>94000</v>
      </c>
      <c r="ND8" s="602" t="s">
        <v>3558</v>
      </c>
      <c r="NE8" s="614">
        <v>2943</v>
      </c>
      <c r="NF8" s="673" t="s">
        <v>3560</v>
      </c>
      <c r="NG8" s="48">
        <f>13002*2</f>
        <v>26004</v>
      </c>
      <c r="NH8" s="661" t="s">
        <v>1220</v>
      </c>
      <c r="NI8" s="50">
        <v>-3000</v>
      </c>
      <c r="NJ8" s="689" t="s">
        <v>3544</v>
      </c>
      <c r="NL8" s="602" t="s">
        <v>1306</v>
      </c>
      <c r="NM8" s="679">
        <v>17.05</v>
      </c>
      <c r="NN8" s="39">
        <v>18000</v>
      </c>
      <c r="NO8" s="40">
        <v>45678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3502</v>
      </c>
      <c r="NA9" s="48">
        <v>59.57</v>
      </c>
      <c r="NB9" s="260" t="s">
        <v>1231</v>
      </c>
      <c r="NC9" s="299">
        <v>0</v>
      </c>
      <c r="ND9" s="665" t="s">
        <v>3544</v>
      </c>
      <c r="NF9" s="152" t="s">
        <v>3536</v>
      </c>
      <c r="NG9" s="48">
        <v>42.12</v>
      </c>
      <c r="NH9" s="655" t="s">
        <v>3516</v>
      </c>
      <c r="NI9" s="99">
        <v>-92000</v>
      </c>
      <c r="NJ9" s="689" t="s">
        <v>3571</v>
      </c>
      <c r="NK9" s="124">
        <f>1820</f>
        <v>1820</v>
      </c>
      <c r="NL9" s="152" t="s">
        <v>3536</v>
      </c>
      <c r="NM9" s="48">
        <v>65.8</v>
      </c>
      <c r="NN9" s="41" t="s">
        <v>1187</v>
      </c>
      <c r="NO9" s="299">
        <v>50000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3580</v>
      </c>
      <c r="NE10" s="124">
        <f>1820*3</f>
        <v>5460</v>
      </c>
      <c r="NF10" s="152" t="s">
        <v>3549</v>
      </c>
      <c r="NG10" s="48">
        <v>200</v>
      </c>
      <c r="NH10" s="661" t="s">
        <v>3501</v>
      </c>
      <c r="NI10" s="50">
        <v>30000</v>
      </c>
      <c r="NJ10" s="691" t="s">
        <v>3583</v>
      </c>
      <c r="NK10" s="124">
        <f>1830*4</f>
        <v>7320</v>
      </c>
      <c r="NL10" s="152" t="s">
        <v>3563</v>
      </c>
      <c r="NM10" s="62">
        <v>35.799999999999997</v>
      </c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3563</v>
      </c>
      <c r="NG11" s="62">
        <v>71.599999999999994</v>
      </c>
      <c r="NH11" s="672" t="s">
        <v>3551</v>
      </c>
      <c r="NI11" s="50">
        <v>5000</v>
      </c>
      <c r="NJ11" s="707" t="s">
        <v>3611</v>
      </c>
      <c r="NK11" s="48">
        <f>1840*2</f>
        <v>3680</v>
      </c>
      <c r="NL11" s="152" t="s">
        <v>3607</v>
      </c>
      <c r="NM11" s="51">
        <f>10.9*2</f>
        <v>21.8</v>
      </c>
      <c r="NN11" s="681" t="s">
        <v>3516</v>
      </c>
      <c r="NO11" s="99">
        <v>-102000</v>
      </c>
      <c r="NP11" s="336"/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3535</v>
      </c>
      <c r="NG12" s="51">
        <f>91.72+10.9</f>
        <v>102.62</v>
      </c>
      <c r="NH12" s="661" t="s">
        <v>3552</v>
      </c>
      <c r="NI12" s="50">
        <v>204003</v>
      </c>
      <c r="NJ12" s="679" t="s">
        <v>1268</v>
      </c>
      <c r="NK12" s="254"/>
      <c r="NL12" s="706" t="s">
        <v>3608</v>
      </c>
      <c r="NM12" s="705">
        <v>286.05</v>
      </c>
      <c r="NN12" s="682" t="s">
        <v>3584</v>
      </c>
      <c r="NO12" s="50">
        <v>297460</v>
      </c>
      <c r="NP12" s="609">
        <v>45598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3566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3541</v>
      </c>
      <c r="NI13" s="631">
        <v>100722</v>
      </c>
      <c r="NJ13" s="679" t="s">
        <v>3619</v>
      </c>
      <c r="NK13" s="254">
        <f>53.001</f>
        <v>53.000999999999998</v>
      </c>
      <c r="NL13" s="152" t="s">
        <v>1547</v>
      </c>
      <c r="NM13" s="62">
        <v>5</v>
      </c>
      <c r="NN13" s="682" t="s">
        <v>3541</v>
      </c>
      <c r="NO13" s="631">
        <v>101021</v>
      </c>
      <c r="NP13" s="609">
        <v>45598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69" t="s">
        <v>1631</v>
      </c>
      <c r="DP14" s="77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47" t="s">
        <v>1649</v>
      </c>
      <c r="HK14" s="747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3562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3588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3548</v>
      </c>
      <c r="NE14" s="254"/>
      <c r="NF14" s="152" t="s">
        <v>1612</v>
      </c>
      <c r="NG14" s="48">
        <f>13.57+9*2</f>
        <v>31.57</v>
      </c>
      <c r="NH14" s="672" t="s">
        <v>3554</v>
      </c>
      <c r="NI14" s="631">
        <v>12</v>
      </c>
      <c r="NJ14" s="325" t="s">
        <v>3599</v>
      </c>
      <c r="NK14" s="254">
        <v>34.06</v>
      </c>
      <c r="NL14" s="152" t="s">
        <v>1612</v>
      </c>
      <c r="NM14" s="48">
        <f>13.57+9*2</f>
        <v>31.57</v>
      </c>
      <c r="NN14" s="688" t="s">
        <v>1482</v>
      </c>
      <c r="NO14" s="631">
        <v>0</v>
      </c>
      <c r="NP14" s="609">
        <v>45598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71" t="s">
        <v>1605</v>
      </c>
      <c r="KE15" s="77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80" t="s">
        <v>3576</v>
      </c>
      <c r="NK15" s="589">
        <v>79.989999999999995</v>
      </c>
      <c r="NL15" s="152" t="s">
        <v>1675</v>
      </c>
      <c r="NM15" s="48">
        <f>14.72+17.58+14.81+14.9+10+19.87+17.03+16.87</f>
        <v>125.78</v>
      </c>
      <c r="NN15" s="682" t="s">
        <v>3554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3589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3557</v>
      </c>
      <c r="NG16" s="48">
        <v>10</v>
      </c>
      <c r="NH16" s="650" t="s">
        <v>3496</v>
      </c>
      <c r="NI16" s="99">
        <v>-1486</v>
      </c>
      <c r="NJ16" s="702" t="s">
        <v>3603</v>
      </c>
      <c r="NK16" s="589">
        <v>2.0009999999999999</v>
      </c>
      <c r="NL16" s="603" t="s">
        <v>3604</v>
      </c>
      <c r="NM16" s="48">
        <v>20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687" t="s">
        <v>3578</v>
      </c>
      <c r="NK17" s="589">
        <v>67.599999999999994</v>
      </c>
      <c r="NL17" s="603" t="s">
        <v>3591</v>
      </c>
      <c r="NM17" s="48">
        <f>22.6+15.7+21.7+30.5+30.8</f>
        <v>121.3</v>
      </c>
      <c r="NN17" s="650" t="s">
        <v>3496</v>
      </c>
      <c r="NO17" s="99">
        <v>-952</v>
      </c>
      <c r="NP17" s="336">
        <v>45597</v>
      </c>
      <c r="NQ17" s="99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69" t="s">
        <v>1863</v>
      </c>
      <c r="DJ18" s="77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3590</v>
      </c>
      <c r="NE18" s="662"/>
      <c r="NF18" s="603" t="s">
        <v>3574</v>
      </c>
      <c r="NG18" s="48">
        <v>2270</v>
      </c>
      <c r="NH18" s="657" t="s">
        <v>3543</v>
      </c>
      <c r="NI18" s="664">
        <f>NH19-0.99*195000</f>
        <v>-2206</v>
      </c>
      <c r="NJ18" s="679" t="s">
        <v>1548</v>
      </c>
      <c r="NK18" s="254"/>
      <c r="NL18" s="603" t="s">
        <v>3593</v>
      </c>
      <c r="NM18" s="48">
        <v>33.4</v>
      </c>
      <c r="NN18" s="649">
        <v>23.73</v>
      </c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3537</v>
      </c>
      <c r="ND19" s="693"/>
      <c r="NE19" s="693"/>
      <c r="NF19" s="603" t="s">
        <v>2071</v>
      </c>
      <c r="NG19" s="48">
        <v>115</v>
      </c>
      <c r="NH19" s="288">
        <v>190844</v>
      </c>
      <c r="NI19" s="43" t="s">
        <v>2038</v>
      </c>
      <c r="NJ19" s="681" t="s">
        <v>1786</v>
      </c>
      <c r="NK19" s="254">
        <f>35.99+64.79+179.96</f>
        <v>280.74</v>
      </c>
      <c r="NL19" s="603" t="s">
        <v>3610</v>
      </c>
      <c r="NM19" s="48">
        <v>29.9</v>
      </c>
      <c r="NN19" s="610" t="s">
        <v>2836</v>
      </c>
      <c r="NO19" s="647">
        <v>0</v>
      </c>
      <c r="NP19" s="336">
        <v>45598</v>
      </c>
      <c r="NQ19" s="602" t="s">
        <v>3620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46" t="s">
        <v>3595</v>
      </c>
      <c r="NE20" s="746"/>
      <c r="NF20" s="603" t="s">
        <v>3538</v>
      </c>
      <c r="NG20" s="614">
        <f>15+14.3</f>
        <v>29.3</v>
      </c>
      <c r="NH20" s="657" t="s">
        <v>2087</v>
      </c>
      <c r="NI20" s="668">
        <v>2600</v>
      </c>
      <c r="NJ20" s="49" t="s">
        <v>3614</v>
      </c>
      <c r="NK20" s="48">
        <f>27.64+0.55</f>
        <v>28.19</v>
      </c>
      <c r="NL20" s="603" t="s">
        <v>3592</v>
      </c>
      <c r="NM20" s="614">
        <v>36.9</v>
      </c>
      <c r="NN20" s="684" t="s">
        <v>1787</v>
      </c>
      <c r="NO20" s="586">
        <v>30</v>
      </c>
      <c r="NP20" s="609">
        <v>45594</v>
      </c>
      <c r="NQ20" s="664"/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67" t="s">
        <v>330</v>
      </c>
      <c r="N21" s="767"/>
      <c r="Q21" s="63" t="s">
        <v>355</v>
      </c>
      <c r="S21" s="767" t="s">
        <v>330</v>
      </c>
      <c r="T21" s="76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46"/>
      <c r="NE21" s="746"/>
      <c r="NF21" s="603" t="s">
        <v>3542</v>
      </c>
      <c r="NG21" s="48">
        <v>16.7</v>
      </c>
      <c r="NH21" s="661" t="s">
        <v>3540</v>
      </c>
      <c r="NI21" s="50">
        <v>608</v>
      </c>
      <c r="NJ21" s="49" t="s">
        <v>3615</v>
      </c>
      <c r="NK21" s="48">
        <f>34+0.74</f>
        <v>34.74</v>
      </c>
      <c r="NL21" s="603" t="s">
        <v>3597</v>
      </c>
      <c r="NM21" s="48">
        <v>37.89</v>
      </c>
      <c r="NN21" s="680" t="s">
        <v>3543</v>
      </c>
      <c r="NO21" s="664">
        <f>NN22-0.99*195000</f>
        <v>-333</v>
      </c>
      <c r="NP21" s="336"/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53" t="s">
        <v>2091</v>
      </c>
      <c r="N22" s="753"/>
      <c r="Q22" s="63" t="s">
        <v>364</v>
      </c>
      <c r="S22" s="753" t="s">
        <v>2091</v>
      </c>
      <c r="T22" s="753"/>
      <c r="W22" s="71" t="s">
        <v>1736</v>
      </c>
      <c r="X22" s="14">
        <v>0</v>
      </c>
      <c r="Y22" s="767" t="s">
        <v>330</v>
      </c>
      <c r="Z22" s="76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52" t="s">
        <v>2117</v>
      </c>
      <c r="IU22" s="75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5"/>
      <c r="NE22" s="695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49" t="s">
        <v>3612</v>
      </c>
      <c r="NK22" s="48">
        <v>11.23</v>
      </c>
      <c r="NL22" s="603" t="s">
        <v>3606</v>
      </c>
      <c r="NM22" s="62">
        <v>43.7</v>
      </c>
      <c r="NN22" s="288">
        <v>192717</v>
      </c>
      <c r="NO22" s="43" t="s">
        <v>2038</v>
      </c>
      <c r="NP22" s="24">
        <v>45597</v>
      </c>
    </row>
    <row r="23" spans="1:381">
      <c r="A23" s="767" t="s">
        <v>330</v>
      </c>
      <c r="B23" s="767"/>
      <c r="E23" s="565" t="s">
        <v>402</v>
      </c>
      <c r="F23" s="63"/>
      <c r="G23" s="767" t="s">
        <v>330</v>
      </c>
      <c r="H23" s="767"/>
      <c r="K23" s="71" t="s">
        <v>1736</v>
      </c>
      <c r="L23" s="14">
        <v>0</v>
      </c>
      <c r="M23" s="759"/>
      <c r="N23" s="759"/>
      <c r="Q23" s="63" t="s">
        <v>1916</v>
      </c>
      <c r="S23" s="759"/>
      <c r="T23" s="759"/>
      <c r="W23" s="71" t="s">
        <v>1518</v>
      </c>
      <c r="X23" s="66">
        <v>0</v>
      </c>
      <c r="Y23" s="753" t="s">
        <v>2091</v>
      </c>
      <c r="Z23" s="753"/>
      <c r="AE23" s="767" t="s">
        <v>330</v>
      </c>
      <c r="AF23" s="767"/>
      <c r="AK23" s="767" t="s">
        <v>330</v>
      </c>
      <c r="AL23" s="76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64" t="s">
        <v>2149</v>
      </c>
      <c r="EF23" s="76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52" t="s">
        <v>2117</v>
      </c>
      <c r="HK23" s="75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52" t="s">
        <v>2117</v>
      </c>
      <c r="HW23" s="75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3564</v>
      </c>
      <c r="NG23" s="62">
        <f>35.7+7.7</f>
        <v>43.400000000000006</v>
      </c>
      <c r="NH23" s="661" t="s">
        <v>3417</v>
      </c>
      <c r="NI23" s="50">
        <v>10</v>
      </c>
      <c r="NJ23" s="602" t="s">
        <v>3495</v>
      </c>
      <c r="NL23" s="603" t="s">
        <v>1877</v>
      </c>
      <c r="NM23" s="62"/>
      <c r="NN23" s="680" t="s">
        <v>2087</v>
      </c>
      <c r="NO23" s="631">
        <v>2600</v>
      </c>
      <c r="NP23" s="336">
        <v>45598</v>
      </c>
      <c r="NQ23" s="50"/>
    </row>
    <row r="24" spans="1:381">
      <c r="A24" s="753" t="s">
        <v>2091</v>
      </c>
      <c r="B24" s="753"/>
      <c r="E24" s="565" t="s">
        <v>271</v>
      </c>
      <c r="F24" s="63"/>
      <c r="G24" s="753" t="s">
        <v>2091</v>
      </c>
      <c r="H24" s="753"/>
      <c r="K24" s="71" t="s">
        <v>1518</v>
      </c>
      <c r="L24" s="66">
        <v>0</v>
      </c>
      <c r="M24" s="759"/>
      <c r="N24" s="759"/>
      <c r="Q24" s="71" t="s">
        <v>1617</v>
      </c>
      <c r="R24" s="14">
        <v>0</v>
      </c>
      <c r="S24" s="759"/>
      <c r="T24" s="759"/>
      <c r="W24" s="71" t="s">
        <v>2183</v>
      </c>
      <c r="X24" s="14">
        <v>910.17</v>
      </c>
      <c r="Y24" s="759"/>
      <c r="Z24" s="759"/>
      <c r="AC24" s="78" t="s">
        <v>2184</v>
      </c>
      <c r="AD24" s="14">
        <v>90</v>
      </c>
      <c r="AE24" s="753" t="s">
        <v>2091</v>
      </c>
      <c r="AF24" s="753"/>
      <c r="AI24" s="77" t="s">
        <v>2185</v>
      </c>
      <c r="AJ24" s="14">
        <v>30</v>
      </c>
      <c r="AK24" s="753" t="s">
        <v>2091</v>
      </c>
      <c r="AL24" s="75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53"/>
      <c r="BH24" s="753"/>
      <c r="BK24" s="94" t="s">
        <v>2187</v>
      </c>
      <c r="BL24" s="66">
        <v>48.54</v>
      </c>
      <c r="BM24" s="753"/>
      <c r="BN24" s="753"/>
      <c r="BQ24" s="94" t="s">
        <v>1918</v>
      </c>
      <c r="BR24" s="66">
        <v>50.15</v>
      </c>
      <c r="BS24" s="753" t="s">
        <v>2188</v>
      </c>
      <c r="BT24" s="753"/>
      <c r="BW24" s="94" t="s">
        <v>1918</v>
      </c>
      <c r="BX24" s="66">
        <v>48.54</v>
      </c>
      <c r="BY24" s="753"/>
      <c r="BZ24" s="753"/>
      <c r="CC24" s="94" t="s">
        <v>1918</v>
      </c>
      <c r="CD24" s="66">
        <v>142.91</v>
      </c>
      <c r="CE24" s="753"/>
      <c r="CF24" s="753"/>
      <c r="CI24" s="94" t="s">
        <v>2189</v>
      </c>
      <c r="CJ24" s="66">
        <v>35.049999999999997</v>
      </c>
      <c r="CK24" s="759"/>
      <c r="CL24" s="759"/>
      <c r="CO24" s="94" t="s">
        <v>1866</v>
      </c>
      <c r="CP24" s="66">
        <v>153.41</v>
      </c>
      <c r="CQ24" s="759" t="s">
        <v>2190</v>
      </c>
      <c r="CR24" s="75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3565</v>
      </c>
      <c r="NG24" s="62">
        <v>72.66</v>
      </c>
      <c r="NH24" s="655" t="s">
        <v>2176</v>
      </c>
      <c r="NI24" s="50">
        <v>120</v>
      </c>
      <c r="NJ24" s="648" t="s">
        <v>3494</v>
      </c>
      <c r="NL24" s="646" t="s">
        <v>3572</v>
      </c>
      <c r="NM24" s="48"/>
      <c r="NN24" s="682" t="s">
        <v>3540</v>
      </c>
      <c r="NO24" s="50">
        <v>634</v>
      </c>
      <c r="NP24" s="336">
        <v>45597</v>
      </c>
      <c r="NQ24" s="50"/>
    </row>
    <row r="25" spans="1:381">
      <c r="A25" s="759"/>
      <c r="B25" s="759"/>
      <c r="E25" s="564" t="s">
        <v>386</v>
      </c>
      <c r="F25" s="58"/>
      <c r="G25" s="759"/>
      <c r="H25" s="759"/>
      <c r="K25" s="71" t="s">
        <v>2239</v>
      </c>
      <c r="L25" s="14">
        <f>910+40</f>
        <v>950</v>
      </c>
      <c r="M25" s="759"/>
      <c r="N25" s="759"/>
      <c r="Q25" s="71" t="s">
        <v>1680</v>
      </c>
      <c r="R25" s="14">
        <v>0</v>
      </c>
      <c r="S25" s="759"/>
      <c r="T25" s="759"/>
      <c r="W25" s="72" t="s">
        <v>2240</v>
      </c>
      <c r="X25" s="14">
        <v>110.58</v>
      </c>
      <c r="Y25" s="759"/>
      <c r="Z25" s="759"/>
      <c r="AE25" s="759"/>
      <c r="AF25" s="759"/>
      <c r="AK25" s="759"/>
      <c r="AL25" s="75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59"/>
      <c r="AX25" s="759"/>
      <c r="AY25" s="72"/>
      <c r="AZ25" s="66"/>
      <c r="BA25" s="759"/>
      <c r="BB25" s="759"/>
      <c r="BE25" s="72" t="s">
        <v>1547</v>
      </c>
      <c r="BF25" s="66">
        <f>6.5*2</f>
        <v>13</v>
      </c>
      <c r="BG25" s="759"/>
      <c r="BH25" s="759"/>
      <c r="BK25" s="94" t="s">
        <v>1547</v>
      </c>
      <c r="BL25" s="66">
        <f>6.5*2</f>
        <v>13</v>
      </c>
      <c r="BM25" s="759"/>
      <c r="BN25" s="759"/>
      <c r="BQ25" s="94" t="s">
        <v>1547</v>
      </c>
      <c r="BR25" s="66">
        <v>13</v>
      </c>
      <c r="BS25" s="759"/>
      <c r="BT25" s="759"/>
      <c r="BW25" s="94" t="s">
        <v>1547</v>
      </c>
      <c r="BX25" s="66">
        <v>13</v>
      </c>
      <c r="BY25" s="759"/>
      <c r="BZ25" s="759"/>
      <c r="CC25" s="94" t="s">
        <v>1547</v>
      </c>
      <c r="CD25" s="66">
        <v>13</v>
      </c>
      <c r="CE25" s="759"/>
      <c r="CF25" s="75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65" t="s">
        <v>2149</v>
      </c>
      <c r="DZ25" s="76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64" t="s">
        <v>2149</v>
      </c>
      <c r="ES25" s="764"/>
      <c r="ET25" s="54" t="s">
        <v>1810</v>
      </c>
      <c r="EU25" s="99">
        <v>20000</v>
      </c>
      <c r="EW25" s="74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52" t="s">
        <v>2117</v>
      </c>
      <c r="IC25" s="75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8">
        <f>SUM(NG6:NG6)</f>
        <v>5000</v>
      </c>
      <c r="NF25" s="603" t="s">
        <v>3567</v>
      </c>
      <c r="NG25" s="62">
        <v>31.55</v>
      </c>
      <c r="NH25" s="655" t="s">
        <v>3488</v>
      </c>
      <c r="NI25" s="50">
        <v>1000</v>
      </c>
      <c r="NJ25" s="678" t="s">
        <v>1605</v>
      </c>
      <c r="NK25" s="678"/>
      <c r="NL25" s="646" t="s">
        <v>3616</v>
      </c>
      <c r="NM25" s="48">
        <v>110</v>
      </c>
      <c r="NN25" s="682" t="s">
        <v>3443</v>
      </c>
      <c r="NO25" s="50">
        <v>4600</v>
      </c>
      <c r="NP25" s="336">
        <v>45597</v>
      </c>
      <c r="NQ25" s="50"/>
    </row>
    <row r="26" spans="1:381">
      <c r="A26" s="759"/>
      <c r="B26" s="759"/>
      <c r="F26" s="67"/>
      <c r="G26" s="759"/>
      <c r="H26" s="759"/>
      <c r="M26" s="763" t="s">
        <v>372</v>
      </c>
      <c r="N26" s="759"/>
      <c r="Q26" s="71" t="s">
        <v>1736</v>
      </c>
      <c r="R26" s="14">
        <v>0</v>
      </c>
      <c r="S26" s="763" t="s">
        <v>372</v>
      </c>
      <c r="T26" s="759"/>
      <c r="W26" s="72" t="s">
        <v>1918</v>
      </c>
      <c r="X26" s="14">
        <v>60.75</v>
      </c>
      <c r="Y26" s="759"/>
      <c r="Z26" s="759"/>
      <c r="AC26" s="21" t="s">
        <v>2284</v>
      </c>
      <c r="AD26" s="21"/>
      <c r="AE26" s="763" t="s">
        <v>372</v>
      </c>
      <c r="AF26" s="75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64" t="s">
        <v>2149</v>
      </c>
      <c r="EY26" s="76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52" t="s">
        <v>2117</v>
      </c>
      <c r="HQ26" s="75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8">
        <f>SUM(NG7:NG8)</f>
        <v>38989</v>
      </c>
      <c r="NF26" s="603" t="s">
        <v>3568</v>
      </c>
      <c r="NG26" s="62">
        <v>117</v>
      </c>
      <c r="NH26" s="659" t="s">
        <v>2070</v>
      </c>
      <c r="NI26" s="50">
        <v>2000</v>
      </c>
      <c r="NJ26" s="696" t="s">
        <v>3581</v>
      </c>
      <c r="NK26" s="685">
        <v>293.58999999999997</v>
      </c>
      <c r="NL26" s="646" t="s">
        <v>1518</v>
      </c>
      <c r="NM26" s="48">
        <v>677.2</v>
      </c>
      <c r="NN26" s="682" t="s">
        <v>3417</v>
      </c>
      <c r="NO26" s="50">
        <v>10</v>
      </c>
      <c r="NP26" s="336">
        <v>45598</v>
      </c>
    </row>
    <row r="27" spans="1:381" ht="12.75" customHeight="1">
      <c r="A27" s="759"/>
      <c r="B27" s="759"/>
      <c r="E27" s="567" t="s">
        <v>418</v>
      </c>
      <c r="F27" s="67"/>
      <c r="G27" s="759"/>
      <c r="H27" s="759"/>
      <c r="K27" s="72" t="s">
        <v>2332</v>
      </c>
      <c r="L27" s="14">
        <f>60</f>
        <v>60</v>
      </c>
      <c r="M27" s="763" t="s">
        <v>2333</v>
      </c>
      <c r="N27" s="759"/>
      <c r="Q27" s="71" t="s">
        <v>2334</v>
      </c>
      <c r="R27" s="66">
        <v>200</v>
      </c>
      <c r="S27" s="763" t="s">
        <v>2333</v>
      </c>
      <c r="T27" s="759"/>
      <c r="W27" s="72" t="s">
        <v>1986</v>
      </c>
      <c r="X27" s="14">
        <v>61.35</v>
      </c>
      <c r="Y27" s="763" t="s">
        <v>372</v>
      </c>
      <c r="Z27" s="759"/>
      <c r="AC27" s="21" t="s">
        <v>2335</v>
      </c>
      <c r="AD27" s="21">
        <f>53+207+63</f>
        <v>323</v>
      </c>
      <c r="AE27" s="763" t="s">
        <v>2333</v>
      </c>
      <c r="AF27" s="75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64" t="s">
        <v>2355</v>
      </c>
      <c r="FE27" s="76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685"/>
      <c r="NK27" s="685"/>
      <c r="NL27" s="646" t="s">
        <v>3043</v>
      </c>
      <c r="NM27" s="48">
        <v>29.9</v>
      </c>
      <c r="NN27" s="681" t="s">
        <v>2176</v>
      </c>
      <c r="NO27" s="50">
        <v>170</v>
      </c>
      <c r="NP27" s="336">
        <v>45597</v>
      </c>
    </row>
    <row r="28" spans="1:381">
      <c r="A28" s="763" t="s">
        <v>372</v>
      </c>
      <c r="B28" s="759"/>
      <c r="E28" s="567" t="s">
        <v>427</v>
      </c>
      <c r="F28" s="67"/>
      <c r="G28" s="763" t="s">
        <v>372</v>
      </c>
      <c r="H28" s="759"/>
      <c r="K28" s="72" t="s">
        <v>1986</v>
      </c>
      <c r="L28" s="14">
        <v>0</v>
      </c>
      <c r="M28" s="748" t="s">
        <v>197</v>
      </c>
      <c r="N28" s="748"/>
      <c r="Q28" s="71" t="s">
        <v>2183</v>
      </c>
      <c r="R28" s="14">
        <v>0</v>
      </c>
      <c r="S28" s="748" t="s">
        <v>197</v>
      </c>
      <c r="T28" s="748"/>
      <c r="W28" s="72" t="s">
        <v>2041</v>
      </c>
      <c r="X28" s="14">
        <v>64</v>
      </c>
      <c r="Y28" s="763" t="s">
        <v>2333</v>
      </c>
      <c r="Z28" s="759"/>
      <c r="AC28" s="21" t="s">
        <v>2393</v>
      </c>
      <c r="AD28" s="21">
        <f>63+46</f>
        <v>109</v>
      </c>
      <c r="AE28" s="748" t="s">
        <v>197</v>
      </c>
      <c r="AF28" s="74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64" t="s">
        <v>2149</v>
      </c>
      <c r="EM28" s="76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52" t="s">
        <v>2117</v>
      </c>
      <c r="JA28" s="75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329"/>
      <c r="NK28" s="328"/>
      <c r="NL28" s="646" t="s">
        <v>3598</v>
      </c>
      <c r="NM28" s="48">
        <v>208.08</v>
      </c>
      <c r="NN28" s="684" t="s">
        <v>2070</v>
      </c>
      <c r="NO28" s="50">
        <v>2000</v>
      </c>
      <c r="NP28" s="336"/>
    </row>
    <row r="29" spans="1:381">
      <c r="A29" s="763" t="s">
        <v>2333</v>
      </c>
      <c r="B29" s="759"/>
      <c r="E29" s="567" t="s">
        <v>431</v>
      </c>
      <c r="F29" s="67"/>
      <c r="G29" s="763" t="s">
        <v>2333</v>
      </c>
      <c r="H29" s="759"/>
      <c r="K29" s="72" t="s">
        <v>2041</v>
      </c>
      <c r="L29" s="14">
        <v>64</v>
      </c>
      <c r="M29" s="759" t="s">
        <v>300</v>
      </c>
      <c r="N29" s="759"/>
      <c r="S29" s="759" t="s">
        <v>300</v>
      </c>
      <c r="T29" s="759"/>
      <c r="W29" s="72" t="s">
        <v>2092</v>
      </c>
      <c r="X29" s="14">
        <v>100.01</v>
      </c>
      <c r="Y29" s="748" t="s">
        <v>197</v>
      </c>
      <c r="Z29" s="748"/>
      <c r="AC29" s="14" t="s">
        <v>2445</v>
      </c>
      <c r="AD29" s="14">
        <v>65</v>
      </c>
      <c r="AE29" s="759" t="s">
        <v>300</v>
      </c>
      <c r="AF29" s="75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64" t="s">
        <v>2355</v>
      </c>
      <c r="FK29" s="76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676" t="s">
        <v>2221</v>
      </c>
      <c r="NK29" s="312"/>
      <c r="NL29" s="646" t="s">
        <v>3605</v>
      </c>
      <c r="NM29" s="48">
        <v>58.8</v>
      </c>
      <c r="NN29" s="338">
        <v>4257</v>
      </c>
      <c r="NO29" s="285" t="s">
        <v>3457</v>
      </c>
      <c r="NP29" s="336">
        <v>45597</v>
      </c>
    </row>
    <row r="30" spans="1:381">
      <c r="A30" s="748" t="s">
        <v>197</v>
      </c>
      <c r="B30" s="748"/>
      <c r="E30" s="567" t="s">
        <v>2488</v>
      </c>
      <c r="F30" s="58"/>
      <c r="G30" s="748" t="s">
        <v>197</v>
      </c>
      <c r="H30" s="748"/>
      <c r="K30" s="72" t="s">
        <v>2092</v>
      </c>
      <c r="L30" s="14">
        <v>50.01</v>
      </c>
      <c r="M30" s="760" t="s">
        <v>2489</v>
      </c>
      <c r="N30" s="760"/>
      <c r="Q30" s="72" t="s">
        <v>1854</v>
      </c>
      <c r="R30" s="14">
        <v>26</v>
      </c>
      <c r="S30" s="760" t="s">
        <v>2489</v>
      </c>
      <c r="T30" s="760"/>
      <c r="Y30" s="759" t="s">
        <v>300</v>
      </c>
      <c r="Z30" s="759"/>
      <c r="AC30" s="14" t="s">
        <v>2490</v>
      </c>
      <c r="AD30" s="14">
        <v>10</v>
      </c>
      <c r="AE30" s="760" t="s">
        <v>2489</v>
      </c>
      <c r="AF30" s="76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v>0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9">
        <f>SUM(NG20:NG26)</f>
        <v>444.11</v>
      </c>
      <c r="NF30" s="331">
        <v>35.29</v>
      </c>
      <c r="NG30" s="51"/>
      <c r="NH30" s="660" t="s">
        <v>3579</v>
      </c>
      <c r="NI30" s="680">
        <v>2.81</v>
      </c>
      <c r="NJ30" s="330" t="s">
        <v>1200</v>
      </c>
      <c r="NK30" s="62">
        <f>SUM(NM6:NM6)</f>
        <v>1900.1</v>
      </c>
      <c r="NL30" s="648" t="s">
        <v>2382</v>
      </c>
      <c r="NM30" s="51">
        <f>23+75+167+108+248+150</f>
        <v>771</v>
      </c>
      <c r="NN30" s="213"/>
      <c r="NO30" s="50" t="s">
        <v>2442</v>
      </c>
    </row>
    <row r="31" spans="1:381" ht="12.75" customHeight="1">
      <c r="A31" s="759" t="s">
        <v>300</v>
      </c>
      <c r="B31" s="759"/>
      <c r="E31" s="58"/>
      <c r="F31" s="58"/>
      <c r="G31" s="759" t="s">
        <v>300</v>
      </c>
      <c r="H31" s="759"/>
      <c r="M31" s="753" t="s">
        <v>363</v>
      </c>
      <c r="N31" s="753"/>
      <c r="Q31" s="72" t="s">
        <v>1918</v>
      </c>
      <c r="R31" s="14">
        <v>55</v>
      </c>
      <c r="S31" s="753" t="s">
        <v>363</v>
      </c>
      <c r="T31" s="753"/>
      <c r="W31" s="73" t="s">
        <v>2539</v>
      </c>
      <c r="X31" s="73">
        <v>0</v>
      </c>
      <c r="Y31" s="760" t="s">
        <v>2489</v>
      </c>
      <c r="Z31" s="760"/>
      <c r="AE31" s="753" t="s">
        <v>363</v>
      </c>
      <c r="AF31" s="75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58" t="s">
        <v>2548</v>
      </c>
      <c r="DP31" s="75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160" t="s">
        <v>2587</v>
      </c>
      <c r="NK31" s="62">
        <f>SUM(NM7:NM7)</f>
        <v>53.62</v>
      </c>
      <c r="NL31" s="331">
        <f>NQ39</f>
        <v>23.73</v>
      </c>
      <c r="NM31" s="51"/>
      <c r="NN31" s="683" t="s">
        <v>2218</v>
      </c>
      <c r="NO31" s="48"/>
    </row>
    <row r="32" spans="1:381">
      <c r="A32" s="760" t="s">
        <v>2489</v>
      </c>
      <c r="B32" s="760"/>
      <c r="C32" s="69"/>
      <c r="D32" s="69"/>
      <c r="E32" s="69"/>
      <c r="F32" s="69"/>
      <c r="G32" s="760" t="s">
        <v>2489</v>
      </c>
      <c r="H32" s="760"/>
      <c r="K32" s="73" t="s">
        <v>2588</v>
      </c>
      <c r="L32" s="73"/>
      <c r="M32" s="754" t="s">
        <v>2573</v>
      </c>
      <c r="N32" s="754"/>
      <c r="Q32" s="72" t="s">
        <v>1986</v>
      </c>
      <c r="R32" s="14">
        <v>77.239999999999995</v>
      </c>
      <c r="S32" s="754" t="s">
        <v>2573</v>
      </c>
      <c r="T32" s="754"/>
      <c r="Y32" s="753" t="s">
        <v>363</v>
      </c>
      <c r="Z32" s="753"/>
      <c r="AC32" s="574" t="s">
        <v>1395</v>
      </c>
      <c r="AD32" s="14">
        <v>350</v>
      </c>
      <c r="AE32" s="754" t="s">
        <v>2573</v>
      </c>
      <c r="AF32" s="754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61" t="s">
        <v>2477</v>
      </c>
      <c r="DB32" s="76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52" t="s">
        <v>2117</v>
      </c>
      <c r="IO32" s="75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3556</v>
      </c>
      <c r="NE32" s="203">
        <v>200</v>
      </c>
      <c r="NF32" s="203">
        <f>10+20</f>
        <v>30</v>
      </c>
      <c r="NG32" s="653" t="s">
        <v>3539</v>
      </c>
      <c r="NH32" s="658" t="s">
        <v>3553</v>
      </c>
      <c r="NJ32" s="49" t="s">
        <v>2630</v>
      </c>
      <c r="NK32" s="48">
        <f>SUM(NM8:NM8)</f>
        <v>17.05</v>
      </c>
      <c r="NL32" s="177" t="s">
        <v>2477</v>
      </c>
      <c r="NM32" s="22">
        <f>NI24+NK38-NO27</f>
        <v>40</v>
      </c>
      <c r="NN32" s="690" t="s">
        <v>3601</v>
      </c>
      <c r="NO32" s="48">
        <f>196.2</f>
        <v>196.2</v>
      </c>
    </row>
    <row r="33" spans="1:382">
      <c r="A33" s="753" t="s">
        <v>363</v>
      </c>
      <c r="B33" s="753"/>
      <c r="E33" s="575" t="s">
        <v>455</v>
      </c>
      <c r="F33" s="58"/>
      <c r="G33" s="753" t="s">
        <v>363</v>
      </c>
      <c r="H33" s="75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4" t="s">
        <v>2573</v>
      </c>
      <c r="Z33" s="754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J33" s="152" t="s">
        <v>2678</v>
      </c>
      <c r="NK33" s="48">
        <f>SUM(NM9:NM15)</f>
        <v>571.79999999999995</v>
      </c>
      <c r="NL33" s="203"/>
      <c r="NM33" s="653"/>
      <c r="NN33" s="611" t="s">
        <v>3618</v>
      </c>
      <c r="NO33" s="697"/>
    </row>
    <row r="34" spans="1:382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646" t="s">
        <v>3493</v>
      </c>
      <c r="NK34" s="48">
        <f>SUM(NM24:NM29)</f>
        <v>1083.98</v>
      </c>
      <c r="NL34" s="203"/>
      <c r="NM34" s="243"/>
      <c r="NN34" s="700"/>
      <c r="NO34" s="48"/>
      <c r="NQ34" s="14">
        <v>23.88</v>
      </c>
    </row>
    <row r="35" spans="1:382" ht="14.25" customHeight="1">
      <c r="A35" s="755"/>
      <c r="B35" s="755"/>
      <c r="E35" s="570" t="s">
        <v>493</v>
      </c>
      <c r="F35" s="58">
        <v>250</v>
      </c>
      <c r="G35" s="755"/>
      <c r="H35" s="75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3537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J35" s="326" t="s">
        <v>2428</v>
      </c>
      <c r="NK35" s="589">
        <f>SUM(NM16:NM23)</f>
        <v>323.09000000000003</v>
      </c>
      <c r="NL35" s="203"/>
      <c r="NM35" s="243"/>
      <c r="NN35" s="686"/>
      <c r="NO35" s="48"/>
      <c r="NQ35" s="704">
        <v>22.53</v>
      </c>
    </row>
    <row r="36" spans="1:382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6" t="s">
        <v>2149</v>
      </c>
      <c r="DT36" s="75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3555</v>
      </c>
      <c r="NG36" s="244">
        <f>9.5+6.2</f>
        <v>15.7</v>
      </c>
      <c r="NJ36" s="326" t="s">
        <v>2575</v>
      </c>
      <c r="NK36" s="315">
        <f>SUM(NM20:NM23)</f>
        <v>118.49</v>
      </c>
      <c r="NL36" s="203"/>
      <c r="NM36" s="127"/>
      <c r="NN36" s="686" t="s">
        <v>3585</v>
      </c>
      <c r="NO36" s="48" t="s">
        <v>3586</v>
      </c>
      <c r="NQ36" s="704">
        <v>33.119999999999997</v>
      </c>
    </row>
    <row r="37" spans="1:382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L37" s="684" t="s">
        <v>3594</v>
      </c>
      <c r="NM37" s="62">
        <v>33</v>
      </c>
      <c r="NN37" s="683" t="s">
        <v>2123</v>
      </c>
      <c r="NQ37" s="14">
        <v>27.1</v>
      </c>
    </row>
    <row r="38" spans="1:382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J38" s="157" t="s">
        <v>3556</v>
      </c>
      <c r="NK38" s="203">
        <f>-10+100</f>
        <v>90</v>
      </c>
      <c r="NL38" s="679" t="s">
        <v>3617</v>
      </c>
      <c r="NM38" s="244">
        <v>1.3</v>
      </c>
      <c r="NN38" s="679" t="s">
        <v>3602</v>
      </c>
      <c r="NO38" s="679">
        <v>102.46</v>
      </c>
      <c r="NQ38" s="703">
        <v>19.8</v>
      </c>
    </row>
    <row r="39" spans="1:382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58" t="s">
        <v>2548</v>
      </c>
      <c r="DJ39" s="75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M39" s="680"/>
      <c r="NN39" s="701"/>
      <c r="NO39" s="697"/>
      <c r="NQ39" s="703">
        <v>23.73</v>
      </c>
      <c r="NR39" s="602" t="s">
        <v>3609</v>
      </c>
    </row>
    <row r="40" spans="1:382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52" t="s">
        <v>2117</v>
      </c>
      <c r="II40" s="75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K40" s="61"/>
      <c r="NM40" s="680"/>
      <c r="NN40" s="684" t="s">
        <v>2276</v>
      </c>
      <c r="NO40" s="50"/>
    </row>
    <row r="41" spans="1:382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48" t="s">
        <v>2954</v>
      </c>
      <c r="KO41" s="74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K41" s="61"/>
      <c r="NN41" s="683" t="s">
        <v>2686</v>
      </c>
    </row>
    <row r="42" spans="1:382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83" t="s">
        <v>3600</v>
      </c>
    </row>
    <row r="43" spans="1:382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9" t="s">
        <v>372</v>
      </c>
    </row>
    <row r="44" spans="1:382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3545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N44" s="679" t="s">
        <v>2877</v>
      </c>
    </row>
    <row r="45" spans="1:382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N45" s="679" t="s">
        <v>2874</v>
      </c>
    </row>
    <row r="46" spans="1:382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82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3001</v>
      </c>
    </row>
    <row r="48" spans="1:382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79" t="s">
        <v>3026</v>
      </c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  <c r="NO65" s="20"/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3547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2024-11-02T11:48:06Z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