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A940DDE-85DD-4727-B52F-884AC8B5B3F1}" xr6:coauthVersionLast="41" xr6:coauthVersionMax="47" xr10:uidLastSave="{00000000-0000-0000-0000-000000000000}"/>
  <bookViews>
    <workbookView xWindow="1230" yWindow="2355" windowWidth="14415" windowHeight="11835" xr2:uid="{00000000-000D-0000-FFFF-FFFF00000000}"/>
  </bookViews>
  <sheets>
    <sheet name="Sheet1" sheetId="1" r:id="rId1"/>
    <sheet name="numbers extract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H2" i="1"/>
  <c r="I2" i="1" l="1"/>
  <c r="I5" i="1" s="1"/>
  <c r="H5" i="1"/>
  <c r="J2" i="1"/>
  <c r="I14" i="1" s="1"/>
  <c r="L5" i="1"/>
  <c r="H9" i="1" l="1"/>
  <c r="L8" i="1"/>
  <c r="L6" i="1"/>
  <c r="E6" i="1"/>
  <c r="F6" i="1"/>
  <c r="E15" i="1" l="1"/>
  <c r="E10" i="1"/>
  <c r="E8" i="1"/>
  <c r="E4" i="1"/>
  <c r="F4" i="1"/>
  <c r="H14" i="1"/>
  <c r="H11" i="1"/>
  <c r="F13" i="1"/>
  <c r="F10" i="1"/>
  <c r="F8" i="1"/>
  <c r="C8" i="1" l="1"/>
  <c r="C10" i="1" s="1"/>
  <c r="C13" i="1" s="1"/>
  <c r="C15" i="1" s="1"/>
</calcChain>
</file>

<file path=xl/sharedStrings.xml><?xml version="1.0" encoding="utf-8"?>
<sst xmlns="http://schemas.openxmlformats.org/spreadsheetml/2006/main" count="25" uniqueCount="24">
  <si>
    <t>cpf</t>
  </si>
  <si>
    <t>Background: https://tanbinvest.dreamhosters.com/21667/21nestegg-enuf2preempt-stressful-return2u-s/</t>
  </si>
  <si>
    <t>[1] includes (x-ccy) assets that can convert to cash</t>
  </si>
  <si>
    <t>snapMonth</t>
  </si>
  <si>
    <t>7Y window</t>
  </si>
  <si>
    <t>3Y window</t>
  </si>
  <si>
    <t>dry-up[2]</t>
  </si>
  <si>
    <t>incr to 4k/M</t>
  </si>
  <si>
    <t>non-CPF[1]</t>
  </si>
  <si>
    <t>tgt bal</t>
  </si>
  <si>
    <t>&lt;-top up to ERS at age 55</t>
  </si>
  <si>
    <t>4.5Y window</t>
  </si>
  <si>
    <t>cpfLife/M assum` $3000</t>
  </si>
  <si>
    <t xml:space="preserve">ZLH age:
Jul-78 </t>
  </si>
  <si>
    <t>my age:
Jan-74</t>
  </si>
  <si>
    <t>burnrate/M assum` $6000</t>
  </si>
  <si>
    <t>&lt;- At this juncture, both kids edu done. Burn rate=&gt;3k/M</t>
  </si>
  <si>
    <t>cpf
TopUp</t>
  </si>
  <si>
    <t>sal/Y assum`
$150,000</t>
  </si>
  <si>
    <t>&lt;-top up to wife cprRA[3]</t>
  </si>
  <si>
    <t>[3] wife needs reassurance that she can receive meaningful  amount from her own cpfLife</t>
  </si>
  <si>
    <t>[2] For simplicity, assume retirement, not a low-pay, low stress job</t>
  </si>
  <si>
    <t>edu [4]</t>
  </si>
  <si>
    <t>[4] 200k sounds like decent reserve, but there is no minimum 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</si>
</sst>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"/>
    <numFmt numFmtId="165" formatCode="#,##0.0"/>
    <numFmt numFmtId="166" formatCode="mmm/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0" xfId="0" applyBorder="1"/>
    <xf numFmtId="0" fontId="1" fillId="2" borderId="1" xfId="0" applyFont="1" applyFill="1" applyBorder="1"/>
    <xf numFmtId="3" fontId="1" fillId="2" borderId="1" xfId="0" applyNumberFormat="1" applyFont="1" applyFill="1" applyBorder="1"/>
    <xf numFmtId="3" fontId="0" fillId="2" borderId="1" xfId="0" applyNumberFormat="1" applyFill="1" applyBorder="1"/>
    <xf numFmtId="165" fontId="0" fillId="2" borderId="1" xfId="0" applyNumberFormat="1" applyFill="1" applyBorder="1"/>
    <xf numFmtId="164" fontId="0" fillId="2" borderId="1" xfId="0" applyNumberFormat="1" applyFill="1" applyBorder="1"/>
    <xf numFmtId="166" fontId="0" fillId="2" borderId="1" xfId="0" applyNumberFormat="1" applyFill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 applyFont="1" applyBorder="1"/>
    <xf numFmtId="0" fontId="0" fillId="0" borderId="0" xfId="0" applyFont="1"/>
    <xf numFmtId="3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/>
    <xf numFmtId="6" fontId="1" fillId="2" borderId="2" xfId="0" applyNumberFormat="1" applyFont="1" applyFill="1" applyBorder="1" applyAlignment="1">
      <alignment wrapText="1"/>
    </xf>
    <xf numFmtId="17" fontId="3" fillId="0" borderId="3" xfId="0" applyNumberFormat="1" applyFont="1" applyBorder="1"/>
    <xf numFmtId="0" fontId="3" fillId="0" borderId="3" xfId="0" applyFont="1" applyBorder="1"/>
    <xf numFmtId="3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tabSelected="1" workbookViewId="0">
      <selection activeCell="C22" sqref="C22"/>
    </sheetView>
  </sheetViews>
  <sheetFormatPr defaultRowHeight="15" x14ac:dyDescent="0.25"/>
  <cols>
    <col min="1" max="1" width="1.5703125" customWidth="1"/>
    <col min="2" max="2" width="3.7109375" bestFit="1" customWidth="1"/>
    <col min="3" max="3" width="8.7109375" style="1" bestFit="1" customWidth="1"/>
    <col min="4" max="4" width="1.140625" style="1" customWidth="1"/>
    <col min="5" max="5" width="8.28515625" style="1" bestFit="1" customWidth="1"/>
    <col min="6" max="6" width="7.85546875" bestFit="1" customWidth="1"/>
    <col min="7" max="7" width="12.140625" bestFit="1" customWidth="1"/>
    <col min="8" max="8" width="13.140625" customWidth="1"/>
    <col min="9" max="9" width="12.7109375" bestFit="1" customWidth="1"/>
    <col min="10" max="10" width="6.85546875" bestFit="1" customWidth="1"/>
    <col min="11" max="11" width="9.140625" style="7"/>
    <col min="12" max="12" width="9.140625" style="14"/>
  </cols>
  <sheetData>
    <row r="2" spans="2:12" x14ac:dyDescent="0.25">
      <c r="B2" s="15" t="s">
        <v>9</v>
      </c>
      <c r="C2" s="15"/>
      <c r="E2" s="22">
        <f>DATEVALUE(CLEAN(RIGHT(E3,LEN(E3)-FIND(":",E3))))</f>
        <v>28672</v>
      </c>
      <c r="F2" s="22">
        <f>DATEVALUE(CLEAN(RIGHT(F3,LEN(F3)-FIND(":",F3))))</f>
        <v>27030</v>
      </c>
      <c r="G2" s="23"/>
      <c r="H2" s="23" t="str">
        <f>RIGHT(H3,LEN(H3)-FIND("$",H3))</f>
        <v>6000</v>
      </c>
      <c r="I2" s="23" t="str">
        <f>RIGHT(I3,LEN(I3)-FIND("$",I3))</f>
        <v>150,000</v>
      </c>
      <c r="J2" s="23" t="str">
        <f>RIGHT(I13,LEN(I13)-FIND("$",I13))</f>
        <v>3000</v>
      </c>
    </row>
    <row r="3" spans="2:12" s="17" customFormat="1" ht="30" x14ac:dyDescent="0.25">
      <c r="B3" s="8" t="s">
        <v>0</v>
      </c>
      <c r="C3" s="9" t="s">
        <v>8</v>
      </c>
      <c r="D3" s="9"/>
      <c r="E3" s="18" t="s">
        <v>13</v>
      </c>
      <c r="F3" s="19" t="s">
        <v>14</v>
      </c>
      <c r="G3" s="20" t="s">
        <v>3</v>
      </c>
      <c r="H3" s="21" t="s">
        <v>15</v>
      </c>
      <c r="I3" s="21" t="s">
        <v>18</v>
      </c>
      <c r="J3" s="19" t="s">
        <v>17</v>
      </c>
      <c r="K3" s="16"/>
      <c r="L3" s="14"/>
    </row>
    <row r="4" spans="2:12" x14ac:dyDescent="0.25">
      <c r="B4" s="3"/>
      <c r="C4" s="3">
        <v>770</v>
      </c>
      <c r="D4" s="3"/>
      <c r="E4" s="5">
        <f>YEARFRAC($E$2,G4)</f>
        <v>43.416666666666664</v>
      </c>
      <c r="F4" s="4">
        <f>YEARFRAC($F$2,G4)</f>
        <v>47.916666666666664</v>
      </c>
      <c r="G4" s="6">
        <v>44531</v>
      </c>
      <c r="H4" s="3"/>
      <c r="I4" s="3"/>
      <c r="J4" s="3"/>
    </row>
    <row r="5" spans="2:12" x14ac:dyDescent="0.25">
      <c r="B5" s="3"/>
      <c r="C5" s="3"/>
      <c r="D5" s="3"/>
      <c r="E5" s="3"/>
      <c r="F5" s="2"/>
      <c r="G5" s="6" t="s">
        <v>4</v>
      </c>
      <c r="H5" s="3">
        <f>-DATEDIF(G4,G8, "m")*$H$2/1000</f>
        <v>-504</v>
      </c>
      <c r="I5" s="3">
        <f>DATEDIF(G4,G8, "y")*$I$2/1000</f>
        <v>1050</v>
      </c>
      <c r="J5" s="3"/>
      <c r="L5" s="14" t="str">
        <f ca="1">IFERROR(MID(#REF!,ROW(INDIRECT("1:"&amp;LEN(#REF!))),1)*1,"")</f>
        <v/>
      </c>
    </row>
    <row r="6" spans="2:12" x14ac:dyDescent="0.25">
      <c r="B6" s="3"/>
      <c r="C6" s="3"/>
      <c r="D6" s="3"/>
      <c r="E6" s="5">
        <f>YEARFRAC($E$2,G6)</f>
        <v>50.416666666666664</v>
      </c>
      <c r="F6" s="4">
        <f>YEARFRAC($F$2,G6)</f>
        <v>54.916666666666664</v>
      </c>
      <c r="G6" s="6">
        <v>47088</v>
      </c>
      <c r="H6" s="3"/>
      <c r="I6" s="3" t="s">
        <v>6</v>
      </c>
      <c r="J6" s="3"/>
      <c r="L6" s="14" t="str">
        <f ca="1">_xlfn.TEXTJOIN("",TRUE,L5)</f>
        <v/>
      </c>
    </row>
    <row r="7" spans="2:12" ht="2.25" customHeight="1" x14ac:dyDescent="0.25">
      <c r="B7" s="10"/>
      <c r="C7" s="10"/>
      <c r="D7" s="10"/>
      <c r="E7" s="11"/>
      <c r="F7" s="12"/>
      <c r="G7" s="13"/>
      <c r="H7" s="10"/>
      <c r="I7" s="10"/>
      <c r="J7" s="10"/>
    </row>
    <row r="8" spans="2:12" x14ac:dyDescent="0.25">
      <c r="B8" s="3"/>
      <c r="C8" s="3">
        <f>C4+SUM(H5:J5)</f>
        <v>1316</v>
      </c>
      <c r="D8" s="3"/>
      <c r="E8" s="5">
        <f>YEARFRAC($E$2,G8)</f>
        <v>50.416666666666664</v>
      </c>
      <c r="F8" s="4">
        <f>YEARFRAC($F$2,G8)</f>
        <v>54.916666666666664</v>
      </c>
      <c r="G8" s="6">
        <v>47088</v>
      </c>
      <c r="H8" s="3"/>
      <c r="I8" s="8" t="s">
        <v>22</v>
      </c>
      <c r="J8" s="2"/>
      <c r="L8" s="14" t="str">
        <f ca="1">_xlfn.CONCAT(L5)</f>
        <v/>
      </c>
    </row>
    <row r="9" spans="2:12" x14ac:dyDescent="0.25">
      <c r="B9" s="3"/>
      <c r="C9" s="3"/>
      <c r="D9" s="3"/>
      <c r="E9" s="3"/>
      <c r="F9" s="2"/>
      <c r="G9" s="6" t="s">
        <v>4</v>
      </c>
      <c r="H9" s="3">
        <f>-DATEDIF(G8,G10, "m")*$H$2/1000</f>
        <v>-504</v>
      </c>
      <c r="I9" s="2">
        <v>-400</v>
      </c>
      <c r="J9" s="3">
        <v>-200</v>
      </c>
      <c r="K9" s="7" t="s">
        <v>10</v>
      </c>
    </row>
    <row r="10" spans="2:12" x14ac:dyDescent="0.25">
      <c r="B10" s="3"/>
      <c r="C10" s="3">
        <f>C8+SUM(H9:J9)</f>
        <v>212</v>
      </c>
      <c r="D10" s="3"/>
      <c r="E10" s="5">
        <f>YEARFRAC($E$2,G10)</f>
        <v>57.416666666666664</v>
      </c>
      <c r="F10" s="4">
        <f>YEARFRAC($F$2,G10)</f>
        <v>61.916666666666664</v>
      </c>
      <c r="G10" s="6">
        <v>49644</v>
      </c>
      <c r="H10" s="7" t="s">
        <v>16</v>
      </c>
      <c r="I10" s="2"/>
      <c r="J10" s="3"/>
    </row>
    <row r="11" spans="2:12" x14ac:dyDescent="0.25">
      <c r="B11" s="3"/>
      <c r="C11" s="3"/>
      <c r="D11" s="3"/>
      <c r="E11" s="3"/>
      <c r="F11" s="2"/>
      <c r="G11" s="6" t="s">
        <v>5</v>
      </c>
      <c r="H11" s="3">
        <f>-DATEDIF(G10,G13, "m")*3</f>
        <v>-111</v>
      </c>
      <c r="I11" s="3"/>
      <c r="J11" s="3">
        <v>-100</v>
      </c>
      <c r="K11" s="7" t="s">
        <v>19</v>
      </c>
    </row>
    <row r="12" spans="2:12" ht="1.5" customHeight="1" x14ac:dyDescent="0.25">
      <c r="B12" s="10"/>
      <c r="C12" s="10"/>
      <c r="D12" s="10"/>
      <c r="E12" s="11"/>
      <c r="F12" s="12"/>
      <c r="G12" s="13"/>
      <c r="H12" s="10"/>
      <c r="I12" s="10"/>
      <c r="J12" s="10"/>
    </row>
    <row r="13" spans="2:12" ht="30" x14ac:dyDescent="0.25">
      <c r="B13" s="3"/>
      <c r="C13" s="3">
        <f>C10+SUM(H11:J11)</f>
        <v>1</v>
      </c>
      <c r="D13" s="3"/>
      <c r="E13" s="5"/>
      <c r="F13" s="4">
        <f>YEARFRAC($F$2,G13)</f>
        <v>65</v>
      </c>
      <c r="G13" s="6">
        <v>50771</v>
      </c>
      <c r="H13" s="3"/>
      <c r="I13" s="19" t="s">
        <v>12</v>
      </c>
      <c r="J13" s="3"/>
    </row>
    <row r="14" spans="2:12" x14ac:dyDescent="0.25">
      <c r="B14" s="3"/>
      <c r="C14" s="3"/>
      <c r="D14" s="3"/>
      <c r="E14" s="3"/>
      <c r="F14" s="2"/>
      <c r="G14" s="6" t="s">
        <v>11</v>
      </c>
      <c r="H14" s="3">
        <f>-DATEDIF(G13,G15, "m")*3</f>
        <v>-162</v>
      </c>
      <c r="I14" s="3">
        <f>DATEDIF(G13,G15, "m")*J2/1000</f>
        <v>162</v>
      </c>
      <c r="J14" s="3"/>
    </row>
    <row r="15" spans="2:12" x14ac:dyDescent="0.25">
      <c r="B15" s="3"/>
      <c r="C15" s="3">
        <f>C13+SUM(H14:J14)</f>
        <v>1</v>
      </c>
      <c r="D15" s="3"/>
      <c r="E15" s="5">
        <f>YEARFRAC($E$2,G15)</f>
        <v>65</v>
      </c>
      <c r="F15" s="2"/>
      <c r="G15" s="6">
        <v>52413</v>
      </c>
      <c r="H15" s="3"/>
      <c r="I15" s="3" t="s">
        <v>7</v>
      </c>
      <c r="J15" s="3"/>
    </row>
    <row r="16" spans="2:12" x14ac:dyDescent="0.25">
      <c r="B16" s="3"/>
      <c r="C16" s="3"/>
      <c r="D16" s="3"/>
      <c r="E16" s="3"/>
      <c r="F16" s="2"/>
      <c r="G16" s="6"/>
      <c r="H16" s="3"/>
      <c r="I16" s="3"/>
      <c r="J16" s="3"/>
    </row>
    <row r="17" spans="2:10" x14ac:dyDescent="0.25">
      <c r="B17" s="3"/>
      <c r="C17" s="3"/>
      <c r="D17" s="3"/>
      <c r="E17" s="3"/>
      <c r="F17" s="2"/>
      <c r="G17" s="6"/>
      <c r="H17" s="3"/>
      <c r="I17" s="2"/>
      <c r="J17" s="2"/>
    </row>
    <row r="18" spans="2:10" x14ac:dyDescent="0.25">
      <c r="B18" s="1"/>
      <c r="H18" s="1"/>
    </row>
    <row r="19" spans="2:10" x14ac:dyDescent="0.25">
      <c r="B19" s="1" t="s">
        <v>1</v>
      </c>
      <c r="H19" s="1"/>
    </row>
    <row r="20" spans="2:10" x14ac:dyDescent="0.25">
      <c r="B20" s="1" t="s">
        <v>2</v>
      </c>
      <c r="H20" s="1"/>
    </row>
    <row r="21" spans="2:10" x14ac:dyDescent="0.25">
      <c r="B21" t="s">
        <v>21</v>
      </c>
    </row>
    <row r="22" spans="2:10" x14ac:dyDescent="0.25">
      <c r="B22" s="24" t="s">
        <v>20</v>
      </c>
    </row>
    <row r="23" spans="2:10" x14ac:dyDescent="0.25">
      <c r="B23" s="24" t="s">
        <v>23</v>
      </c>
    </row>
  </sheetData>
  <mergeCells count="1">
    <mergeCell ref="B2:C2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D645-D1CA-42ED-8997-C95A14CF61B9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numbers extracted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2024-07-14T16:29:10Z</dcterms:modified>
</cp:coreProperties>
</file>