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C866D5D-2586-488E-8564-A9BE5F171AB1}" xr6:coauthVersionLast="38" xr6:coauthVersionMax="41" xr10:uidLastSave="{00000000-0000-0000-0000-000000000000}"/>
  <bookViews>
    <workbookView xWindow="8856" yWindow="1860" windowWidth="21240" windowHeight="11832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JY19" i="32" l="1"/>
  <c r="JY15" i="32"/>
  <c r="KC3" i="32"/>
  <c r="JQ4" i="32"/>
  <c r="KA33" i="32" l="1"/>
  <c r="JY12" i="32"/>
  <c r="KA29" i="32"/>
  <c r="JY28" i="32" s="1"/>
  <c r="KA24" i="32"/>
  <c r="KA10" i="32" l="1"/>
  <c r="KA21" i="32" l="1"/>
  <c r="JY16" i="32" l="1"/>
  <c r="KA13" i="32" l="1"/>
  <c r="JY25" i="32" l="1"/>
  <c r="E19" i="42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D35" i="42" l="1"/>
  <c r="C4" i="46" l="1"/>
  <c r="C5" i="46" s="1"/>
  <c r="C6" i="46" s="1"/>
  <c r="C7" i="46" s="1"/>
  <c r="C9" i="46" s="1"/>
  <c r="C10" i="46" s="1"/>
  <c r="KA20" i="32" l="1"/>
  <c r="KA35" i="32" l="1"/>
  <c r="KA5" i="32" s="1"/>
  <c r="JS14" i="32" l="1"/>
  <c r="JS30" i="32" l="1"/>
  <c r="JS28" i="32"/>
  <c r="JS25" i="32"/>
  <c r="JY23" i="32" l="1"/>
  <c r="JY2" i="32"/>
  <c r="JY22" i="32"/>
  <c r="JY24" i="32"/>
  <c r="JY27" i="32"/>
  <c r="JY26" i="32" l="1"/>
  <c r="JU49" i="32"/>
  <c r="JU14" i="32"/>
  <c r="JU48" i="32"/>
  <c r="JU13" i="32" l="1"/>
  <c r="JU22" i="32"/>
  <c r="JU19" i="32"/>
  <c r="JS26" i="32" l="1"/>
  <c r="JS19" i="32"/>
  <c r="JU29" i="32" l="1"/>
  <c r="JM17" i="32" l="1"/>
  <c r="JM16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S27" i="32"/>
  <c r="JO29" i="32" l="1"/>
  <c r="JO13" i="32" l="1"/>
  <c r="JM28" i="32" l="1"/>
  <c r="JM18" i="32" l="1"/>
  <c r="JM35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7" i="32"/>
  <c r="KC2" i="32" l="1"/>
  <c r="JW4" i="32"/>
  <c r="JW2" i="32" s="1"/>
  <c r="H31" i="42"/>
  <c r="H33" i="42" s="1"/>
  <c r="I31" i="42"/>
  <c r="I33" i="42" s="1"/>
  <c r="KA2" i="32" l="1"/>
  <c r="KA3" i="32" s="1"/>
  <c r="C21" i="41"/>
  <c r="KA4" i="32" l="1"/>
  <c r="JO24" i="32"/>
  <c r="JM27" i="32"/>
  <c r="JM29" i="32"/>
  <c r="JM33" i="32" l="1"/>
  <c r="JM32" i="32"/>
  <c r="JN40" i="32"/>
  <c r="JC17" i="32" l="1"/>
  <c r="JC16" i="32" l="1"/>
  <c r="JI12" i="32"/>
  <c r="JO31" i="32"/>
  <c r="JO5" i="32" s="1"/>
  <c r="JM31" i="32"/>
  <c r="JM30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16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<sst xmlns="http://schemas.openxmlformats.org/spreadsheetml/2006/main" count="7274" uniqueCount="2946">
  <si>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</si>
  <si>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</si>
  <si>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</si>
  <si>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</si>
  <si>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</si>
  <si>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</si>
  <si>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</si>
  <si>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</si>
  <si>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</si>
  <si>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</si>
  <si>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</si>
  <si>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</si>
  <si>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</si>
  <si>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</si>
  <si>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</si>
  <si>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</si>
  <si>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</si>
  <si>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</si>
  <si>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</si>
  <si>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</si>
  <si>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</si>
  <si>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</si>
  <si>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</si>
  <si>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</si>
  <si>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</si>
  <si>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</si>
  <si>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</si>
  <si>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</si>
  <si>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</si>
  <si>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</si>
  <si>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</si>
  <si>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</si>
  <si>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</si>
  <si>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</si>
  <si>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</si>
  <si>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</si>
  <si>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</si>
  <si>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</si>
  <si>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</si>
  <si>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</si>
  <si>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</si>
  <si>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</si>
  <si>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</si>
  <si>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</si>
  <si>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</si>
  <si>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</si>
  <si>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</si>
  <si>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</si>
  <si>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</si>
  <si>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</si>
  <si>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</si>
  <si>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</si>
  <si>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</si>
  <si>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</si>
  <si>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</si>
  <si>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</si>
  <si>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</si>
  <si>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</si>
  <si>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</si>
  <si>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</si>
  <si>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</si>
  <si>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</si>
  <si>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</si>
  <si>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</si>
  <si>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</si>
  <si>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</si>
  <si>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</si>
  <si>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</si>
  <si>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</si>
  <si>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</si>
  <si>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</si>
  <si>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</si>
  <si>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</si>
  <si>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</si>
  <si>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</si>
  <si>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</si>
  <si>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</si>
  <si>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</si>
  <si>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</si>
  <si>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</si>
  <si>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</si>
  <si>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</si>
  <si>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</si>
  <si>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</si>
  <si>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</si>
  <si>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</si>
  <si>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</si>
  <si>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</si>
  <si>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</si>
  <si>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</si>
  <si>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</si>
  <si>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</si>
  <si>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</si>
  <si>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</si>
  <si>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</si>
  <si>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</si>
  <si>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</si>
  <si>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</si>
  <si>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</si>
  <si>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</si>
  <si>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</si>
  <si>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</si>
  <si>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</si>
  <si>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</si>
  <si>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</si>
  <si>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</si>
  <si>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</si>
  <si>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</si>
  <si>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</si>
  <si>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</si>
  <si>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</si>
  <si>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</si>
  <si>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</si>
  <si>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</si>
  <si>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</si>
  <si>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</si>
  <si>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</si>
  <si>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</si>
  <si>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</si>
  <si>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</si>
  <si>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</si>
  <si>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</si>
  <si>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</si>
  <si>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</si>
  <si>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</si>
  <si>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</si>
  <si>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</si>
  <si>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</si>
  <si>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</si>
  <si>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</si>
  <si>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</si>
  <si>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</si>
  <si>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</si>
  <si>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</si>
  <si>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</si>
  <si>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</si>
  <si>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</si>
  <si>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</si>
  <si>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</si>
  <si>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</si>
  <si>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</si>
  <si>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</si>
  <si>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</si>
  <si>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</si>
  <si>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</si>
  <si>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</si>
  <si>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</si>
  <si>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</si>
  <si>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</si>
  <si>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</si>
  <si>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</si>
  <si>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</si>
  <si>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</si>
  <si>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</si>
  <si>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</si>
  <si>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</si>
  <si>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</si>
  <si>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</si>
  <si>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</si>
  <si>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</si>
  <si>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</si>
  <si>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</si>
  <si>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</si>
  <si>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</si>
  <si>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</si>
  <si>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</si>
  <si>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</si>
  <si>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</si>
  <si>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</si>
  <si>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</si>
  <si>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</si>
  <si>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</si>
  <si>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</si>
  <si>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</si>
  <si>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</si>
  <si>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</si>
  <si>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</si>
  <si>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</si>
  <si>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</si>
  <si>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</si>
  <si>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</si>
  <si>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</si>
  <si>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</si>
  <si>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</si>
  <si>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</si>
  <si>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</si>
  <si>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</si>
  <si>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</si>
  <si>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</si>
  <si>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</si>
  <si>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</si>
  <si>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</si>
  <si>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</si>
  <si>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</si>
  <si>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</si>
  <si>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</si>
  <si>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</si>
  <si>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</si>
  <si>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</si>
  <si>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</si>
  <si>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</si>
  <si>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</si>
  <si>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</si>
  <si>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</si>
  <si>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</si>
  <si>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</si>
  <si>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</si>
  <si>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</si>
  <si>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</si>
  <si>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</si>
  <si>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</si>
  <si>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</si>
  <si>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</si>
  <si>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</si>
  <si>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</si>
  <si>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</si>
  <si>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</si>
  <si>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</si>
  <si>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</si>
  <si>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</si>
  <si>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</si>
  <si>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</si>
  <si>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</si>
  <si>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</si>
  <si>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</si>
  <si>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</si>
  <si>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</si>
  <si>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</si>
  <si>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</si>
  <si>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</si>
  <si>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</si>
  <si>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</si>
  <si>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</si>
  <si>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</si>
  <si>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</si>
  <si>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</si>
  <si>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</si>
  <si>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</si>
  <si>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</si>
  <si>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</si>
  <si>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</si>
  <si>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</si>
  <si>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</si>
  <si>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</si>
  <si>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</si>
  <si>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</si>
  <si>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</si>
  <si>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</si>
  <si>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</si>
  <si>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</si>
  <si>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</si>
  <si>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</si>
  <si>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</si>
  <si>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</si>
  <si>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</si>
  <si>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</si>
  <si>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</si>
  <si>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</si>
  <si>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</si>
  <si>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</si>
  <si>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</si>
  <si>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</si>
  <si>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</si>
  <si>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</si>
  <si>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</si>
  <si>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</si>
  <si>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</si>
  <si>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</si>
  <si>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</si>
  <si>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</si>
  <si>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</si>
  <si>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</si>
  <si>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</si>
  <si>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</si>
  <si>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</si>
  <si>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</si>
  <si>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</si>
  <si>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</si>
  <si>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</si>
  <si>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</si>
  <si>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</si>
  <si>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</si>
  <si>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</si>
  <si>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</si>
  <si>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</si>
  <si>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</si>
  <si>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</si>
  <si>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</si>
  <si>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</si>
  <si>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</si>
  <si>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</si>
  <si>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</si>
  <si>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</si>
  <si>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</si>
  <si>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</si>
  <si>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</si>
  <si>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</si>
  <si>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</si>
  <si>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</si>
  <si>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</si>
  <si>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</si>
  <si>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</si>
  <si>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</si>
  <si>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</si>
  <si>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</si>
  <si>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</si>
  <si>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</si>
  <si>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</si>
  <si>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</si>
  <si>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</si>
  <si>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</si>
  <si>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</si>
  <si>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</si>
  <si>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</si>
  <si>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</si>
  <si>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</si>
  <si>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</si>
  <si>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</si>
  <si>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</si>
  <si>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</si>
  <si>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</si>
  <si>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</si>
  <si>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</si>
  <si>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</si>
  <si>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</si>
  <si>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</si>
  <si>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</si>
  <si>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</si>
  <si>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</si>
  <si>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</si>
  <si>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</si>
  <si>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</si>
  <si>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</si>
  <si>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</si>
  <si>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</si>
  <si>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</si>
  <si>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</si>
  <si>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</si>
  <si>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</si>
  <si>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</si>
  <si>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</si>
  <si>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</si>
  <si>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</si>
  <si>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</si>
  <si>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</si>
  <si>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</si>
  <si>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</si>
  <si>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</si>
  <si>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</si>
  <si>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</si>
  <si>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</si>
  <si>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</si>
  <si>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</si>
  <si>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</si>
  <si>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</si>
  <si>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</si>
  <si>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</si>
  <si>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</si>
  <si>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</si>
  <si>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</si>
  <si>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</si>
  <si>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</si>
  <si>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</si>
  <si>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</si>
  <si>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</si>
  <si>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</si>
  <si>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</si>
  <si>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</si>
  <si>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</si>
  <si>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</si>
  <si>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</si>
  <si>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</si>
  <si>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</si>
  <si>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</si>
  <si>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</si>
  <si>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</si>
  <si>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</si>
  <si>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</si>
  <si>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</si>
  <si>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</si>
  <si>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</si>
  <si>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</si>
  <si>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</si>
  <si>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</si>
  <si>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</si>
  <si>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</si>
  <si>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</si>
  <si>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</si>
  <si>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</si>
  <si>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</si>
  <si>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</si>
  <si>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</si>
  <si>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</si>
  <si>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</si>
  <si>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</si>
  <si>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</si>
  <si>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</si>
  <si>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</si>
  <si>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</si>
  <si>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</si>
  <si>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</si>
  <si>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</si>
  <si>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</si>
  <si>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</si>
  <si>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</si>
  <si>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</si>
  <si>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</si>
  <si>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</si>
  <si>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</si>
  <si>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</si>
  <si>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</si>
  <si>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</si>
  <si>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</si>
  <si>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</si>
  <si>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</si>
  <si>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</si>
  <si>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</si>
  <si>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</si>
  <si>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</si>
  <si>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</si>
  <si>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</si>
  <si>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</si>
  <si>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</si>
  <si>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</si>
  <si>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</si>
  <si>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</si>
  <si>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</si>
  <si>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</si>
  <si>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</si>
  <si>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</si>
  <si>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</si>
  <si>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</si>
  <si>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</si>
  <si>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</si>
  <si>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</si>
  <si>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</si>
  <si>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</si>
  <si>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</si>
  <si>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</si>
  <si>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</si>
  <si>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</si>
  <si>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</si>
  <si>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</si>
  <si>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</si>
  <si>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</si>
  <si>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</si>
  <si>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</si>
  <si>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</si>
  <si>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</si>
  <si>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</si>
  <si>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</si>
  <si>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</si>
  <si>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</si>
  <si>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</si>
  <si>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</si>
  <si>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</si>
  <si>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</si>
  <si>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</si>
  <si>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</si>
  <si>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</si>
  <si>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</si>
  <si>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</si>
  <si>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</si>
  <si>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</si>
  <si>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</si>
  <si>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</si>
  <si>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</si>
  <si>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</si>
  <si>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</si>
  <si>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</si>
  <si>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</si>
  <si>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</si>
  <si>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</si>
  <si>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</si>
  <si>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</si>
  <si>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</si>
  <si>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</si>
  <si>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</si>
  <si>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</si>
  <si>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</si>
  <si>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</si>
  <si>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</si>
  <si>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</si>
  <si>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</si>
  <si>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</si>
  <si>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</si>
  <si>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</si>
  <si>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</si>
  <si>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</si>
  <si>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</si>
  <si>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</si>
  <si>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</si>
  <si>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</si>
  <si>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</si>
  <si>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</si>
  <si>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</si>
  <si>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</si>
  <si>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</si>
  <si>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</si>
  <si>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</si>
  <si>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</si>
  <si>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</si>
  <si>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</si>
  <si>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</si>
  <si>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</si>
  <si>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</si>
  <si>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</si>
  <si>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</si>
  <si>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</si>
  <si>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</si>
  <si>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</si>
  <si>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</si>
  <si>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</si>
  <si>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</si>
  <si>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</si>
  <si>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</si>
  <si>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</si>
  <si>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</si>
  <si>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</si>
  <si>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</si>
  <si>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</si>
  <si>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</si>
  <si>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</si>
  <si>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</si>
  <si>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</si>
  <si>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</si>
  <si>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</si>
  <si>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</si>
  <si>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</si>
  <si>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</si>
  <si>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</si>
  <si>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</si>
  <si>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</si>
  <si>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</si>
  <si>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</si>
  <si>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</si>
  <si>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</si>
  <si>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</si>
  <si>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</si>
  <si>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</si>
  <si>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</si>
  <si>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</si>
  <si>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</si>
  <si>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</si>
  <si>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</si>
  <si>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</si>
  <si>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</si>
  <si>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</si>
  <si>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</si>
  <si>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</si>
  <si>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</si>
  <si>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</si>
  <si>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</si>
  <si>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</si>
  <si>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</si>
  <si>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</si>
  <si>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</si>
  <si>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</si>
  <si>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</si>
  <si>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</si>
  <si>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</si>
  <si>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</si>
  <si>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</si>
  <si>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</si>
  <si>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</si>
  <si>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</si>
  <si>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</si>
  <si>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</si>
  <si>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</si>
  <si>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</si>
  <si>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</si>
  <si>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</si>
  <si>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</si>
  <si>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</si>
  <si>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</si>
  <si>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</si>
  <si>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</si>
  <si>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</si>
  <si>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</si>
  <si>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</si>
  <si>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</si>
  <si>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</si>
  <si>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</si>
  <si>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</si>
  <si>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</si>
  <si>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</si>
  <si>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</si>
  <si>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</si>
  <si>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</si>
  <si>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</si>
  <si>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</si>
  <si>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</si>
  <si>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</si>
  <si>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</si>
  <si>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</si>
  <si>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</si>
  <si>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</si>
  <si>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</si>
  <si>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</si>
  <si>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</si>
  <si>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</si>
  <si>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</si>
  <si>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</si>
  <si>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</si>
  <si>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</si>
  <si>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</si>
  <si>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</si>
  <si>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</si>
  <si>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</si>
  <si>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</si>
  <si>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</si>
  <si>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</si>
  <si>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</si>
  <si>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</si>
  <si>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</si>
  <si>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</si>
  <si>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</si>
  <si>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</si>
  <si>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</si>
  <si>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</si>
  <si>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</si>
  <si>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</si>
  <si>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</si>
  <si>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</si>
  <si>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</si>
  <si>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</si>
  <si>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</si>
  <si>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</si>
  <si>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</si>
  <si>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</si>
  <si>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</si>
  <si>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</si>
  <si>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</si>
  <si>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</si>
  <si>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</si>
  <si>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</si>
  <si>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</si>
  <si>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</si>
  <si>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</si>
  <si>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</si>
  <si>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</si>
  <si>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</si>
  <si>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</si>
  <si>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</si>
  <si>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</si>
  <si>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</si>
  <si>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</si>
  <si>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</si>
  <si>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</si>
  <si>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</si>
  <si>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</si>
  <si>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</si>
  <si>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</si>
  <si>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</si>
  <si>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</si>
  <si>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</si>
  <si>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</si>
  <si>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</si>
  <si>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</si>
  <si>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</si>
  <si>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</si>
  <si>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</si>
  <si>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</si>
  <si>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</si>
  <si>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</si>
  <si>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</si>
  <si>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</si>
  <si>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</si>
  <si>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</si>
  <si>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</si>
  <si>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</si>
  <si>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</si>
  <si>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</si>
  <si>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</si>
  <si>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</si>
  <si>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</si>
  <si>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</si>
  <si>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</si>
  <si>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</si>
  <si>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</si>
  <si>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</si>
  <si>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</si>
  <si>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</si>
  <si>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</si>
  <si>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</si>
  <si>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</si>
  <si>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</si>
  <si>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</si>
  <si>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</si>
  <si>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</si>
  <si>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</si>
  <si>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</si>
  <si>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</si>
  <si>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</si>
  <si>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</si>
  <si>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</si>
  <si>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</si>
  <si>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</si>
  <si>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</si>
  <si>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</si>
  <si>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</si>
  <si>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</si>
  <si>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</si>
  <si>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</si>
  <si>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</si>
  <si>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</si>
  <si>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</si>
  <si>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</si>
  <si>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</si>
  <si>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</si>
  <si>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</si>
  <si>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</si>
  <si>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</si>
  <si>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</si>
  <si>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</si>
  <si>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</si>
  <si>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</si>
  <si>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</si>
  <si>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</si>
  <si>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</si>
  <si>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</si>
  <si>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</si>
  <si>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</si>
  <si>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</si>
  <si>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</si>
  <si>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</si>
  <si>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</si>
  <si>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</si>
  <si>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</si>
  <si>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</si>
  <si>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</si>
  <si>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</si>
  <si>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</si>
  <si>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</si>
  <si>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</si>
  <si>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</si>
  <si>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</si>
  <si>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</si>
  <si>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</si>
  <si>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</si>
  <si>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</si>
  <si>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</si>
  <si>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</si>
  <si>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</si>
  <si>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</si>
  <si>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</si>
  <si>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</si>
  <si>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</si>
  <si>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</si>
  <si>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</si>
  <si>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</si>
  <si>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</si>
  <si>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</si>
  <si>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</si>
  <si>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</si>
  <si>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</si>
  <si>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</si>
  <si>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</si>
  <si>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</si>
  <si>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</si>
  <si>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</si>
  <si>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</si>
  <si>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</si>
  <si>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</si>
  <si>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</si>
  <si>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</si>
  <si>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</si>
  <si>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</si>
  <si>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</si>
  <si>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</si>
  <si>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</si>
  <si>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</si>
  <si>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</si>
  <si>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</si>
  <si>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</si>
  <si>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</si>
  <si>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</si>
  <si>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</si>
  <si>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</si>
  <si>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</si>
  <si>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</si>
  <si>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</si>
  <si>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</si>
  <si>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</si>
  <si>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</si>
  <si>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</si>
  <si>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</si>
  <si>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</si>
  <si>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</si>
  <si>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</si>
  <si>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</si>
  <si>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</si>
  <si>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</si>
  <si>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</si>
  <si>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</si>
  <si>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</si>
  <si>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</si>
  <si>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</si>
  <si>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</si>
  <si>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</si>
  <si>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</si>
  <si>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</si>
  <si>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</si>
  <si>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</si>
  <si>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</si>
  <si>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</si>
  <si>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</si>
  <si>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</si>
  <si>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</si>
  <si>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</si>
  <si>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</si>
  <si>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</si>
  <si>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</si>
  <si>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</si>
  <si>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</si>
  <si>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</si>
  <si>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</si>
  <si>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</si>
  <si>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</si>
  <si>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</si>
  <si>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</si>
  <si>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</si>
  <si>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</si>
  <si>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</si>
  <si>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</si>
  <si>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</si>
  <si>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</si>
  <si>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</si>
  <si>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</si>
  <si>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</si>
  <si>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</si>
  <si>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</si>
  <si>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</si>
  <si>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</si>
  <si>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</si>
  <si>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</si>
  <si>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</si>
  <si>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</si>
  <si>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</si>
  <si>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</si>
  <si>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</si>
  <si>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</si>
  <si>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</si>
  <si>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</si>
  <si>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</si>
  <si>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</si>
  <si>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</si>
  <si>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</si>
  <si>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</si>
  <si>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</si>
  <si>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</si>
  <si>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</si>
  <si>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</si>
  <si>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</si>
  <si>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</si>
  <si>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</si>
  <si>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</si>
  <si>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</si>
  <si>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</si>
  <si>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</si>
  <si>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</si>
  <si>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</si>
  <si>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</si>
  <si>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</si>
  <si>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</si>
  <si>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</si>
  <si>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</si>
  <si>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</si>
  <si>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</si>
  <si>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</si>
  <si>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</si>
  <si>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</si>
  <si>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</si>
  <si>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</si>
  <si>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</si>
  <si>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</si>
  <si>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</si>
  <si>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</si>
  <si>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</si>
  <si>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</si>
  <si>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</si>
  <si>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</si>
  <si>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</si>
  <si>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</si>
  <si>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</si>
  <si>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</si>
  <si>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</si>
  <si>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</si>
  <si>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</si>
  <si>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</si>
  <si>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</si>
  <si>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</si>
  <si>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</si>
  <si>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</si>
  <si>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</si>
  <si>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</si>
  <si>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</si>
  <si>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</si>
  <si>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</si>
  <si>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</si>
  <si>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</si>
  <si>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</si>
  <si>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</si>
  <si>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</si>
  <si>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</si>
  <si>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</si>
  <si>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</si>
  <si>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</si>
  <si>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</si>
  <si>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</si>
  <si>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</si>
  <si>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</si>
  <si>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</si>
  <si>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</si>
  <si>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</si>
  <si>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</si>
  <si>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</si>
  <si>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</si>
  <si>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</si>
  <si>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</si>
  <si>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</si>
  <si>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</si>
  <si>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</si>
  <si>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</si>
  <si>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</si>
  <si>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</si>
  <si>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</si>
  <si>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</si>
  <si>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</si>
  <si>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</si>
  <si>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</si>
  <si>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</si>
  <si>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</si>
  <si>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</si>
  <si>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</si>
  <si>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</si>
  <si>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</si>
  <si>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</si>
  <si>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</si>
  <si>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</si>
  <si>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</si>
  <si>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</si>
  <si>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</si>
  <si>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</si>
  <si>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</si>
  <si>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</si>
  <si>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</si>
  <si>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</si>
  <si>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</si>
  <si>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</si>
  <si>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</si>
  <si>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</si>
  <si>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</si>
  <si>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</si>
  <si>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</si>
  <si>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</si>
  <si>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</si>
  <si>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</si>
  <si>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</si>
  <si>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</si>
  <si>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</si>
  <si>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</si>
  <si>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</si>
  <si>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</si>
  <si>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</si>
  <si>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</si>
  <si>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</si>
  <si>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</si>
  <si>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</si>
  <si>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</si>
  <si>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</si>
  <si>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</si>
  <si>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</si>
  <si>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</si>
  <si>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</si>
  <si>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</si>
  <si>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</si>
  <si>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</si>
  <si>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</si>
  <si>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</si>
  <si>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</si>
  <si>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</si>
  <si>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</si>
  <si>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</si>
  <si>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</si>
  <si>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</si>
  <si>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</si>
  <si>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</si>
  <si>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</si>
  <si>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</si>
  <si>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</si>
  <si>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</si>
  <si>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</si>
  <si>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</si>
  <si>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</si>
  <si>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</si>
  <si>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</si>
  <si>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</si>
  <si>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</si>
  <si>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</si>
  <si>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</si>
  <si>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</si>
  <si>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</si>
  <si>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</si>
  <si>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</si>
  <si>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</si>
  <si>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</si>
  <si>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</si>
  <si>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</si>
  <si>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</si>
  <si>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</si>
  <si>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</si>
  <si>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</si>
  <si>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</si>
  <si>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</si>
  <si>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</si>
  <si>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</si>
  <si>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</si>
  <si>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</si>
  <si>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</si>
  <si>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</si>
  <si>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</si>
  <si>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</si>
  <si>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</si>
  <si>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</si>
  <si>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</si>
  <si>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</si>
  <si>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</si>
  <si>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</si>
  <si>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</si>
  <si>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</si>
  <si>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</si>
  <si>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</si>
  <si>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</si>
  <si>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</si>
  <si>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</si>
  <si>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</si>
  <si>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</si>
  <si>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</si>
  <si>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</si>
  <si>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</si>
  <si>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</si>
  <si>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</si>
  <si>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</si>
  <si>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</si>
  <si>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</si>
  <si>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</si>
  <si>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</si>
  <si>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</si>
  <si>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</si>
  <si>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</si>
  <si>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</si>
  <si>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</si>
  <si>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</si>
  <si>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</si>
  <si>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</si>
  <si>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</si>
  <si>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</si>
  <si>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</si>
  <si>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</si>
  <si>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</si>
  <si>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</si>
  <si>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</si>
  <si>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</si>
  <si>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</si>
  <si>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</si>
  <si>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</si>
  <si>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</si>
  <si>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</si>
  <si>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</si>
  <si>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</si>
  <si>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</si>
  <si>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</si>
  <si>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</si>
  <si>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</si>
  <si>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</si>
  <si>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</si>
  <si>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</si>
  <si>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</si>
  <si>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</si>
  <si>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</si>
  <si>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</si>
  <si>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</si>
  <si>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</si>
  <si>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</si>
  <si>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</si>
  <si>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</si>
  <si>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</si>
  <si>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</si>
  <si>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</si>
  <si>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</si>
  <si>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</si>
  <si>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</si>
  <si>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</si>
  <si>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</si>
  <si>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</si>
  <si>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</si>
  <si>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</si>
  <si>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</si>
  <si>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</si>
  <si>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</si>
  <si>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</si>
  <si>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</si>
  <si>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</si>
  <si>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</si>
  <si>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</si>
  <si>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</si>
  <si>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</si>
  <si>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</si>
  <si>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</si>
  <si>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</si>
  <si>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</si>
  <si>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</si>
  <si>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</si>
  <si>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</si>
  <si>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</si>
  <si>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</si>
  <si>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</si>
  <si>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</si>
  <si>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</si>
  <si>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</si>
  <si>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</si>
  <si>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</si>
  <si>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</si>
  <si>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</si>
  <si>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</si>
  <si>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</si>
  <si>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</si>
  <si>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</si>
  <si>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</si>
  <si>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</si>
  <si>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</si>
  <si>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</si>
  <si>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</si>
  <si>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</si>
  <si>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</si>
  <si>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</si>
  <si>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</si>
  <si>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</si>
  <si>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</si>
  <si>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</si>
  <si>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</si>
  <si>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</si>
  <si>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</si>
  <si>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</si>
  <si>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</si>
  <si>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</si>
  <si>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</si>
  <si>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</si>
  <si>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</si>
  <si>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</si>
  <si>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</si>
  <si>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</si>
  <si>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</si>
  <si>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</si>
  <si>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</si>
  <si>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</si>
  <si>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</si>
  <si>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</si>
  <si>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</si>
  <si>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</si>
  <si>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</si>
  <si>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</si>
  <si>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</si>
  <si>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</si>
  <si>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</si>
  <si>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</si>
  <si>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</si>
  <si>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</si>
  <si>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</si>
  <si>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</si>
  <si>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</si>
  <si>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</si>
  <si>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</si>
  <si>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</si>
  <si>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</si>
  <si>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</si>
  <si>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</si>
  <si>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</si>
  <si>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</si>
  <si>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</si>
  <si>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</si>
  <si>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</si>
  <si>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</si>
  <si>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</si>
  <si>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</si>
  <si>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</si>
  <si>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</si>
  <si>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</si>
  <si>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</si>
  <si>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</si>
  <si>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</si>
  <si>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</si>
  <si>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</si>
  <si>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</si>
  <si>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</si>
  <si>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</si>
  <si>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</si>
  <si>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</si>
  <si>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</si>
  <si>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</si>
  <si>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</si>
  <si>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</si>
  <si>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</si>
  <si>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</si>
  <si>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</si>
  <si>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</si>
  <si>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</si>
  <si>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</si>
  <si>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</si>
  <si>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</si>
  <si>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</si>
  <si>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</si>
  <si>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</si>
  <si>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</si>
  <si>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</si>
  <si>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</si>
  <si>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</si>
  <si>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</si>
  <si>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</si>
  <si>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</si>
  <si>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</si>
  <si>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</si>
  <si>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</si>
  <si>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</si>
  <si>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</si>
  <si>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</si>
  <si>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</si>
  <si>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</si>
  <si>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</si>
  <si>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</si>
  <si>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</si>
  <si>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</si>
  <si>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</si>
  <si>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</si>
  <si>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</si>
  <si>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</si>
  <si>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</si>
  <si>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</si>
  <si>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</si>
  <si>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</si>
  <si>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</si>
  <si>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</si>
  <si>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</si>
  <si>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</si>
  <si>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</si>
  <si>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</si>
  <si>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</si>
  <si>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</si>
  <si>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</si>
  <si>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</si>
  <si>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</si>
  <si>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</si>
  <si>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</si>
  <si>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</si>
  <si>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</si>
  <si>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</si>
  <si>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</si>
  <si>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</si>
  <si>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</si>
  <si>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</si>
  <si>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</si>
  <si>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</si>
  <si>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</si>
  <si>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</si>
  <si>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</si>
  <si>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</si>
  <si>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</si>
  <si>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</si>
  <si>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</si>
  <si>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</si>
  <si>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</si>
  <si>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</si>
  <si>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</si>
  <si>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</si>
  <si>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</si>
  <si>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</si>
  <si>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</si>
  <si>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</si>
  <si>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</si>
  <si>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</si>
  <si>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</si>
  <si>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</si>
  <si>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</si>
  <si>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</si>
  <si>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</si>
  <si>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</si>
  <si>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</si>
  <si>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</si>
  <si>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</si>
  <si>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</si>
  <si>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</si>
  <si>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</si>
  <si>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</si>
  <si>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</si>
  <si>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</si>
  <si>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</si>
  <si>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</si>
  <si>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</si>
  <si>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</si>
  <si>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</si>
  <si>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</si>
  <si>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</si>
  <si>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</si>
  <si>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</si>
  <si>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</si>
  <si>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</si>
  <si>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</si>
  <si>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</si>
  <si>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</si>
  <si>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</si>
  <si>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</si>
  <si>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</si>
  <si>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</si>
  <si>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</si>
  <si>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</si>
  <si>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</si>
  <si>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</si>
  <si>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</si>
  <si>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</si>
  <si>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</si>
  <si>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</si>
  <si>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</si>
  <si>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</si>
  <si>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</si>
  <si>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</si>
  <si>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</si>
  <si>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</si>
  <si>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</si>
  <si>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</si>
  <si>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</si>
  <si>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</si>
  <si>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</si>
  <si>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</si>
  <si>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</si>
  <si>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</si>
  <si>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</si>
  <si>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</si>
  <si>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</si>
  <si>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</si>
  <si>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</si>
  <si>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</si>
  <si>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</si>
  <si>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</si>
  <si>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</si>
  <si>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</si>
  <si>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</si>
  <si>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</si>
  <si>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</si>
  <si>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</si>
  <si>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</si>
  <si>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</si>
  <si>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</si>
  <si>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</si>
  <si>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</si>
  <si>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</si>
  <si>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</si>
  <si>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</si>
  <si>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</si>
  <si>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</si>
  <si>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</si>
  <si>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</si>
  <si>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</si>
  <si>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</si>
  <si>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</si>
  <si>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</si>
  <si>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</si>
  <si>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</si>
  <si>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</si>
  <si>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</si>
  <si>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</si>
  <si>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</si>
  <si>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</si>
  <si>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</si>
  <si>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</si>
  <si>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</si>
  <si>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</si>
  <si>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</si>
  <si>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</si>
  <si>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</si>
  <si>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</si>
  <si>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</si>
  <si>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</si>
  <si>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</si>
  <si>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</si>
  <si>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</si>
  <si>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</si>
  <si>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</si>
  <si>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</si>
  <si>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</si>
  <si>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</si>
  <si>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</si>
  <si>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</si>
  <si>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</si>
  <si>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</si>
  <si>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</si>
  <si>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</si>
  <si>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</si>
  <si>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</si>
  <si>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</si>
  <si>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</si>
  <si>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</si>
  <si>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</si>
  <si>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</si>
  <si>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</si>
  <si>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</si>
  <si>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</si>
  <si>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</si>
  <si>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</si>
  <si>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</si>
  <si>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</si>
  <si>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</si>
  <si>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</si>
  <si>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</si>
  <si>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</si>
  <si>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</si>
  <si>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</si>
  <si>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</si>
  <si>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</si>
  <si>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</si>
  <si>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</si>
  <si>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</si>
  <si>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</si>
  <si>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</si>
  <si>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</si>
  <si>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</si>
  <si>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</si>
  <si>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</si>
  <si>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</si>
  <si>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</si>
  <si>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</si>
  <si>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</si>
  <si>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</si>
  <si>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</si>
  <si>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</si>
  <si>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</si>
  <si>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</si>
  <si>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</si>
  <si>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</si>
  <si>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</si>
  <si>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</si>
  <si>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</si>
  <si>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</si>
  <si>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</si>
  <si>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</si>
  <si>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</si>
  <si>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</si>
  <si>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</si>
  <si>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</si>
  <si>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</si>
  <si>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</si>
  <si>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</si>
  <si>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</si>
  <si>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</si>
  <si>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</si>
  <si>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</si>
  <si>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</si>
  <si>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</si>
  <si>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</si>
  <si>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</si>
  <si>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</si>
  <si>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</si>
  <si>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</si>
  <si>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</si>
  <si>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</si>
  <si>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</si>
  <si>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</si>
  <si>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</si>
  <si>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</si>
  <si>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</si>
  <si>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</si>
  <si>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</si>
  <si>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</si>
  <si>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</si>
  <si>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</si>
  <si>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</si>
  <si>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</si>
  <si>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</si>
  <si>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</si>
  <si>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</si>
  <si>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</si>
  <si>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</si>
  <si>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</si>
  <si>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</si>
  <si>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</si>
  <si>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</si>
  <si>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</si>
  <si>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</si>
  <si>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</si>
  <si>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</si>
  <si>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</si>
  <si>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</si>
  <si>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</si>
  <si>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</si>
  <si>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</si>
  <si>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</si>
  <si>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</si>
  <si>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</si>
  <si>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</si>
  <si>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</si>
  <si>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</si>
  <si>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</si>
  <si>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</si>
  <si>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</si>
  <si>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</si>
  <si>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</si>
  <si>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</si>
  <si>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</si>
  <si>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</si>
  <si>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</si>
  <si>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</si>
  <si>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</si>
  <si>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</si>
  <si>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</si>
  <si>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</si>
  <si>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</si>
  <si>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</si>
  <si>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</si>
  <si>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</si>
  <si>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</si>
  <si>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</si>
  <si>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</si>
  <si>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</si>
  <si>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</si>
  <si>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</si>
  <si>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</si>
  <si>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</si>
  <si>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</si>
  <si>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</si>
  <si>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</si>
  <si>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</si>
  <si>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</si>
  <si>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</si>
  <si>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</si>
  <si>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</si>
  <si>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</si>
  <si>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</si>
  <si>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</si>
  <si>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</si>
  <si>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</si>
  <si>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</si>
  <si>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</si>
  <si>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</si>
  <si>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</si>
  <si>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</si>
  <si>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</si>
  <si>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</si>
  <si>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</si>
  <si>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</si>
  <si>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</si>
  <si>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</si>
  <si>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</si>
  <si>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</si>
  <si>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</si>
  <si>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</si>
  <si>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</si>
  <si>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</si>
  <si>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</si>
  <si>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</si>
  <si>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</si>
  <si>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</si>
  <si>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</si>
  <si>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</si>
  <si>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</si>
  <si>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</si>
  <si>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</si>
  <si>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</si>
  <si>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</si>
  <si>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</si>
  <si>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</si>
  <si>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</si>
  <si>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</si>
  <si>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</si>
  <si>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</si>
  <si>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</si>
  <si>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</si>
  <si>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</si>
  <si>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</si>
  <si>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</si>
  <si>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</si>
  <si>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</si>
  <si>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</si>
  <si>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</si>
  <si>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</si>
  <si>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</si>
  <si>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</si>
  <si>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</si>
  <si>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</si>
  <si>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</si>
  <si>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</si>
  <si>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</si>
  <si>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</si>
  <si>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</si>
  <si>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</si>
  <si>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</si>
  <si>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</si>
  <si>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</si>
  <si>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</si>
  <si>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</si>
  <si>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</si>
  <si>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</si>
  <si>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</si>
  <si>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</si>
  <si>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</si>
  <si>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</si>
  <si>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</si>
  <si>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</si>
  <si>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</si>
  <si>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</si>
  <si>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</si>
  <si>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</si>
  <si>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</si>
  <si>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</si>
  <si>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</si>
  <si>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</si>
  <si>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</si>
  <si>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</si>
  <si>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</si>
  <si>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</si>
  <si>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</si>
  <si>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</si>
  <si>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</si>
  <si>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</si>
  <si>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</si>
  <si>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</si>
  <si>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</si>
  <si>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</si>
  <si>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</si>
  <si>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</si>
  <si>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</si>
  <si>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</si>
  <si>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</si>
  <si>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</si>
  <si>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</si>
  <si>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</si>
  <si>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</si>
  <si>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</si>
  <si>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</si>
  <si>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</si>
  <si>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</si>
  <si>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</si>
  <si>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</si>
  <si>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</si>
  <si>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</si>
  <si>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</si>
  <si>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</si>
  <si>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</si>
  <si>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</si>
  <si>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</si>
  <si>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</si>
  <si>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</si>
  <si>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</si>
  <si>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</si>
  <si>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</si>
  <si>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</si>
  <si>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</si>
  <si>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</si>
  <si>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</si>
  <si>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</si>
  <si>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</si>
  <si>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</si>
  <si>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</si>
  <si>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</si>
  <si>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</si>
  <si>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</si>
  <si>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</si>
  <si>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</si>
  <si>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</si>
  <si>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</si>
  <si>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</si>
  <si>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</si>
  <si>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</si>
  <si>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</si>
  <si>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</si>
  <si>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</si>
  <si>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</si>
  <si>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</si>
  <si>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</si>
  <si>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</si>
  <si>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</si>
  <si>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</si>
  <si>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</si>
  <si>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</si>
  <si>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</si>
  <si>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</si>
  <si>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</si>
  <si>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</si>
  <si>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</si>
  <si>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</si>
  <si>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</si>
  <si>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</si>
  <si>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</si>
  <si>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</si>
  <si>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</si>
  <si>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</si>
  <si>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</si>
  <si>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</si>
  <si>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</si>
  <si>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</si>
  <si>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</si>
  <si>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</si>
  <si>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</si>
  <si>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</si>
  <si>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</si>
  <si>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</si>
  <si>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</si>
  <si>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</si>
  <si>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</si>
  <si>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</si>
  <si>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</si>
  <si>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</si>
  <si>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</si>
  <si>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</si>
  <si>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</si>
  <si>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</si>
  <si>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</si>
  <si>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</si>
  <si>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</si>
  <si>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</si>
  <si>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</si>
  <si>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</si>
  <si>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</si>
  <si>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</si>
  <si>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</si>
  <si>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</si>
  <si>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</si>
  <si>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</si>
  <si>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</si>
  <si>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</si>
  <si>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</si>
  <si>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</si>
  <si>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</si>
  <si>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</si>
  <si>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</si>
  <si>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</si>
  <si>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</si>
  <si>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</si>
  <si>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</si>
  <si>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</si>
  <si>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</si>
  <si>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</si>
  <si>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</si>
  <si>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</si>
  <si>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</si>
  <si>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</si>
  <si>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</si>
  <si>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</si>
  <si>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</si>
  <si>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</si>
  <si>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</si>
  <si>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</si>
  <si>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</si>
  <si>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</si>
  <si>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</si>
  <si>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</si>
  <si>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</si>
  <si>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</si>
  <si>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</si>
  <si>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</si>
  <si>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</si>
  <si>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</si>
  <si>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</si>
  <si>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</si>
  <si>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</si>
  <si>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</si>
  <si>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</si>
  <si>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</si>
  <si>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</si>
  <si>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</si>
  <si>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</si>
  <si>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</si>
  <si>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</si>
  <si>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</si>
  <si>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</si>
  <si>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</si>
  <si>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</si>
  <si>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</si>
  <si>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</si>
  <si>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</si>
  <si>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</si>
  <si>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</si>
  <si>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</si>
  <si>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</si>
  <si>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</si>
  <si>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</si>
  <si>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</si>
  <si>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</si>
  <si>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</si>
  <si>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</si>
  <si>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</si>
  <si>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</si>
  <si>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</si>
  <si>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</si>
  <si>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</si>
  <si>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</si>
  <si>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</si>
  <si>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</si>
  <si>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</si>
  <si>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</si>
  <si>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</si>
  <si>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</si>
  <si>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</si>
  <si>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</si>
  <si>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</si>
  <si>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</si>
  <si>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</si>
  <si>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</si>
  <si>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</si>
  <si>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</si>
  <si>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</si>
  <si>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</si>
  <si>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</si>
  <si>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</si>
  <si>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</si>
  <si>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</si>
  <si>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</si>
  <si>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</si>
  <si>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</si>
  <si>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</si>
  <si>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</si>
  <si>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</si>
  <si>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</si>
  <si>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</si>
  <si>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</si>
  <si>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</si>
  <si>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</si>
  <si>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</si>
  <si>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</si>
  <si>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</si>
  <si>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</si>
  <si>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</si>
  <si>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</si>
  <si>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</si>
  <si>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</si>
  <si>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</si>
  <si>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</si>
  <si>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</si>
  <si>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</si>
  <si>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</si>
  <si>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</si>
  <si>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</si>
  <si>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</si>
  <si>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</si>
  <si>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</si>
  <si>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</si>
  <si>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</si>
  <si>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</si>
  <si>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</si>
  <si>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</si>
  <si>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</si>
  <si>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</si>
  <si>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</si>
  <si>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</si>
  <si>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</si>
  <si>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</si>
  <si>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</si>
  <si>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</si>
  <si>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</si>
  <si>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</si>
  <si>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</si>
  <si>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</si>
  <si>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</si>
  <si>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</si>
  <si>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</si>
  <si>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</si>
  <si>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</si>
  <si>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</si>
  <si>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</si>
  <si>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</si>
  <si>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</si>
  <si>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</si>
  <si>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</si>
  <si>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</si>
  <si>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</si>
  <si>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</si>
  <si>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</si>
  <si>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</si>
  <si>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</si>
  <si>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</si>
  <si>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</si>
  <si>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</si>
  <si>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</si>
  <si>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</si>
  <si>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</si>
  <si>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</si>
  <si>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</si>
  <si>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</si>
  <si>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</si>
  <si>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</si>
  <si>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</si>
  <si>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</si>
  <si>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</si>
  <si>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</si>
  <si>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</si>
  <si>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</si>
  <si>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</si>
  <si>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</si>
  <si>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</si>
  <si>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</si>
  <si>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</si>
  <si>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</si>
  <si>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</si>
  <si>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</si>
  <si>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</si>
  <si>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</si>
  <si>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</si>
  <si>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</si>
  <si>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</si>
  <si>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</si>
  <si>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</si>
  <si>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</si>
  <si>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</si>
  <si>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</si>
  <si>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</si>
  <si>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</si>
  <si>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</si>
  <si>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</si>
  <si>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</si>
  <si>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</si>
  <si>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</si>
  <si>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</si>
  <si>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</si>
  <si>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</si>
  <si>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</si>
  <si>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</si>
  <si>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</si>
  <si>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</si>
  <si>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</si>
  <si>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</si>
  <si>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</si>
  <si>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</si>
  <si>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</si>
  <si>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</si>
  <si>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</si>
  <si>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</si>
  <si>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</si>
  <si>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</si>
  <si>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</si>
  <si>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</si>
  <si>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</si>
  <si>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</si>
  <si>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</si>
  <si>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</si>
  <si>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</si>
  <si>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</si>
  <si>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</si>
  <si>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</si>
  <si>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</si>
  <si>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</si>
  <si>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</si>
  <si>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</si>
  <si>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</si>
  <si>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</si>
  <si>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</si>
  <si>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</si>
  <si>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</si>
  <si>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</si>
  <si>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</si>
  <si>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</si>
  <si>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</si>
  <si>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</si>
  <si>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</si>
  <si>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</si>
  <si>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</si>
  <si>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</si>
  <si>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</si>
  <si>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</si>
  <si>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</si>
  <si>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</si>
  <si>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</si>
  <si>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</si>
  <si>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</si>
  <si>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</si>
  <si>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</si>
  <si>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</si>
  <si>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</si>
  <si>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</si>
  <si>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</si>
  <si>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</si>
  <si>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</si>
  <si>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</si>
  <si>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</si>
  <si>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</si>
  <si>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</si>
  <si>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</si>
  <si>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</si>
  <si>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</si>
  <si>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</si>
  <si>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</si>
  <si>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</si>
  <si>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</si>
  <si>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</si>
  <si>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</si>
  <si>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</si>
  <si>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</si>
  <si>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</si>
  <si>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</si>
  <si>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</si>
  <si>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</si>
  <si>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</si>
  <si>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</si>
  <si>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</si>
  <si>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</si>
  <si>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</si>
  <si>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</si>
  <si>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</si>
  <si>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</si>
  <si>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</si>
  <si>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</si>
  <si>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</si>
  <si>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</si>
  <si>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</si>
  <si>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</si>
  <si>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</si>
  <si>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</si>
  <si>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</si>
  <si>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</si>
  <si>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</si>
  <si>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</si>
  <si>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</si>
  <si>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</si>
  <si>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</si>
  <si>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</si>
  <si>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</si>
  <si>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</si>
  <si>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</si>
  <si>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</si>
  <si>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</si>
  <si>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</si>
  <si>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</si>
  <si>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</si>
  <si>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</si>
  <si>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</si>
  <si>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</si>
  <si>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</si>
  <si>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</si>
  <si>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</si>
  <si>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</si>
  <si>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</si>
  <si>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</si>
  <si>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</si>
  <si>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</si>
  <si>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</si>
  <si>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</si>
  <si>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</si>
  <si>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</si>
  <si>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</si>
  <si>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</si>
  <si>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</si>
  <si>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</si>
  <si>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</si>
  <si>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</si>
  <si>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</si>
  <si>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</si>
  <si>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</si>
  <si>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</si>
  <si>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</si>
  <si>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</si>
  <si>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</si>
  <si>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</si>
  <si>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</si>
  <si>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</si>
  <si>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</si>
  <si>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</si>
  <si>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</si>
  <si>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</si>
  <si>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</si>
  <si>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</si>
  <si>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</si>
  <si>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</si>
  <si>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</si>
  <si>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</si>
  <si>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</si>
  <si>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</si>
  <si>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</si>
  <si>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</si>
  <si>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</si>
  <si>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</si>
  <si>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</si>
  <si>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</si>
  <si>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</si>
  <si>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</si>
  <si>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</si>
  <si>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</si>
  <si>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</si>
  <si>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</si>
  <si>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</si>
  <si>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</si>
  <si>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</si>
  <si>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</si>
  <si>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</si>
  <si>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</si>
  <si>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</si>
  <si>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</si>
  <si>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</si>
  <si>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</si>
  <si>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</si>
  <si>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</si>
  <si>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</si>
  <si>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</si>
  <si>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</si>
  <si>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</si>
  <si>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</si>
  <si>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</si>
  <si>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</si>
  <si>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</si>
  <si>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</si>
  <si>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</si>
  <si>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</si>
  <si>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</si>
  <si>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</si>
  <si>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</si>
  <si>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</si>
  <si>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</si>
  <si>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</si>
  <si>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</si>
  <si>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</si>
  <si>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</si>
  <si>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</si>
  <si>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</si>
  <si>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</si>
  <si>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</si>
  <si>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</si>
  <si>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</si>
  <si>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</si>
  <si>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</si>
  <si>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</si>
  <si>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</si>
  <si>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</si>
  <si>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</si>
  <si>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</si>
  <si>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</si>
  <si>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</si>
  <si>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</si>
  <si>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</si>
  <si>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</si>
  <si>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</si>
  <si>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</si>
  <si>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</si>
  <si>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</si>
  <si>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</si>
  <si>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</si>
  <si>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</si>
  <si>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</si>
  <si>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</si>
  <si>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</si>
  <si>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</si>
  <si>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</si>
  <si>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</si>
  <si>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</si>
  <si>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</si>
  <si>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</si>
  <si>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</si>
  <si>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</si>
  <si>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</si>
  <si>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</si>
  <si>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</si>
  <si>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</si>
  <si>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</si>
  <si>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</si>
  <si>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</si>
  <si>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</si>
  <si>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</si>
  <si>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</si>
  <si>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</si>
  <si>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</si>
  <si>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</si>
  <si>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</si>
  <si>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</si>
  <si>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</si>
  <si>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</si>
  <si>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</si>
  <si>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</si>
  <si>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</si>
  <si>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</si>
  <si>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</si>
  <si>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</si>
  <si>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</si>
  <si>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</si>
  <si>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</si>
  <si>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</si>
  <si>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</si>
  <si>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</si>
  <si>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</si>
  <si>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</si>
  <si>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</si>
  <si>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</si>
  <si>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</si>
  <si>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</si>
  <si>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</si>
  <si>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</si>
  <si>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</si>
  <si>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</si>
  <si>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</si>
  <si>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</si>
  <si>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</si>
  <si>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</si>
  <si>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</si>
  <si>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</si>
  <si>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</si>
  <si>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</si>
  <si>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</si>
  <si>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</si>
  <si>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</si>
  <si>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</si>
  <si>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</si>
  <si>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</si>
  <si>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</si>
  <si>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</si>
  <si>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</si>
  <si>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</si>
  <si>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</si>
  <si>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</si>
  <si>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</si>
  <si>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</si>
  <si>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</si>
  <si>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</si>
  <si>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</si>
  <si>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</si>
  <si>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</si>
  <si>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</si>
  <si>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</si>
  <si>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</si>
  <si>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</si>
  <si>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</si>
  <si>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</si>
  <si>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</si>
  <si>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</si>
  <si>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</si>
  <si>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</si>
  <si>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</si>
  <si>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</si>
  <si>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</si>
  <si>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</si>
  <si>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</si>
  <si>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</si>
  <si>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</si>
  <si>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</si>
  <si>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</si>
  <si>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</si>
  <si>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</si>
  <si>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</si>
  <si>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</si>
  <si>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</si>
  <si>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</si>
  <si>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</si>
  <si>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</si>
  <si>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</si>
  <si>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</si>
  <si>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</si>
  <si>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</si>
  <si>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</si>
  <si>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</si>
  <si>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</si>
  <si>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</si>
  <si>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</si>
  <si>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</si>
  <si>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</si>
  <si>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</si>
  <si>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</si>
  <si>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</si>
  <si>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</si>
  <si>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</si>
  <si>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</si>
  <si>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</si>
  <si>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</si>
  <si>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</si>
  <si>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</si>
  <si>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</si>
  <si>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</si>
  <si>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</si>
  <si>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</si>
  <si>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</si>
  <si>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</si>
  <si>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</si>
  <si>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</si>
  <si>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</si>
  <si>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</si>
  <si>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</si>
  <si>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</si>
  <si>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</si>
  <si>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</si>
  <si>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</si>
  <si>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</si>
  <si>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</si>
  <si>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</si>
  <si>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</si>
  <si>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</si>
  <si>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</si>
  <si>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</si>
  <si>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</si>
  <si>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</si>
  <si>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</si>
  <si>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</si>
  <si>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</si>
  <si>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</si>
  <si>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</si>
  <si>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</si>
  <si>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</si>
  <si>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</si>
  <si>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</si>
  <si>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</si>
  <si>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</si>
  <si>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</si>
  <si>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</si>
  <si>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</si>
  <si>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</si>
  <si>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</si>
  <si>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</si>
  <si>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</si>
  <si>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</si>
  <si>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</si>
  <si>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</si>
  <si>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</si>
  <si>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</si>
  <si>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</si>
  <si>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</si>
  <si>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</si>
  <si>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</si>
  <si>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</si>
  <si>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</si>
  <si>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</si>
  <si>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</si>
  <si>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</si>
  <si>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</si>
  <si>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</si>
  <si>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</si>
  <si>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</si>
  <si>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</si>
  <si>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</si>
  <si>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</si>
  <si>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</si>
  <si>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</si>
  <si>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</si>
  <si>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</si>
  <si>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</si>
  <si>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</si>
  <si>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</si>
  <si>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</si>
  <si>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</si>
  <si>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</si>
  <si>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</si>
  <si>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</si>
  <si>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</si>
  <si>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</si>
  <si>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</si>
  <si>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</si>
  <si>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</si>
  <si>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</si>
  <si>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</si>
  <si>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</si>
  <si>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</si>
  <si>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</si>
  <si>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</si>
  <si>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</si>
  <si>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</si>
  <si>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</si>
  <si>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</si>
  <si>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</si>
  <si>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</si>
  <si>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</si>
  <si>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</si>
  <si>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</si>
  <si>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</si>
  <si>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</si>
  <si>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</si>
  <si>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</si>
  <si>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</si>
  <si>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</si>
  <si>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</si>
  <si>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</si>
  <si>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</si>
  <si>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</si>
  <si>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</si>
  <si>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</si>
  <si>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</si>
  <si>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</si>
  <si>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</si>
  <si>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</si>
  <si>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</si>
  <si>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</si>
  <si>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</si>
  <si>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</si>
  <si>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</si>
  <si>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</si>
  <si>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</si>
  <si>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</si>
  <si>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</si>
  <si>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</si>
  <si>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</si>
  <si>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</si>
  <si>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</si>
  <si>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</si>
  <si>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</si>
  <si>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</si>
  <si>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</si>
  <si>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</si>
  <si>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</si>
  <si>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</si>
  <si>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</si>
  <si>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</si>
  <si>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</si>
  <si>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</si>
  <si>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</si>
  <si>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</si>
  <si>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</si>
  <si>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</si>
  <si>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</si>
  <si>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</si>
  <si>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</si>
  <si>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</si>
  <si>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</si>
  <si>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</si>
  <si>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</si>
  <si>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</si>
  <si>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</si>
  <si>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</si>
  <si>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</si>
  <si>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</si>
  <si>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</si>
  <si>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</si>
  <si>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</si>
  <si>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</si>
  <si>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</si>
  <si>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</si>
  <si>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</si>
  <si>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</si>
  <si>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</si>
  <si>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</si>
  <si>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</si>
  <si>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</si>
  <si>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</si>
  <si>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</si>
  <si>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</si>
  <si>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</si>
  <si>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</si>
  <si>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</si>
  <si>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</si>
  <si>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</si>
  <si>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</si>
  <si>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</si>
  <si>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</si>
  <si>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</si>
  <si>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</si>
  <si>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</si>
  <si>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</si>
  <si>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</si>
  <si>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</si>
  <si>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</si>
  <si>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</si>
  <si>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</si>
  <si>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</si>
  <si>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</si>
  <si>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</si>
  <si>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</si>
  <si>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</si>
  <si>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</si>
  <si>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</si>
  <si>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</si>
  <si>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</si>
  <si>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</si>
  <si>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</si>
  <si>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</si>
  <si>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</si>
  <si>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</si>
  <si>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</si>
  <si>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</si>
  <si>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</si>
  <si>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</si>
  <si>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</si>
  <si>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</si>
  <si>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</si>
  <si>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</si>
  <si>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</si>
  <si>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</si>
  <si>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</si>
  <si>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</si>
  <si>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</si>
  <si>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</si>
  <si>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</si>
  <si>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</si>
  <si>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</si>
  <si>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</si>
  <si>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</si>
  <si>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</si>
  <si>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</si>
  <si>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</si>
  <si>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</si>
  <si>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</si>
  <si>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</si>
  <si>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</si>
  <si>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</si>
  <si>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</si>
  <si>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</si>
  <si>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</si>
  <si>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</si>
  <si>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</si>
  <si>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</si>
  <si>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</si>
  <si>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</si>
  <si>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</si>
  <si>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</si>
  <si>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</si>
  <si>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</si>
  <si>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</si>
  <si>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</si>
  <si>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</si>
  <si>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</si>
  <si>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</si>
  <si>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</si>
  <si>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</si>
  <si>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</si>
  <si>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</si>
  <si>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</si>
  <si>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</si>
  <si>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</si>
  <si>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</si>
  <si>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</si>
  <si>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</si>
  <si>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</si>
  <si>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</si>
  <si>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</si>
  <si>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</si>
  <si>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</si>
  <si>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</si>
  <si>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</si>
  <si>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</si>
  <si>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</si>
  <si>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</si>
  <si>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</si>
  <si>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</si>
  <si>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</si>
  <si>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</si>
  <si>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</si>
  <si>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</si>
  <si>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</si>
  <si>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</si>
  <si>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</si>
  <si>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</si>
  <si>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</si>
  <si>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</si>
  <si>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</si>
  <si>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</si>
  <si>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</si>
  <si>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</si>
  <si>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</si>
  <si>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</si>
  <si>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</si>
  <si>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</si>
  <si>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</si>
  <si>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</si>
  <si>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</si>
  <si>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</si>
  <si>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</si>
  <si>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</si>
  <si>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</si>
  <si>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</si>
  <si>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</si>
  <si>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</si>
  <si>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</si>
  <si>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</si>
  <si>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</si>
  <si>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</si>
  <si>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</si>
  <si>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</si>
  <si>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</si>
  <si>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</si>
  <si>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</si>
  <si>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</si>
  <si>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</si>
  <si>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</si>
  <si>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</si>
  <si>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</si>
  <si>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</si>
  <si>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</si>
  <si>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</si>
  <si>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</si>
  <si>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</si>
  <si>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</si>
  <si>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</si>
  <si>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</si>
  <si>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</si>
  <si>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</si>
  <si>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</si>
  <si>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</si>
  <si>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</si>
  <si>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</si>
  <si>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</si>
  <si>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</si>
  <si>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</si>
  <si>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</si>
  <si>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</si>
  <si>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</si>
  <si>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</si>
  <si>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</si>
  <si>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</si>
  <si>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</si>
  <si>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</si>
  <si>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</si>
  <si>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</si>
  <si>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</si>
  <si>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</si>
  <si>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</si>
  <si>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</si>
  <si>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</si>
  <si>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</si>
  <si>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</si>
  <si>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</si>
  <si>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</si>
  <si>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</si>
  <si>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</si>
  <si>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</si>
  <si>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</si>
  <si>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</si>
  <si>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</si>
  <si>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</si>
  <si>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</si>
  <si>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</si>
  <si>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</si>
  <si>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</si>
  <si>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</si>
  <si>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</si>
  <si>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</si>
  <si>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</si>
  <si>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</si>
  <si>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</si>
  <si>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</si>
  <si>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</si>
  <si>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</si>
  <si>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</si>
  <si>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</si>
  <si>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</si>
  <si>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</si>
  <si>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</si>
  <si>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</si>
  <si>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</si>
  <si>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</si>
  <si>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</si>
  <si>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</si>
  <si>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</si>
  <si>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</si>
  <si>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</si>
  <si>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</si>
  <si>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</si>
  <si>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</si>
  <si>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</si>
  <si>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</si>
  <si>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</si>
  <si>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</si>
  <si>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</si>
  <si>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</si>
  <si>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</si>
  <si>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</si>
  <si>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</si>
  <si>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</si>
  <si>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</si>
  <si>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</si>
  <si>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</si>
  <si>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</si>
  <si>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</si>
  <si>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</si>
  <si>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</si>
  <si>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</si>
  <si>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</si>
  <si>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</si>
  <si>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</si>
  <si>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</si>
  <si>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</si>
  <si>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</si>
  <si>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</si>
  <si>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</si>
  <si>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</si>
  <si>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</si>
  <si>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</si>
  <si>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</si>
  <si>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</si>
  <si>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</si>
  <si>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</si>
  <si>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</si>
  <si>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</si>
  <si>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</si>
  <si>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</si>
  <si>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</si>
  <si>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</si>
  <si>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</si>
  <si>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</si>
  <si>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</si>
  <si>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</si>
  <si>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</si>
  <si>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</si>
  <si>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</si>
  <si>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</si>
  <si>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</si>
  <si>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</si>
  <si>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</si>
  <si>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</si>
  <si>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</si>
  <si>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</si>
  <si>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</si>
  <si>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</si>
  <si>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</si>
  <si>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</si>
  <si>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</si>
  <si>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</si>
  <si>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</si>
  <si>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</si>
  <si>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</si>
  <si>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</si>
  <si>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</si>
  <si>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</si>
  <si>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</si>
  <si>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</si>
  <si>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</si>
  <si>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</si>
  <si>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</si>
  <si>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</si>
  <si>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</si>
  <si>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</si>
  <si>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</si>
  <si>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</si>
  <si>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</si>
  <si>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</si>
  <si>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</si>
  <si>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</si>
  <si>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</si>
  <si>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</si>
  <si>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</si>
  <si>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</si>
  <si>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</si>
  <si>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</si>
  <si>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</si>
  <si>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</si>
  <si>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</si>
  <si>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</si>
  <si>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</si>
  <si>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</si>
  <si>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</si>
  <si>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</si>
  <si>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</si>
  <si>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</si>
  <si>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</si>
  <si>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</si>
  <si>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</si>
  <si>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</si>
  <si>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</si>
  <si>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</si>
  <si>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</si>
  <si>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</si>
  <si>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</si>
  <si>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</si>
  <si>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</si>
  <si>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</si>
  <si>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</si>
  <si>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</si>
  <si>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</si>
  <si>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</si>
  <si>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</si>
  <si>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</si>
  <si>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</si>
  <si>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</si>
  <si>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</si>
  <si>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</si>
  <si>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</si>
  <si>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</si>
  <si>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</si>
  <si>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</si>
  <si>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</si>
  <si>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</si>
  <si>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</si>
  <si>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</si>
  <si>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</si>
  <si>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</si>
  <si>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</si>
  <si>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</si>
  <si>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</si>
  <si>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</si>
  <si>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</si>
  <si>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</si>
  <si>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</si>
  <si>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</si>
  <si>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</si>
  <si>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</si>
  <si>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</si>
  <si>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</si>
  <si>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</si>
  <si>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</si>
  <si>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</si>
  <si>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</si>
  <si>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</si>
  <si>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</si>
  <si>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</si>
  <si>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</si>
  <si>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</si>
  <si>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</si>
  <si>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</si>
  <si>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</si>
  <si>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</si>
  <si>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</si>
  <si>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</si>
  <si>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</si>
  <si>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</si>
  <si>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</si>
  <si>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</si>
  <si>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</si>
  <si>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</si>
  <si>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</si>
  <si>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</si>
  <si>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</si>
  <si>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</si>
  <si>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</si>
  <si>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</si>
  <si>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</si>
  <si>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</si>
  <si>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</si>
  <si>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</si>
  <si>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</si>
  <si>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</si>
  <si>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</si>
  <si>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</si>
  <si>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</si>
  <si>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</si>
  <si>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</si>
  <si>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</si>
  <si>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</si>
  <si>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</si>
  <si>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</si>
  <si>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</si>
  <si>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</si>
  <si>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</si>
  <si>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</si>
  <si>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</si>
  <si>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</si>
  <si>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</si>
  <si>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</si>
  <si>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</si>
  <si>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</si>
  <si>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</si>
  <si>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</si>
  <si>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</si>
  <si>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</si>
  <si>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</si>
  <si>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</si>
  <si>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</si>
  <si>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</si>
  <si>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</si>
  <si>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</si>
  <si>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</si>
  <si>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</si>
  <si>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</si>
  <si>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</si>
  <si>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</si>
  <si>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</si>
  <si>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</si>
  <si>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</si>
  <si>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</si>
  <si>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</si>
  <si>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</si>
  <si>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</si>
  <si>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</si>
  <si>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</si>
  <si>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</si>
  <si>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</si>
  <si>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</si>
  <si>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</si>
  <si>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</si>
  <si>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</si>
  <si>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</si>
  <si>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</si>
  <si>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</si>
  <si>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</si>
  <si>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</si>
  <si>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</si>
  <si>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</si>
  <si>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</si>
  <si>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</si>
  <si>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</si>
  <si>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</si>
  <si>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</si>
  <si>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</si>
  <si>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</si>
  <si>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</si>
  <si>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</si>
  <si>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</si>
  <si>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</si>
  <si>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</si>
  <si>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</si>
  <si>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</si>
  <si>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</si>
  <si>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</si>
  <si>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</si>
  <si>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</si>
  <si>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</si>
  <si>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</si>
  <si>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</si>
  <si>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</si>
  <si>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</si>
  <si>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</si>
  <si>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</si>
  <si>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</si>
  <si>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</si>
  <si>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</si>
  <si>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</si>
  <si>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</si>
  <si>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</si>
  <si>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</si>
  <si>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</si>
  <si>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</si>
  <si>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</si>
  <si>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</si>
  <si>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</si>
  <si>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</si>
  <si>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</si>
  <si>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</si>
  <si>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</si>
  <si>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shpeePay4boy</t>
  </si>
  <si>
    <t>shpee buy1Jul</t>
  </si>
  <si>
    <t>DrOng50%reimb</t>
  </si>
  <si>
    <t>Scoot #HSBC</t>
  </si>
  <si>
    <t>Laz mat #104</t>
  </si>
  <si>
    <t>GV #hsbcCcard</t>
  </si>
  <si>
    <t>wife took</t>
  </si>
  <si>
    <t>115 not reflected in balance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</si>
  <si>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</si>
  <si>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</si>
  <si>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</si>
  <si>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</si>
  <si>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</si>
  <si>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</si>
  <si>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</si>
  <si>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incr2slow down #OvD</t>
  </si>
  <si>
    <t>foods4kids</t>
  </si>
  <si>
    <t>..ikea foods</t>
  </si>
  <si>
    <t>taobao4inlaws</t>
  </si>
  <si>
    <t>vivo4kids 8Jul</t>
  </si>
  <si>
    <t>MB mrt 4Jul</t>
  </si>
  <si>
    <t>31 not yet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</si>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</sst>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24" borderId="0" xfId="0" applyFill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09375" defaultRowHeight="13.8"/>
  <cols>
    <col min="1" max="1" width="1.109375" style="548" customWidth="1"/>
    <col min="2" max="3" width="4.5546875" style="548" bestFit="1" customWidth="1"/>
    <col min="4" max="4" width="4.6640625" style="548" bestFit="1" customWidth="1"/>
    <col min="5" max="5" width="7.5546875" style="548" bestFit="1" customWidth="1"/>
    <col min="6" max="6" width="7.44140625" style="548" bestFit="1" customWidth="1"/>
    <col min="7" max="7" width="11.5546875" style="557" bestFit="1" customWidth="1"/>
    <col min="8" max="8" width="4" style="548" bestFit="1" customWidth="1"/>
    <col min="9" max="9" width="5.44140625" style="548" customWidth="1"/>
    <col min="10" max="10" width="6.88671875" style="548" bestFit="1" customWidth="1"/>
    <col min="11" max="11" width="4.33203125" style="548" bestFit="1" customWidth="1"/>
    <col min="12" max="12" width="1.5546875" style="548" customWidth="1"/>
    <col min="13" max="13" width="4.33203125" style="548" customWidth="1"/>
    <col min="14" max="14" width="9.44140625" style="548" bestFit="1" customWidth="1"/>
    <col min="15" max="15" width="45.33203125" style="548" customWidth="1"/>
    <col min="16" max="16" width="8.5546875" style="548" bestFit="1" customWidth="1"/>
    <col min="17" max="17" width="6.109375" style="548" customWidth="1"/>
    <col min="18" max="18" width="20.88671875" style="548" bestFit="1" customWidth="1"/>
    <col min="19" max="19" width="12.6640625" style="548" bestFit="1" customWidth="1"/>
    <col min="20" max="16384" width="9.109375" style="548"/>
  </cols>
  <sheetData>
    <row r="1" spans="2:16">
      <c r="I1" s="549"/>
    </row>
    <row r="2" spans="2:16" s="622" customFormat="1">
      <c r="B2" s="922" t="s">
        <v>1875</v>
      </c>
      <c r="C2" s="922"/>
      <c r="D2" s="922"/>
      <c r="E2" s="901" t="s">
        <v>2497</v>
      </c>
      <c r="F2" s="901" t="s">
        <v>2519</v>
      </c>
      <c r="G2" s="689"/>
      <c r="H2" s="912"/>
      <c r="I2" s="900" t="s">
        <v>2624</v>
      </c>
      <c r="J2" s="900"/>
      <c r="K2" s="903" t="s">
        <v>2621</v>
      </c>
      <c r="L2" s="903" t="s">
        <v>2543</v>
      </c>
      <c r="M2" s="901" t="s">
        <v>2502</v>
      </c>
      <c r="N2" s="9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02"/>
      <c r="F3" s="902"/>
      <c r="G3" s="693"/>
      <c r="H3" s="913"/>
      <c r="I3" s="694" t="s">
        <v>2586</v>
      </c>
      <c r="J3" s="695" t="s">
        <v>2211</v>
      </c>
      <c r="K3" s="904"/>
      <c r="L3" s="904"/>
      <c r="M3" s="902"/>
      <c r="N3" s="9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17" t="s">
        <v>2500</v>
      </c>
      <c r="D10" s="917"/>
      <c r="E10" s="917"/>
      <c r="F10" s="917"/>
      <c r="G10" s="917"/>
      <c r="H10" s="917"/>
      <c r="I10" s="917"/>
      <c r="J10" s="917"/>
      <c r="K10" s="917"/>
      <c r="L10" s="917"/>
      <c r="M10" s="917"/>
      <c r="N10" s="917"/>
      <c r="O10" s="917"/>
      <c r="P10" s="917"/>
    </row>
    <row r="11" spans="2:16" ht="12.75" customHeight="1">
      <c r="B11" s="564"/>
      <c r="C11" s="556" t="s">
        <v>2515</v>
      </c>
      <c r="D11" s="554"/>
      <c r="E11" s="907" t="s">
        <v>2497</v>
      </c>
      <c r="F11" s="907" t="s">
        <v>2519</v>
      </c>
      <c r="G11" s="558"/>
      <c r="H11" s="910" t="s">
        <v>2508</v>
      </c>
      <c r="I11" s="914" t="s">
        <v>2743</v>
      </c>
      <c r="J11" s="918" t="s">
        <v>2622</v>
      </c>
      <c r="K11" s="918"/>
      <c r="L11" s="919"/>
      <c r="M11" s="907" t="s">
        <v>2744</v>
      </c>
      <c r="N11" s="909" t="s">
        <v>2509</v>
      </c>
    </row>
    <row r="12" spans="2:16">
      <c r="B12" s="564"/>
      <c r="C12" s="550" t="s">
        <v>1873</v>
      </c>
      <c r="D12" s="551" t="s">
        <v>2412</v>
      </c>
      <c r="E12" s="908"/>
      <c r="F12" s="908"/>
      <c r="G12" s="560"/>
      <c r="H12" s="911"/>
      <c r="I12" s="915"/>
      <c r="J12" s="697" t="s">
        <v>2517</v>
      </c>
      <c r="K12" s="561" t="s">
        <v>1874</v>
      </c>
      <c r="L12" s="920"/>
      <c r="M12" s="908"/>
      <c r="N12" s="909"/>
    </row>
    <row r="13" spans="2:16" s="622" customFormat="1">
      <c r="B13" s="921">
        <v>8</v>
      </c>
      <c r="C13" s="9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">
      <c r="B18" s="741"/>
      <c r="G18" s="742">
        <v>45045</v>
      </c>
      <c r="H18" s="731"/>
      <c r="K18" s="731"/>
      <c r="L18" s="731"/>
      <c r="O18" s="830" t="s">
        <v>2909</v>
      </c>
    </row>
    <row r="19" spans="2:18" s="729" customFormat="1">
      <c r="B19" s="831"/>
      <c r="C19" s="916" t="s">
        <v>2501</v>
      </c>
      <c r="D19" s="916"/>
      <c r="E19" s="916"/>
      <c r="F19" s="916"/>
      <c r="G19" s="916"/>
      <c r="H19" s="916"/>
      <c r="I19" s="916"/>
      <c r="J19" s="916"/>
      <c r="K19" s="916"/>
      <c r="L19" s="916"/>
      <c r="M19" s="916"/>
      <c r="N19" s="916"/>
      <c r="O19" s="916"/>
      <c r="P19" s="916"/>
    </row>
    <row r="20" spans="2:18" s="729" customFormat="1">
      <c r="B20" s="741"/>
      <c r="G20" s="905">
        <v>45076</v>
      </c>
      <c r="H20" s="731"/>
      <c r="K20" s="731"/>
      <c r="L20" s="731"/>
      <c r="O20" s="830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05"/>
      <c r="K21" s="731"/>
      <c r="L21" s="731"/>
      <c r="O21" s="729" t="s">
        <v>2536</v>
      </c>
      <c r="R21" s="830"/>
    </row>
    <row r="22" spans="2:18" s="729" customFormat="1" ht="12.75" customHeight="1">
      <c r="B22" s="741"/>
      <c r="G22" s="905"/>
      <c r="H22" s="731"/>
      <c r="K22" s="731"/>
      <c r="L22" s="731"/>
      <c r="O22" s="729" t="s">
        <v>2745</v>
      </c>
      <c r="R22" s="830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0.44140625" style="735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3">
        <f>SUMPRODUCT(D4:D33,E4:E33)/365</f>
        <v>25.715295438356168</v>
      </c>
      <c r="E34" s="923"/>
      <c r="F34" s="773"/>
    </row>
    <row r="35" spans="2:11">
      <c r="B35" s="772" t="s">
        <v>2810</v>
      </c>
      <c r="D35" s="923" t="s">
        <v>2798</v>
      </c>
      <c r="E35" s="9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21" sqref="I21"/>
    </sheetView>
  </sheetViews>
  <sheetFormatPr defaultColWidth="9.109375" defaultRowHeight="13.2"/>
  <cols>
    <col min="1" max="1" width="1.88671875" style="580" customWidth="1"/>
    <col min="2" max="2" width="11" style="580" bestFit="1" customWidth="1"/>
    <col min="3" max="3" width="9.109375" style="580"/>
    <col min="4" max="4" width="12.44140625" style="828" bestFit="1" customWidth="1"/>
    <col min="5" max="5" width="6.33203125" style="580" bestFit="1" customWidth="1"/>
    <col min="6" max="6" width="6.33203125" style="580" customWidth="1"/>
    <col min="7" max="7" width="9.109375" style="580"/>
    <col min="8" max="8" width="9.6640625" style="580" bestFit="1" customWidth="1"/>
    <col min="9" max="9" width="12" style="580" bestFit="1" customWidth="1"/>
    <col min="10" max="10" width="9.88671875" style="580" bestFit="1" customWidth="1"/>
    <col min="11" max="16384" width="9.109375" style="580"/>
  </cols>
  <sheetData>
    <row r="2" spans="2:10">
      <c r="B2" s="734" t="s">
        <v>2788</v>
      </c>
      <c r="C2" s="734"/>
      <c r="D2" s="828" t="s">
        <v>2797</v>
      </c>
    </row>
    <row r="3" spans="2:10">
      <c r="B3" s="357"/>
    </row>
    <row r="4" spans="2:10" ht="14.4">
      <c r="B4" s="242">
        <f t="shared" ref="B4:B33" si="0">MIN(D4,100000)</f>
        <v>100000</v>
      </c>
      <c r="C4" s="736">
        <v>45107</v>
      </c>
      <c r="D4" s="827">
        <v>100216.65</v>
      </c>
      <c r="E4" s="737">
        <f>VLOOKUP(D4,$H$5:$I$8,2)</f>
        <v>4.0000000000000001E-3</v>
      </c>
      <c r="F4" s="737"/>
      <c r="H4" s="219" t="s">
        <v>2905</v>
      </c>
      <c r="I4" s="219" t="s">
        <v>2904</v>
      </c>
      <c r="J4" s="219" t="s">
        <v>2906</v>
      </c>
    </row>
    <row r="5" spans="2:10" ht="14.4">
      <c r="B5" s="242">
        <f t="shared" si="0"/>
        <v>100000</v>
      </c>
      <c r="C5" s="736">
        <v>45106</v>
      </c>
      <c r="D5" s="827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9">
        <v>1.5E-3</v>
      </c>
      <c r="J5" s="219" t="s">
        <v>2908</v>
      </c>
    </row>
    <row r="6" spans="2:10" ht="14.4">
      <c r="B6" s="242">
        <f t="shared" si="0"/>
        <v>100000</v>
      </c>
      <c r="C6" s="736">
        <v>45105</v>
      </c>
      <c r="D6" s="827">
        <v>100283.34</v>
      </c>
      <c r="E6" s="737">
        <f t="shared" si="1"/>
        <v>4.0000000000000001E-3</v>
      </c>
      <c r="F6" s="737"/>
      <c r="H6" s="640">
        <v>5000</v>
      </c>
      <c r="I6" s="829">
        <v>2E-3</v>
      </c>
      <c r="J6" s="219"/>
    </row>
    <row r="7" spans="2:10" ht="14.4">
      <c r="B7" s="242">
        <f t="shared" si="0"/>
        <v>100000</v>
      </c>
      <c r="C7" s="736">
        <v>45104</v>
      </c>
      <c r="D7" s="827">
        <v>100912.23</v>
      </c>
      <c r="E7" s="737">
        <f t="shared" si="1"/>
        <v>4.0000000000000001E-3</v>
      </c>
      <c r="F7" s="737"/>
      <c r="H7" s="640">
        <v>20000</v>
      </c>
      <c r="I7" s="829">
        <v>3.0000000000000001E-3</v>
      </c>
      <c r="J7" s="219"/>
    </row>
    <row r="8" spans="2:10" ht="14.4">
      <c r="B8" s="242">
        <f t="shared" si="0"/>
        <v>100000</v>
      </c>
      <c r="C8" s="736">
        <v>45103</v>
      </c>
      <c r="D8" s="827">
        <v>100912.22</v>
      </c>
      <c r="E8" s="737">
        <f t="shared" si="1"/>
        <v>4.0000000000000001E-3</v>
      </c>
      <c r="F8" s="737"/>
      <c r="H8" s="640">
        <v>100000</v>
      </c>
      <c r="I8" s="829">
        <v>4.0000000000000001E-3</v>
      </c>
      <c r="J8" s="219" t="s">
        <v>2907</v>
      </c>
    </row>
    <row r="9" spans="2:10" ht="14.4">
      <c r="B9" s="242">
        <f t="shared" si="0"/>
        <v>100000</v>
      </c>
      <c r="C9" s="736">
        <v>45102</v>
      </c>
      <c r="D9" s="827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4">
      <c r="B10" s="242">
        <f t="shared" si="0"/>
        <v>100000</v>
      </c>
      <c r="C10" s="736">
        <v>45101</v>
      </c>
      <c r="D10" s="827">
        <v>100912.21</v>
      </c>
      <c r="E10" s="737">
        <f t="shared" si="1"/>
        <v>4.0000000000000001E-3</v>
      </c>
      <c r="F10" s="737"/>
    </row>
    <row r="11" spans="2:10" ht="14.4">
      <c r="B11" s="242">
        <f t="shared" si="0"/>
        <v>1852.2</v>
      </c>
      <c r="C11" s="736">
        <v>45100</v>
      </c>
      <c r="D11" s="827">
        <v>1852.2</v>
      </c>
      <c r="E11" s="737">
        <f>VLOOKUP(D11,$H$5:$I$8,2)</f>
        <v>1.5E-3</v>
      </c>
      <c r="F11" s="737"/>
    </row>
    <row r="12" spans="2:10" ht="14.4">
      <c r="B12" s="242">
        <f t="shared" si="0"/>
        <v>99852.21</v>
      </c>
      <c r="C12" s="736">
        <v>45099</v>
      </c>
      <c r="D12" s="827">
        <v>99852.21</v>
      </c>
      <c r="E12" s="737">
        <f t="shared" si="1"/>
        <v>3.0000000000000001E-3</v>
      </c>
      <c r="F12" s="737"/>
    </row>
    <row r="13" spans="2:10" ht="14.4">
      <c r="B13" s="242">
        <f t="shared" si="0"/>
        <v>1851.19</v>
      </c>
      <c r="C13" s="736">
        <v>45098</v>
      </c>
      <c r="D13" s="827">
        <v>1851.19</v>
      </c>
      <c r="E13" s="737">
        <f t="shared" si="1"/>
        <v>1.5E-3</v>
      </c>
      <c r="F13" s="737"/>
    </row>
    <row r="14" spans="2:10" ht="14.4">
      <c r="B14" s="242">
        <f t="shared" si="0"/>
        <v>2151.1999999999998</v>
      </c>
      <c r="C14" s="736">
        <v>45097</v>
      </c>
      <c r="D14" s="827">
        <v>2151.1999999999998</v>
      </c>
      <c r="E14" s="737">
        <f t="shared" si="1"/>
        <v>1.5E-3</v>
      </c>
      <c r="F14" s="737"/>
    </row>
    <row r="15" spans="2:10" ht="14.4">
      <c r="B15" s="242">
        <f t="shared" si="0"/>
        <v>2151.1999999999998</v>
      </c>
      <c r="C15" s="736">
        <v>45096</v>
      </c>
      <c r="D15" s="827">
        <v>2151.1999999999998</v>
      </c>
      <c r="E15" s="737">
        <f t="shared" si="1"/>
        <v>1.5E-3</v>
      </c>
      <c r="F15" s="737"/>
    </row>
    <row r="16" spans="2:10" ht="14.4">
      <c r="B16" s="242">
        <f t="shared" si="0"/>
        <v>2151.1999999999998</v>
      </c>
      <c r="C16" s="736">
        <v>45095</v>
      </c>
      <c r="D16" s="827">
        <v>2151.1999999999998</v>
      </c>
      <c r="E16" s="737">
        <f t="shared" si="1"/>
        <v>1.5E-3</v>
      </c>
      <c r="F16" s="737"/>
    </row>
    <row r="17" spans="2:11" ht="14.4">
      <c r="B17" s="242">
        <f t="shared" si="0"/>
        <v>2151.1999999999998</v>
      </c>
      <c r="C17" s="736">
        <v>45094</v>
      </c>
      <c r="D17" s="827">
        <v>2151.1999999999998</v>
      </c>
      <c r="E17" s="737">
        <f t="shared" si="1"/>
        <v>1.5E-3</v>
      </c>
      <c r="F17" s="737"/>
    </row>
    <row r="18" spans="2:11" ht="14.4">
      <c r="B18" s="242">
        <f t="shared" si="0"/>
        <v>2251.21</v>
      </c>
      <c r="C18" s="736">
        <v>45093</v>
      </c>
      <c r="D18" s="827">
        <v>2251.21</v>
      </c>
      <c r="E18" s="737">
        <f t="shared" si="1"/>
        <v>1.5E-3</v>
      </c>
      <c r="F18" s="737"/>
    </row>
    <row r="19" spans="2:11" ht="14.4">
      <c r="B19" s="242">
        <f t="shared" si="0"/>
        <v>2251.21</v>
      </c>
      <c r="C19" s="736">
        <v>45092</v>
      </c>
      <c r="D19" s="827">
        <v>2251.21</v>
      </c>
      <c r="E19" s="737">
        <f>VLOOKUP(D19,$H$5:$I$8,2)</f>
        <v>1.5E-3</v>
      </c>
      <c r="F19" s="737"/>
    </row>
    <row r="20" spans="2:11" ht="14.4">
      <c r="B20" s="242">
        <f t="shared" si="0"/>
        <v>2251.21</v>
      </c>
      <c r="C20" s="736">
        <v>45091</v>
      </c>
      <c r="D20" s="827">
        <v>2251.21</v>
      </c>
      <c r="E20" s="737">
        <f t="shared" si="1"/>
        <v>1.5E-3</v>
      </c>
      <c r="F20" s="737"/>
    </row>
    <row r="21" spans="2:11" ht="14.4">
      <c r="B21" s="242">
        <f t="shared" si="0"/>
        <v>2251.21</v>
      </c>
      <c r="C21" s="736">
        <v>45090</v>
      </c>
      <c r="D21" s="827">
        <v>2251.21</v>
      </c>
      <c r="E21" s="737">
        <f t="shared" si="1"/>
        <v>1.5E-3</v>
      </c>
      <c r="F21" s="737"/>
    </row>
    <row r="22" spans="2:11" ht="14.4">
      <c r="B22" s="242">
        <f t="shared" si="0"/>
        <v>2271.2199999999998</v>
      </c>
      <c r="C22" s="736">
        <v>45089</v>
      </c>
      <c r="D22" s="827">
        <v>2271.2199999999998</v>
      </c>
      <c r="E22" s="737">
        <f t="shared" si="1"/>
        <v>1.5E-3</v>
      </c>
      <c r="F22" s="737"/>
    </row>
    <row r="23" spans="2:11" ht="14.4">
      <c r="B23" s="242">
        <f t="shared" si="0"/>
        <v>2271.2199999999998</v>
      </c>
      <c r="C23" s="736">
        <v>45088</v>
      </c>
      <c r="D23" s="827">
        <v>2271.2199999999998</v>
      </c>
      <c r="E23" s="737">
        <f t="shared" si="1"/>
        <v>1.5E-3</v>
      </c>
      <c r="F23" s="737"/>
    </row>
    <row r="24" spans="2:11" ht="14.4">
      <c r="B24" s="242">
        <f t="shared" si="0"/>
        <v>2271.2199999999998</v>
      </c>
      <c r="C24" s="736">
        <v>45087</v>
      </c>
      <c r="D24" s="827">
        <v>2271.2199999999998</v>
      </c>
      <c r="E24" s="737">
        <f t="shared" si="1"/>
        <v>1.5E-3</v>
      </c>
      <c r="F24" s="737"/>
    </row>
    <row r="25" spans="2:11" ht="14.4">
      <c r="B25" s="242">
        <f t="shared" si="0"/>
        <v>2296.23</v>
      </c>
      <c r="C25" s="736">
        <v>45086</v>
      </c>
      <c r="D25" s="827">
        <v>2296.23</v>
      </c>
      <c r="E25" s="737">
        <f t="shared" si="1"/>
        <v>1.5E-3</v>
      </c>
      <c r="F25" s="737"/>
    </row>
    <row r="26" spans="2:11" ht="14.4">
      <c r="B26" s="242">
        <f t="shared" si="0"/>
        <v>2096.2199999999998</v>
      </c>
      <c r="C26" s="736">
        <v>45085</v>
      </c>
      <c r="D26" s="827">
        <v>2096.2199999999998</v>
      </c>
      <c r="E26" s="737">
        <f t="shared" si="1"/>
        <v>1.5E-3</v>
      </c>
      <c r="F26" s="737"/>
    </row>
    <row r="27" spans="2:11" ht="14.4">
      <c r="B27" s="242">
        <f t="shared" si="0"/>
        <v>1788.3</v>
      </c>
      <c r="C27" s="736">
        <v>45084</v>
      </c>
      <c r="D27" s="827">
        <v>1788.3</v>
      </c>
      <c r="E27" s="737">
        <f t="shared" si="1"/>
        <v>1.5E-3</v>
      </c>
      <c r="F27" s="737"/>
    </row>
    <row r="28" spans="2:11" ht="14.4">
      <c r="B28" s="242">
        <f t="shared" si="0"/>
        <v>1488.29</v>
      </c>
      <c r="C28" s="736">
        <v>45083</v>
      </c>
      <c r="D28" s="827">
        <v>1488.29</v>
      </c>
      <c r="E28" s="737">
        <f t="shared" si="1"/>
        <v>1.5E-3</v>
      </c>
      <c r="F28" s="737"/>
    </row>
    <row r="29" spans="2:11" ht="14.4">
      <c r="B29" s="242">
        <f t="shared" si="0"/>
        <v>1488.29</v>
      </c>
      <c r="C29" s="736">
        <v>45082</v>
      </c>
      <c r="D29" s="827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4">
      <c r="B30" s="242">
        <f t="shared" si="0"/>
        <v>100000</v>
      </c>
      <c r="C30" s="736">
        <v>45081</v>
      </c>
      <c r="D30" s="827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4">
      <c r="B31" s="242">
        <f t="shared" si="0"/>
        <v>100000</v>
      </c>
      <c r="C31" s="736">
        <v>45080</v>
      </c>
      <c r="D31" s="827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4">
      <c r="B32" s="242">
        <f t="shared" si="0"/>
        <v>100000</v>
      </c>
      <c r="C32" s="736">
        <v>45079</v>
      </c>
      <c r="D32" s="827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4">
      <c r="B33" s="242">
        <f t="shared" si="0"/>
        <v>100000</v>
      </c>
      <c r="C33" s="736">
        <v>45078</v>
      </c>
      <c r="D33" s="827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23">
        <f>SUMPRODUCT(D4:D34,E4:E34)/365</f>
        <v>13.229677205479451</v>
      </c>
      <c r="E35" s="923"/>
      <c r="F35" s="740"/>
    </row>
    <row r="36" spans="2:11">
      <c r="B36" s="734" t="s">
        <v>2810</v>
      </c>
      <c r="D36" s="923" t="s">
        <v>2798</v>
      </c>
      <c r="E36" s="9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3.2"/>
  <cols>
    <col min="1" max="1" width="0.88671875" style="672" customWidth="1"/>
    <col min="2" max="2" width="6.5546875" bestFit="1" customWidth="1"/>
    <col min="3" max="3" width="7.5546875" bestFit="1" customWidth="1"/>
    <col min="4" max="4" width="6.5546875" bestFit="1" customWidth="1"/>
    <col min="5" max="5" width="9.33203125" style="672" bestFit="1" customWidth="1"/>
    <col min="6" max="6" width="5.5546875" style="702" bestFit="1" customWidth="1"/>
    <col min="7" max="8" width="9.6640625" bestFit="1" customWidth="1"/>
    <col min="9" max="9" width="21.109375" bestFit="1" customWidth="1"/>
  </cols>
  <sheetData>
    <row r="2" spans="2:9" s="672" customFormat="1" ht="26.4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3.8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3.8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3.8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3.8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3.8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3.8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3.8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3.8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3.8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3.8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3.8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3.8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 t="shared" si="2"/>
        <v>100303.48</v>
      </c>
      <c r="H19" s="81">
        <v>44880</v>
      </c>
      <c r="I19" s="63"/>
    </row>
    <row r="20" spans="2:9" s="672" customFormat="1" ht="13.8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3.8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3.8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2840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3.2"/>
  <cols>
    <col min="1" max="1" width="11.109375" style="825" bestFit="1" customWidth="1"/>
    <col min="2" max="2" width="6.6640625" bestFit="1" customWidth="1"/>
    <col min="3" max="3" width="7.33203125" bestFit="1" customWidth="1"/>
    <col min="4" max="4" width="13.33203125" bestFit="1" customWidth="1"/>
  </cols>
  <sheetData>
    <row r="2" spans="1:4" ht="26.4">
      <c r="B2" t="s">
        <v>2900</v>
      </c>
      <c r="C2" s="824" t="s">
        <v>2901</v>
      </c>
      <c r="D2" t="s">
        <v>461</v>
      </c>
    </row>
    <row r="3" spans="1:4">
      <c r="A3" s="825">
        <v>45082</v>
      </c>
      <c r="C3">
        <v>1000</v>
      </c>
      <c r="D3" t="s">
        <v>2899</v>
      </c>
    </row>
    <row r="4" spans="1:4">
      <c r="B4">
        <v>5000</v>
      </c>
      <c r="C4">
        <f>C3+B4</f>
        <v>6000</v>
      </c>
      <c r="D4" t="s">
        <v>2897</v>
      </c>
    </row>
    <row r="5" spans="1:4">
      <c r="B5">
        <v>5000</v>
      </c>
      <c r="C5" s="823">
        <f t="shared" ref="C5:C7" si="0">C4+B5</f>
        <v>11000</v>
      </c>
      <c r="D5" s="823" t="s">
        <v>2897</v>
      </c>
    </row>
    <row r="6" spans="1:4">
      <c r="B6">
        <v>2000</v>
      </c>
      <c r="C6" s="823">
        <f t="shared" si="0"/>
        <v>13000</v>
      </c>
      <c r="D6" t="s">
        <v>2896</v>
      </c>
    </row>
    <row r="7" spans="1:4">
      <c r="B7">
        <v>2000</v>
      </c>
      <c r="C7" s="823">
        <f t="shared" si="0"/>
        <v>15000</v>
      </c>
      <c r="D7" s="823" t="s">
        <v>2896</v>
      </c>
    </row>
    <row r="8" spans="1:4">
      <c r="A8" s="825">
        <v>45098</v>
      </c>
      <c r="B8">
        <v>-12700</v>
      </c>
      <c r="D8" t="s">
        <v>2898</v>
      </c>
    </row>
    <row r="9" spans="1:4">
      <c r="C9" s="823">
        <f>C7+B8</f>
        <v>2300</v>
      </c>
      <c r="D9" t="s">
        <v>2902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3.2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09375" defaultRowHeight="14.4"/>
  <cols>
    <col min="1" max="1" width="1.6640625" style="373" customWidth="1"/>
    <col min="2" max="2" width="26.88671875" style="373" bestFit="1" customWidth="1"/>
    <col min="3" max="3" width="17.88671875" style="383" bestFit="1" customWidth="1"/>
    <col min="4" max="4" width="10" style="373" bestFit="1" customWidth="1"/>
    <col min="5" max="16384" width="9.109375" style="373"/>
  </cols>
  <sheetData>
    <row r="2" spans="2:5">
      <c r="B2" s="373" t="s">
        <v>1885</v>
      </c>
    </row>
    <row r="3" spans="2:5">
      <c r="B3" s="373" t="s">
        <v>1884</v>
      </c>
      <c r="C3" s="924" t="s">
        <v>1897</v>
      </c>
      <c r="D3" s="9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8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09375" defaultRowHeight="15.6"/>
  <cols>
    <col min="1" max="1" width="1.109375" style="364" customWidth="1"/>
    <col min="2" max="2" width="4.109375" style="426" customWidth="1"/>
    <col min="3" max="3" width="4.88671875" style="426" customWidth="1"/>
    <col min="4" max="4" width="4.5546875" style="364" bestFit="1" customWidth="1"/>
    <col min="5" max="5" width="7.88671875" style="364" bestFit="1" customWidth="1"/>
    <col min="6" max="6" width="4.6640625" style="426" bestFit="1" customWidth="1"/>
    <col min="7" max="7" width="5.5546875" style="426" bestFit="1" customWidth="1"/>
    <col min="8" max="8" width="8.33203125" style="377" bestFit="1" customWidth="1"/>
    <col min="9" max="10" width="6.6640625" style="365" bestFit="1" customWidth="1"/>
    <col min="11" max="11" width="1.88671875" style="365" customWidth="1"/>
    <col min="12" max="13" width="4.5546875" style="364" bestFit="1" customWidth="1"/>
    <col min="14" max="14" width="8" style="426" bestFit="1" customWidth="1"/>
    <col min="15" max="15" width="6.109375" style="364" bestFit="1" customWidth="1"/>
    <col min="16" max="16" width="0.6640625" style="426" customWidth="1"/>
    <col min="17" max="17" width="11.5546875" style="426" customWidth="1"/>
    <col min="18" max="18" width="5.109375" style="364" bestFit="1" customWidth="1"/>
    <col min="19" max="19" width="14" style="364" customWidth="1"/>
    <col min="20" max="20" width="7.88671875" style="364" bestFit="1" customWidth="1"/>
    <col min="21" max="21" width="6.88671875" style="364" customWidth="1"/>
    <col min="22" max="22" width="6.109375" style="364" customWidth="1"/>
    <col min="23" max="23" width="7.6640625" style="364" bestFit="1" customWidth="1"/>
    <col min="24" max="24" width="6.109375" style="364" customWidth="1"/>
    <col min="25" max="25" width="9.109375" style="364"/>
    <col min="26" max="26" width="6.109375" style="364" customWidth="1"/>
    <col min="27" max="16384" width="9.109375" style="364"/>
  </cols>
  <sheetData>
    <row r="1" spans="2:28" ht="5.25" customHeight="1">
      <c r="L1" s="365"/>
    </row>
    <row r="2" spans="2:28" ht="15.75" customHeight="1">
      <c r="B2" s="925" t="s">
        <v>2079</v>
      </c>
      <c r="C2" s="925"/>
      <c r="D2" s="926" t="s">
        <v>1875</v>
      </c>
      <c r="E2" s="926"/>
      <c r="F2" s="471"/>
      <c r="G2" s="471"/>
      <c r="H2" s="378"/>
      <c r="I2" s="929" t="s">
        <v>2256</v>
      </c>
      <c r="J2" s="930"/>
      <c r="K2" s="930"/>
      <c r="L2" s="930"/>
      <c r="M2" s="930"/>
      <c r="N2" s="930"/>
      <c r="O2" s="931"/>
      <c r="P2" s="438"/>
      <c r="Q2" s="9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37" t="s">
        <v>2282</v>
      </c>
      <c r="G3" s="938"/>
      <c r="H3" s="378"/>
      <c r="I3" s="433"/>
      <c r="J3" s="472"/>
      <c r="K3" s="934" t="s">
        <v>2422</v>
      </c>
      <c r="L3" s="935"/>
      <c r="M3" s="936"/>
      <c r="N3" s="476"/>
      <c r="O3" s="430"/>
      <c r="P3" s="470"/>
      <c r="Q3" s="933"/>
      <c r="R3" s="372"/>
    </row>
    <row r="4" spans="2:28" ht="46.8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4">
      <c r="C26" s="473"/>
    </row>
    <row r="27" spans="2:28" ht="23.4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3.2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3.2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1" customWidth="1"/>
    <col min="25" max="25" width="11.33203125" style="122" customWidth="1"/>
    <col min="26" max="26" width="18.33203125" customWidth="1"/>
    <col min="28" max="28" width="10.5546875" style="143" customWidth="1"/>
    <col min="29" max="29" width="10.33203125" style="143" customWidth="1"/>
    <col min="30" max="30" width="19.6640625" style="142" customWidth="1"/>
    <col min="31" max="31" width="12.88671875" style="142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4" customWidth="1"/>
    <col min="37" max="37" width="9.33203125" style="154" customWidth="1"/>
    <col min="38" max="38" width="16.5546875" customWidth="1"/>
    <col min="39" max="39" width="12.109375" style="179" bestFit="1" customWidth="1"/>
    <col min="40" max="40" width="13.88671875" style="168" customWidth="1"/>
    <col min="41" max="41" width="10.44140625" style="168" customWidth="1"/>
    <col min="42" max="42" width="25.88671875" style="170" bestFit="1" customWidth="1"/>
    <col min="43" max="43" width="11" style="170" customWidth="1"/>
    <col min="44" max="44" width="17" customWidth="1"/>
    <col min="45" max="45" width="12.109375" style="179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199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199" bestFit="1" customWidth="1"/>
    <col min="56" max="56" width="9.5546875" bestFit="1" customWidth="1"/>
  </cols>
  <sheetData>
    <row r="1" spans="2:63">
      <c r="B1" s="848" t="s">
        <v>124</v>
      </c>
      <c r="C1" s="848"/>
      <c r="D1" s="851" t="s">
        <v>292</v>
      </c>
      <c r="E1" s="851"/>
      <c r="F1" s="851" t="s">
        <v>341</v>
      </c>
      <c r="G1" s="851"/>
      <c r="H1" s="849" t="s">
        <v>127</v>
      </c>
      <c r="I1" s="849"/>
      <c r="J1" s="845" t="s">
        <v>292</v>
      </c>
      <c r="K1" s="845"/>
      <c r="L1" s="850" t="s">
        <v>520</v>
      </c>
      <c r="M1" s="850"/>
      <c r="N1" s="849" t="s">
        <v>146</v>
      </c>
      <c r="O1" s="849"/>
      <c r="P1" s="845" t="s">
        <v>293</v>
      </c>
      <c r="Q1" s="845"/>
      <c r="R1" s="850" t="s">
        <v>522</v>
      </c>
      <c r="S1" s="850"/>
      <c r="T1" s="839" t="s">
        <v>193</v>
      </c>
      <c r="U1" s="839"/>
      <c r="V1" s="845" t="s">
        <v>292</v>
      </c>
      <c r="W1" s="845"/>
      <c r="X1" s="844" t="s">
        <v>524</v>
      </c>
      <c r="Y1" s="844"/>
      <c r="Z1" s="839" t="s">
        <v>241</v>
      </c>
      <c r="AA1" s="839"/>
      <c r="AB1" s="846" t="s">
        <v>292</v>
      </c>
      <c r="AC1" s="846"/>
      <c r="AD1" s="847" t="s">
        <v>524</v>
      </c>
      <c r="AE1" s="847"/>
      <c r="AF1" s="839" t="s">
        <v>367</v>
      </c>
      <c r="AG1" s="839"/>
      <c r="AH1" s="846" t="s">
        <v>292</v>
      </c>
      <c r="AI1" s="846"/>
      <c r="AJ1" s="844" t="s">
        <v>530</v>
      </c>
      <c r="AK1" s="844"/>
      <c r="AL1" s="839" t="s">
        <v>389</v>
      </c>
      <c r="AM1" s="839"/>
      <c r="AN1" s="856" t="s">
        <v>292</v>
      </c>
      <c r="AO1" s="856"/>
      <c r="AP1" s="854" t="s">
        <v>531</v>
      </c>
      <c r="AQ1" s="854"/>
      <c r="AR1" s="839" t="s">
        <v>416</v>
      </c>
      <c r="AS1" s="839"/>
      <c r="AV1" s="854" t="s">
        <v>285</v>
      </c>
      <c r="AW1" s="854"/>
      <c r="AX1" s="857" t="s">
        <v>998</v>
      </c>
      <c r="AY1" s="857"/>
      <c r="AZ1" s="857"/>
      <c r="BA1" s="208"/>
      <c r="BB1" s="852">
        <v>42942</v>
      </c>
      <c r="BC1" s="853"/>
      <c r="BD1" s="853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8" t="s">
        <v>261</v>
      </c>
      <c r="U4" s="838"/>
      <c r="X4" s="119" t="s">
        <v>233</v>
      </c>
      <c r="Y4" s="123">
        <f>Y3-Y6</f>
        <v>4.9669099999591708</v>
      </c>
      <c r="Z4" s="838" t="s">
        <v>262</v>
      </c>
      <c r="AA4" s="838"/>
      <c r="AD4" s="154" t="s">
        <v>233</v>
      </c>
      <c r="AE4" s="154">
        <f>AE3-AE5</f>
        <v>-52.526899999851594</v>
      </c>
      <c r="AF4" s="838" t="s">
        <v>262</v>
      </c>
      <c r="AG4" s="838"/>
      <c r="AH4" s="143"/>
      <c r="AI4" s="143"/>
      <c r="AJ4" s="154" t="s">
        <v>233</v>
      </c>
      <c r="AK4" s="154">
        <f>AK3-AK5</f>
        <v>94.988909999992757</v>
      </c>
      <c r="AL4" s="838" t="s">
        <v>262</v>
      </c>
      <c r="AM4" s="838"/>
      <c r="AP4" s="170" t="s">
        <v>233</v>
      </c>
      <c r="AQ4" s="174">
        <f>AQ3-AQ5</f>
        <v>33.841989999942598</v>
      </c>
      <c r="AR4" s="838" t="s">
        <v>262</v>
      </c>
      <c r="AS4" s="838"/>
      <c r="AX4" s="838" t="s">
        <v>564</v>
      </c>
      <c r="AY4" s="838"/>
      <c r="BB4" s="838" t="s">
        <v>567</v>
      </c>
      <c r="BC4" s="83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8"/>
      <c r="U5" s="838"/>
      <c r="V5" s="3" t="s">
        <v>258</v>
      </c>
      <c r="W5">
        <v>2050</v>
      </c>
      <c r="X5" s="82"/>
      <c r="Z5" s="838"/>
      <c r="AA5" s="83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8"/>
      <c r="AG5" s="838"/>
      <c r="AH5" s="143"/>
      <c r="AI5" s="143"/>
      <c r="AJ5" s="154" t="s">
        <v>352</v>
      </c>
      <c r="AK5" s="162">
        <f>SUM(AK11:AK59)</f>
        <v>30858.011000000002</v>
      </c>
      <c r="AL5" s="838"/>
      <c r="AM5" s="83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8"/>
      <c r="AS5" s="838"/>
      <c r="AX5" s="838"/>
      <c r="AY5" s="838"/>
      <c r="BB5" s="838"/>
      <c r="BC5" s="838"/>
      <c r="BD5" s="855" t="s">
        <v>999</v>
      </c>
      <c r="BE5" s="855"/>
      <c r="BF5" s="855"/>
      <c r="BG5" s="855"/>
      <c r="BH5" s="855"/>
      <c r="BI5" s="855"/>
      <c r="BJ5" s="855"/>
      <c r="BK5" s="855"/>
    </row>
    <row r="6" spans="2:63" ht="26.4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9.6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6.4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6.4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6.4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9.6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6.4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6.4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40" t="s">
        <v>264</v>
      </c>
      <c r="W23" s="841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42"/>
      <c r="W24" s="843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3.8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8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6.4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7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3.2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11.332031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58" t="s">
        <v>2664</v>
      </c>
      <c r="H3" s="859"/>
      <c r="I3" s="590"/>
      <c r="J3" s="858" t="s">
        <v>2665</v>
      </c>
      <c r="K3" s="859"/>
      <c r="L3" s="299"/>
      <c r="M3" s="858">
        <v>43739</v>
      </c>
      <c r="N3" s="859"/>
      <c r="O3" s="858">
        <v>42401</v>
      </c>
      <c r="P3" s="859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2" customHeight="1">
      <c r="B18" s="63"/>
      <c r="C18" s="864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5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5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5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5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5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5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5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66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6.4">
      <c r="B33" s="63" t="s">
        <v>315</v>
      </c>
      <c r="C33" s="71" t="s">
        <v>315</v>
      </c>
      <c r="D33" s="867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8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63">
        <f>G40/F42+H40</f>
        <v>1932511.2781954887</v>
      </c>
      <c r="H43" s="863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62">
        <f>H40*F42+G40</f>
        <v>2570240</v>
      </c>
      <c r="H44" s="862"/>
      <c r="I44" s="2"/>
      <c r="J44" s="862">
        <f>K40*1.37+J40</f>
        <v>1877697.6600000001</v>
      </c>
      <c r="K44" s="862"/>
      <c r="L44" s="2"/>
      <c r="M44" s="862">
        <f>N40*1.37+M40</f>
        <v>1789659</v>
      </c>
      <c r="N44" s="862"/>
      <c r="O44" s="862">
        <f>P40*1.36+O40</f>
        <v>1320187.2</v>
      </c>
      <c r="P44" s="862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61" t="s">
        <v>1186</v>
      </c>
      <c r="C47" s="861"/>
      <c r="D47" s="861"/>
      <c r="E47" s="861"/>
      <c r="F47" s="861"/>
      <c r="G47" s="861"/>
      <c r="H47" s="861"/>
      <c r="I47" s="861"/>
      <c r="J47" s="861"/>
      <c r="K47" s="861"/>
      <c r="L47" s="861"/>
      <c r="M47" s="861"/>
      <c r="N47" s="861"/>
    </row>
    <row r="48" spans="2:16">
      <c r="B48" s="861" t="s">
        <v>2560</v>
      </c>
      <c r="C48" s="861"/>
      <c r="D48" s="861"/>
      <c r="E48" s="861"/>
      <c r="F48" s="861"/>
      <c r="G48" s="861"/>
      <c r="H48" s="861"/>
      <c r="I48" s="861"/>
      <c r="J48" s="861"/>
      <c r="K48" s="861"/>
      <c r="L48" s="861"/>
      <c r="M48" s="861"/>
      <c r="N48" s="861"/>
    </row>
    <row r="49" spans="2:14">
      <c r="B49" s="861" t="s">
        <v>2559</v>
      </c>
      <c r="C49" s="861"/>
      <c r="D49" s="861"/>
      <c r="E49" s="861"/>
      <c r="F49" s="861"/>
      <c r="G49" s="861"/>
      <c r="H49" s="861"/>
      <c r="I49" s="861"/>
      <c r="J49" s="861"/>
      <c r="K49" s="861"/>
      <c r="L49" s="861"/>
      <c r="M49" s="861"/>
      <c r="N49" s="861"/>
    </row>
    <row r="50" spans="2:14">
      <c r="B50" s="860" t="s">
        <v>2558</v>
      </c>
      <c r="C50" s="860"/>
      <c r="D50" s="860"/>
      <c r="E50" s="860"/>
      <c r="F50" s="860"/>
      <c r="G50" s="860"/>
      <c r="H50" s="860"/>
      <c r="I50" s="860"/>
      <c r="J50" s="860"/>
      <c r="K50" s="860"/>
      <c r="L50" s="860"/>
      <c r="M50" s="860"/>
      <c r="N50" s="860"/>
    </row>
    <row r="51" spans="2:14">
      <c r="B51" s="860"/>
      <c r="C51" s="860"/>
      <c r="D51" s="860"/>
      <c r="E51" s="860"/>
      <c r="F51" s="860"/>
      <c r="G51" s="860"/>
      <c r="H51" s="860"/>
      <c r="I51" s="860"/>
      <c r="J51" s="860"/>
      <c r="K51" s="860"/>
      <c r="L51" s="860"/>
      <c r="M51" s="860"/>
      <c r="N51" s="860"/>
    </row>
    <row r="52" spans="2:14">
      <c r="B52" s="860"/>
      <c r="C52" s="860"/>
      <c r="D52" s="860"/>
      <c r="E52" s="860"/>
      <c r="F52" s="860"/>
      <c r="G52" s="860"/>
      <c r="H52" s="860"/>
      <c r="I52" s="860"/>
      <c r="J52" s="860"/>
      <c r="K52" s="860"/>
      <c r="L52" s="860"/>
      <c r="M52" s="860"/>
      <c r="N52" s="860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3.2"/>
  <cols>
    <col min="1" max="1" width="1" customWidth="1"/>
    <col min="2" max="2" width="24.33203125" style="625" bestFit="1" customWidth="1"/>
    <col min="3" max="3" width="11.5546875" style="638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70" t="s">
        <v>2652</v>
      </c>
      <c r="F38" s="871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7.399999999999999">
      <c r="B41" s="869" t="s">
        <v>989</v>
      </c>
      <c r="C41" s="869"/>
      <c r="D41" s="869"/>
      <c r="E41" s="869"/>
      <c r="F41" s="869"/>
      <c r="G41" s="869"/>
      <c r="H41" s="86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3.2"/>
  <cols>
    <col min="1" max="1" width="1.109375" customWidth="1"/>
    <col min="2" max="2" width="11.6640625" customWidth="1"/>
    <col min="3" max="3" width="10.6640625" style="284" bestFit="1" customWidth="1"/>
    <col min="4" max="4" width="12.88671875" bestFit="1" customWidth="1"/>
    <col min="5" max="5" width="9.10937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3.2"/>
  <cols>
    <col min="1" max="1" width="1.6640625" customWidth="1"/>
    <col min="2" max="2" width="9.6640625" bestFit="1" customWidth="1"/>
    <col min="3" max="3" width="9" bestFit="1" customWidth="1"/>
    <col min="4" max="4" width="10.33203125" style="142" customWidth="1"/>
    <col min="5" max="5" width="9" style="203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2" customWidth="1"/>
    <col min="102" max="105" width="10.33203125" customWidth="1"/>
    <col min="106" max="107" width="10.33203125" style="142" customWidth="1"/>
    <col min="108" max="111" width="10.33203125" customWidth="1"/>
    <col min="112" max="113" width="10.33203125" style="142" customWidth="1"/>
    <col min="114" max="117" width="10.33203125" customWidth="1"/>
    <col min="118" max="119" width="10.33203125" style="142" customWidth="1"/>
    <col min="120" max="123" width="10.33203125" customWidth="1"/>
    <col min="124" max="125" width="10.33203125" style="142" customWidth="1"/>
    <col min="126" max="129" width="10.33203125" customWidth="1"/>
    <col min="130" max="130" width="21.88671875" style="142" bestFit="1" customWidth="1"/>
    <col min="131" max="131" width="10.33203125" style="142" customWidth="1"/>
    <col min="132" max="135" width="10.33203125" customWidth="1"/>
    <col min="136" max="136" width="20.44140625" style="142" bestFit="1" customWidth="1"/>
    <col min="137" max="137" width="10.33203125" style="142" customWidth="1"/>
    <col min="138" max="141" width="10.33203125" customWidth="1"/>
    <col min="142" max="143" width="10.33203125" style="142" customWidth="1"/>
    <col min="144" max="147" width="10.33203125" customWidth="1"/>
    <col min="148" max="149" width="10.33203125" style="142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2" customWidth="1"/>
    <col min="155" max="155" width="9" style="142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>
      <c r="B1" s="848" t="s">
        <v>909</v>
      </c>
      <c r="C1" s="848"/>
      <c r="D1" s="847" t="s">
        <v>515</v>
      </c>
      <c r="E1" s="847"/>
      <c r="F1" s="848" t="s">
        <v>513</v>
      </c>
      <c r="G1" s="848"/>
      <c r="H1" s="875" t="s">
        <v>549</v>
      </c>
      <c r="I1" s="875"/>
      <c r="J1" s="847" t="s">
        <v>515</v>
      </c>
      <c r="K1" s="847"/>
      <c r="L1" s="848" t="s">
        <v>908</v>
      </c>
      <c r="M1" s="848"/>
      <c r="N1" s="875" t="s">
        <v>549</v>
      </c>
      <c r="O1" s="875"/>
      <c r="P1" s="847" t="s">
        <v>515</v>
      </c>
      <c r="Q1" s="847"/>
      <c r="R1" s="848" t="s">
        <v>552</v>
      </c>
      <c r="S1" s="848"/>
      <c r="T1" s="875" t="s">
        <v>549</v>
      </c>
      <c r="U1" s="875"/>
      <c r="V1" s="847" t="s">
        <v>515</v>
      </c>
      <c r="W1" s="847"/>
      <c r="X1" s="848" t="s">
        <v>907</v>
      </c>
      <c r="Y1" s="848"/>
      <c r="Z1" s="875" t="s">
        <v>549</v>
      </c>
      <c r="AA1" s="875"/>
      <c r="AB1" s="847" t="s">
        <v>515</v>
      </c>
      <c r="AC1" s="847"/>
      <c r="AD1" s="848" t="s">
        <v>591</v>
      </c>
      <c r="AE1" s="848"/>
      <c r="AF1" s="875" t="s">
        <v>549</v>
      </c>
      <c r="AG1" s="875"/>
      <c r="AH1" s="847" t="s">
        <v>515</v>
      </c>
      <c r="AI1" s="847"/>
      <c r="AJ1" s="848" t="s">
        <v>906</v>
      </c>
      <c r="AK1" s="848"/>
      <c r="AL1" s="875" t="s">
        <v>626</v>
      </c>
      <c r="AM1" s="875"/>
      <c r="AN1" s="847" t="s">
        <v>627</v>
      </c>
      <c r="AO1" s="847"/>
      <c r="AP1" s="848" t="s">
        <v>621</v>
      </c>
      <c r="AQ1" s="848"/>
      <c r="AR1" s="875" t="s">
        <v>549</v>
      </c>
      <c r="AS1" s="875"/>
      <c r="AT1" s="847" t="s">
        <v>515</v>
      </c>
      <c r="AU1" s="847"/>
      <c r="AV1" s="848" t="s">
        <v>905</v>
      </c>
      <c r="AW1" s="848"/>
      <c r="AX1" s="875" t="s">
        <v>549</v>
      </c>
      <c r="AY1" s="875"/>
      <c r="AZ1" s="847" t="s">
        <v>515</v>
      </c>
      <c r="BA1" s="847"/>
      <c r="BB1" s="848" t="s">
        <v>653</v>
      </c>
      <c r="BC1" s="848"/>
      <c r="BD1" s="875" t="s">
        <v>549</v>
      </c>
      <c r="BE1" s="875"/>
      <c r="BF1" s="847" t="s">
        <v>515</v>
      </c>
      <c r="BG1" s="847"/>
      <c r="BH1" s="848" t="s">
        <v>904</v>
      </c>
      <c r="BI1" s="848"/>
      <c r="BJ1" s="875" t="s">
        <v>549</v>
      </c>
      <c r="BK1" s="875"/>
      <c r="BL1" s="847" t="s">
        <v>515</v>
      </c>
      <c r="BM1" s="847"/>
      <c r="BN1" s="848" t="s">
        <v>921</v>
      </c>
      <c r="BO1" s="848"/>
      <c r="BP1" s="875" t="s">
        <v>549</v>
      </c>
      <c r="BQ1" s="875"/>
      <c r="BR1" s="847" t="s">
        <v>515</v>
      </c>
      <c r="BS1" s="847"/>
      <c r="BT1" s="848" t="s">
        <v>903</v>
      </c>
      <c r="BU1" s="848"/>
      <c r="BV1" s="875" t="s">
        <v>704</v>
      </c>
      <c r="BW1" s="875"/>
      <c r="BX1" s="847" t="s">
        <v>705</v>
      </c>
      <c r="BY1" s="847"/>
      <c r="BZ1" s="848" t="s">
        <v>703</v>
      </c>
      <c r="CA1" s="848"/>
      <c r="CB1" s="875" t="s">
        <v>730</v>
      </c>
      <c r="CC1" s="875"/>
      <c r="CD1" s="847" t="s">
        <v>731</v>
      </c>
      <c r="CE1" s="847"/>
      <c r="CF1" s="848" t="s">
        <v>902</v>
      </c>
      <c r="CG1" s="848"/>
      <c r="CH1" s="875" t="s">
        <v>730</v>
      </c>
      <c r="CI1" s="875"/>
      <c r="CJ1" s="847" t="s">
        <v>731</v>
      </c>
      <c r="CK1" s="847"/>
      <c r="CL1" s="848" t="s">
        <v>748</v>
      </c>
      <c r="CM1" s="848"/>
      <c r="CN1" s="875" t="s">
        <v>730</v>
      </c>
      <c r="CO1" s="875"/>
      <c r="CP1" s="847" t="s">
        <v>731</v>
      </c>
      <c r="CQ1" s="847"/>
      <c r="CR1" s="848" t="s">
        <v>901</v>
      </c>
      <c r="CS1" s="848"/>
      <c r="CT1" s="875" t="s">
        <v>730</v>
      </c>
      <c r="CU1" s="875"/>
      <c r="CV1" s="873" t="s">
        <v>731</v>
      </c>
      <c r="CW1" s="873"/>
      <c r="CX1" s="848" t="s">
        <v>769</v>
      </c>
      <c r="CY1" s="848"/>
      <c r="CZ1" s="875" t="s">
        <v>730</v>
      </c>
      <c r="DA1" s="875"/>
      <c r="DB1" s="873" t="s">
        <v>731</v>
      </c>
      <c r="DC1" s="873"/>
      <c r="DD1" s="848" t="s">
        <v>900</v>
      </c>
      <c r="DE1" s="848"/>
      <c r="DF1" s="875" t="s">
        <v>816</v>
      </c>
      <c r="DG1" s="875"/>
      <c r="DH1" s="873" t="s">
        <v>817</v>
      </c>
      <c r="DI1" s="873"/>
      <c r="DJ1" s="848" t="s">
        <v>809</v>
      </c>
      <c r="DK1" s="848"/>
      <c r="DL1" s="875" t="s">
        <v>816</v>
      </c>
      <c r="DM1" s="875"/>
      <c r="DN1" s="873" t="s">
        <v>731</v>
      </c>
      <c r="DO1" s="873"/>
      <c r="DP1" s="848" t="s">
        <v>899</v>
      </c>
      <c r="DQ1" s="848"/>
      <c r="DR1" s="875" t="s">
        <v>816</v>
      </c>
      <c r="DS1" s="875"/>
      <c r="DT1" s="873" t="s">
        <v>731</v>
      </c>
      <c r="DU1" s="873"/>
      <c r="DV1" s="848" t="s">
        <v>898</v>
      </c>
      <c r="DW1" s="848"/>
      <c r="DX1" s="875" t="s">
        <v>816</v>
      </c>
      <c r="DY1" s="875"/>
      <c r="DZ1" s="873" t="s">
        <v>731</v>
      </c>
      <c r="EA1" s="873"/>
      <c r="EB1" s="848" t="s">
        <v>897</v>
      </c>
      <c r="EC1" s="848"/>
      <c r="ED1" s="875" t="s">
        <v>816</v>
      </c>
      <c r="EE1" s="875"/>
      <c r="EF1" s="873" t="s">
        <v>731</v>
      </c>
      <c r="EG1" s="873"/>
      <c r="EH1" s="848" t="s">
        <v>883</v>
      </c>
      <c r="EI1" s="848"/>
      <c r="EJ1" s="875" t="s">
        <v>816</v>
      </c>
      <c r="EK1" s="875"/>
      <c r="EL1" s="873" t="s">
        <v>936</v>
      </c>
      <c r="EM1" s="873"/>
      <c r="EN1" s="848" t="s">
        <v>922</v>
      </c>
      <c r="EO1" s="848"/>
      <c r="EP1" s="875" t="s">
        <v>816</v>
      </c>
      <c r="EQ1" s="875"/>
      <c r="ER1" s="873" t="s">
        <v>950</v>
      </c>
      <c r="ES1" s="873"/>
      <c r="ET1" s="848" t="s">
        <v>937</v>
      </c>
      <c r="EU1" s="848"/>
      <c r="EV1" s="875" t="s">
        <v>816</v>
      </c>
      <c r="EW1" s="875"/>
      <c r="EX1" s="873" t="s">
        <v>530</v>
      </c>
      <c r="EY1" s="873"/>
      <c r="EZ1" s="848" t="s">
        <v>952</v>
      </c>
      <c r="FA1" s="848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3.8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4" t="s">
        <v>779</v>
      </c>
      <c r="CU7" s="848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4" t="s">
        <v>778</v>
      </c>
      <c r="DA8" s="848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4" t="s">
        <v>778</v>
      </c>
      <c r="DG8" s="848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4" t="s">
        <v>778</v>
      </c>
      <c r="DM8" s="848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4" t="s">
        <v>778</v>
      </c>
      <c r="DS8" s="848"/>
      <c r="DT8" s="142" t="s">
        <v>783</v>
      </c>
      <c r="DU8" s="142">
        <f>SUM(DU13:DU17)</f>
        <v>32</v>
      </c>
      <c r="DV8" s="63"/>
      <c r="DW8" s="63"/>
      <c r="DX8" s="874" t="s">
        <v>778</v>
      </c>
      <c r="DY8" s="848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4" t="s">
        <v>928</v>
      </c>
      <c r="EK8" s="848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4" t="s">
        <v>928</v>
      </c>
      <c r="EQ9" s="848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4" t="s">
        <v>928</v>
      </c>
      <c r="EW9" s="848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4" t="s">
        <v>928</v>
      </c>
      <c r="EE11" s="848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4" t="s">
        <v>778</v>
      </c>
      <c r="CU12" s="848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9" t="s">
        <v>782</v>
      </c>
      <c r="CU19" s="8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61" t="s">
        <v>858</v>
      </c>
      <c r="FA21" s="861"/>
      <c r="FC21" s="238">
        <f>FC20-FC22</f>
        <v>113457.16899999997</v>
      </c>
      <c r="FD21" s="230"/>
      <c r="FE21" s="872" t="s">
        <v>1546</v>
      </c>
      <c r="FF21" s="872"/>
      <c r="FG21" s="87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61" t="s">
        <v>871</v>
      </c>
      <c r="FA22" s="861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61" t="s">
        <v>1000</v>
      </c>
      <c r="FA23" s="861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61" t="s">
        <v>1076</v>
      </c>
      <c r="FA24" s="861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6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7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6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7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7.399999999999999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7.399999999999999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C18" sqref="KC18"/>
    </sheetView>
  </sheetViews>
  <sheetFormatPr defaultColWidth="14.5546875" defaultRowHeight="13.2"/>
  <cols>
    <col min="1" max="1" width="13.44140625" customWidth="1"/>
    <col min="2" max="2" width="8.6640625" style="61" bestFit="1" customWidth="1"/>
    <col min="3" max="4" width="1.109375" customWidth="1"/>
    <col min="5" max="5" width="19.5546875" style="142" bestFit="1" customWidth="1"/>
    <col min="6" max="6" width="9.109375" style="142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2" bestFit="1" customWidth="1"/>
    <col min="12" max="12" width="8.109375" style="142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2" bestFit="1" customWidth="1"/>
    <col min="18" max="18" width="8.109375" style="142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33203125" style="142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33203125" style="142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09375" style="142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4140625" style="142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546875" style="142" customWidth="1"/>
    <col min="49" max="49" width="16" customWidth="1"/>
    <col min="50" max="50" width="9.109375" style="61" bestFit="1" customWidth="1"/>
    <col min="51" max="51" width="10.33203125" style="142" bestFit="1" customWidth="1"/>
    <col min="52" max="52" width="6.5546875" style="142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09375" style="142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18" bestFit="1" customWidth="1"/>
    <col min="64" max="64" width="9.109375" style="218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18" bestFit="1" customWidth="1"/>
    <col min="70" max="70" width="9.109375" style="218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18" bestFit="1" customWidth="1"/>
    <col min="76" max="76" width="9.109375" style="218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18" bestFit="1" customWidth="1"/>
    <col min="82" max="82" width="10.5546875" style="218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18" bestFit="1" customWidth="1"/>
    <col min="88" max="88" width="9" style="218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18" bestFit="1" customWidth="1"/>
    <col min="94" max="94" width="12" style="218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18" bestFit="1" customWidth="1"/>
    <col min="100" max="100" width="12" style="218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18" bestFit="1" customWidth="1"/>
    <col min="106" max="106" width="12" style="218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18" bestFit="1" customWidth="1"/>
    <col min="112" max="112" width="12" style="302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18" bestFit="1" customWidth="1"/>
    <col min="118" max="118" width="11.88671875" style="302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18" bestFit="1" customWidth="1"/>
    <col min="124" max="124" width="11.88671875" style="302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2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570" customWidth="1"/>
    <col min="255" max="255" width="9.109375" style="570" bestFit="1" customWidth="1"/>
    <col min="256" max="256" width="15.88671875" style="570" customWidth="1"/>
    <col min="257" max="257" width="8.6640625" style="570" customWidth="1"/>
    <col min="258" max="258" width="18.33203125" style="570" customWidth="1"/>
    <col min="259" max="259" width="9.6640625" style="570" bestFit="1" customWidth="1"/>
    <col min="260" max="260" width="14.5546875" style="616" customWidth="1"/>
    <col min="261" max="261" width="9.6640625" style="616" bestFit="1" customWidth="1"/>
    <col min="262" max="262" width="15.88671875" style="616" customWidth="1"/>
    <col min="263" max="263" width="10.88671875" style="616" bestFit="1" customWidth="1"/>
    <col min="264" max="264" width="18" style="616" customWidth="1"/>
    <col min="265" max="265" width="10.88671875" style="616" customWidth="1"/>
    <col min="266" max="266" width="14.5546875" style="662" customWidth="1"/>
    <col min="267" max="267" width="11.6640625" style="662" customWidth="1"/>
    <col min="268" max="268" width="16.88671875" style="662" customWidth="1"/>
    <col min="269" max="269" width="11.88671875" style="662" bestFit="1" customWidth="1"/>
    <col min="270" max="270" width="17.6640625" style="662" customWidth="1"/>
    <col min="271" max="271" width="9" style="662" customWidth="1"/>
    <col min="272" max="272" width="14.5546875" style="711" customWidth="1"/>
    <col min="273" max="273" width="11.44140625" style="711" customWidth="1"/>
    <col min="274" max="274" width="16.88671875" style="711" customWidth="1"/>
    <col min="275" max="275" width="11.88671875" style="711" bestFit="1" customWidth="1"/>
    <col min="276" max="276" width="17.6640625" style="711" customWidth="1"/>
    <col min="277" max="277" width="9.44140625" style="711" customWidth="1"/>
    <col min="278" max="278" width="17.44140625" style="757" customWidth="1"/>
    <col min="279" max="279" width="10.109375" style="757" bestFit="1" customWidth="1"/>
    <col min="280" max="280" width="16.88671875" style="757" customWidth="1"/>
    <col min="281" max="281" width="11.88671875" style="757" bestFit="1" customWidth="1"/>
    <col min="282" max="282" width="17.6640625" style="757" customWidth="1"/>
    <col min="283" max="283" width="9.109375" style="757" bestFit="1" customWidth="1"/>
    <col min="284" max="284" width="17.44140625" style="796" customWidth="1"/>
    <col min="285" max="285" width="10.109375" style="796" bestFit="1" customWidth="1"/>
    <col min="286" max="286" width="16.88671875" style="796" customWidth="1"/>
    <col min="287" max="287" width="11.88671875" style="796" bestFit="1" customWidth="1"/>
    <col min="288" max="288" width="17.6640625" style="796" customWidth="1"/>
    <col min="289" max="289" width="9.109375" style="796" bestFit="1" customWidth="1"/>
    <col min="290" max="290" width="7.109375" style="796" customWidth="1"/>
    <col min="291" max="291" width="7.5546875" bestFit="1" customWidth="1"/>
  </cols>
  <sheetData>
    <row r="1" spans="1:291" s="142" customFormat="1">
      <c r="A1" s="888" t="s">
        <v>1209</v>
      </c>
      <c r="B1" s="888"/>
      <c r="C1" s="856" t="s">
        <v>292</v>
      </c>
      <c r="D1" s="856"/>
      <c r="E1" s="854" t="s">
        <v>1010</v>
      </c>
      <c r="F1" s="854"/>
      <c r="G1" s="888" t="s">
        <v>1210</v>
      </c>
      <c r="H1" s="888"/>
      <c r="I1" s="856" t="s">
        <v>292</v>
      </c>
      <c r="J1" s="856"/>
      <c r="K1" s="854" t="s">
        <v>1011</v>
      </c>
      <c r="L1" s="854"/>
      <c r="M1" s="888" t="s">
        <v>1211</v>
      </c>
      <c r="N1" s="888"/>
      <c r="O1" s="856" t="s">
        <v>292</v>
      </c>
      <c r="P1" s="856"/>
      <c r="Q1" s="854" t="s">
        <v>1057</v>
      </c>
      <c r="R1" s="854"/>
      <c r="S1" s="888" t="s">
        <v>1212</v>
      </c>
      <c r="T1" s="888"/>
      <c r="U1" s="856" t="s">
        <v>292</v>
      </c>
      <c r="V1" s="856"/>
      <c r="W1" s="854" t="s">
        <v>627</v>
      </c>
      <c r="X1" s="854"/>
      <c r="Y1" s="888" t="s">
        <v>1213</v>
      </c>
      <c r="Z1" s="888"/>
      <c r="AA1" s="856" t="s">
        <v>292</v>
      </c>
      <c r="AB1" s="856"/>
      <c r="AC1" s="854" t="s">
        <v>1084</v>
      </c>
      <c r="AD1" s="854"/>
      <c r="AE1" s="888" t="s">
        <v>1214</v>
      </c>
      <c r="AF1" s="888"/>
      <c r="AG1" s="856" t="s">
        <v>292</v>
      </c>
      <c r="AH1" s="856"/>
      <c r="AI1" s="854" t="s">
        <v>1134</v>
      </c>
      <c r="AJ1" s="854"/>
      <c r="AK1" s="888" t="s">
        <v>1217</v>
      </c>
      <c r="AL1" s="888"/>
      <c r="AM1" s="856" t="s">
        <v>1132</v>
      </c>
      <c r="AN1" s="856"/>
      <c r="AO1" s="854" t="s">
        <v>1133</v>
      </c>
      <c r="AP1" s="854"/>
      <c r="AQ1" s="888" t="s">
        <v>1218</v>
      </c>
      <c r="AR1" s="888"/>
      <c r="AS1" s="856" t="s">
        <v>1132</v>
      </c>
      <c r="AT1" s="856"/>
      <c r="AU1" s="854" t="s">
        <v>1178</v>
      </c>
      <c r="AV1" s="854"/>
      <c r="AW1" s="888" t="s">
        <v>1215</v>
      </c>
      <c r="AX1" s="888"/>
      <c r="AY1" s="854" t="s">
        <v>1241</v>
      </c>
      <c r="AZ1" s="854"/>
      <c r="BA1" s="888" t="s">
        <v>1215</v>
      </c>
      <c r="BB1" s="888"/>
      <c r="BC1" s="856" t="s">
        <v>816</v>
      </c>
      <c r="BD1" s="856"/>
      <c r="BE1" s="854" t="s">
        <v>1208</v>
      </c>
      <c r="BF1" s="854"/>
      <c r="BG1" s="888" t="s">
        <v>1216</v>
      </c>
      <c r="BH1" s="888"/>
      <c r="BI1" s="856" t="s">
        <v>816</v>
      </c>
      <c r="BJ1" s="856"/>
      <c r="BK1" s="854" t="s">
        <v>1208</v>
      </c>
      <c r="BL1" s="854"/>
      <c r="BM1" s="888" t="s">
        <v>1226</v>
      </c>
      <c r="BN1" s="888"/>
      <c r="BO1" s="856" t="s">
        <v>816</v>
      </c>
      <c r="BP1" s="856"/>
      <c r="BQ1" s="854" t="s">
        <v>1244</v>
      </c>
      <c r="BR1" s="854"/>
      <c r="BS1" s="888" t="s">
        <v>1243</v>
      </c>
      <c r="BT1" s="888"/>
      <c r="BU1" s="856" t="s">
        <v>816</v>
      </c>
      <c r="BV1" s="856"/>
      <c r="BW1" s="854" t="s">
        <v>1248</v>
      </c>
      <c r="BX1" s="854"/>
      <c r="BY1" s="888" t="s">
        <v>1270</v>
      </c>
      <c r="BZ1" s="888"/>
      <c r="CA1" s="856" t="s">
        <v>816</v>
      </c>
      <c r="CB1" s="856"/>
      <c r="CC1" s="854" t="s">
        <v>1244</v>
      </c>
      <c r="CD1" s="854"/>
      <c r="CE1" s="888" t="s">
        <v>1291</v>
      </c>
      <c r="CF1" s="888"/>
      <c r="CG1" s="856" t="s">
        <v>816</v>
      </c>
      <c r="CH1" s="856"/>
      <c r="CI1" s="854" t="s">
        <v>1248</v>
      </c>
      <c r="CJ1" s="854"/>
      <c r="CK1" s="888" t="s">
        <v>1307</v>
      </c>
      <c r="CL1" s="888"/>
      <c r="CM1" s="856" t="s">
        <v>816</v>
      </c>
      <c r="CN1" s="856"/>
      <c r="CO1" s="854" t="s">
        <v>1244</v>
      </c>
      <c r="CP1" s="854"/>
      <c r="CQ1" s="888" t="s">
        <v>1335</v>
      </c>
      <c r="CR1" s="888"/>
      <c r="CS1" s="879" t="s">
        <v>816</v>
      </c>
      <c r="CT1" s="879"/>
      <c r="CU1" s="854" t="s">
        <v>1391</v>
      </c>
      <c r="CV1" s="854"/>
      <c r="CW1" s="888" t="s">
        <v>1374</v>
      </c>
      <c r="CX1" s="888"/>
      <c r="CY1" s="879" t="s">
        <v>816</v>
      </c>
      <c r="CZ1" s="879"/>
      <c r="DA1" s="854" t="s">
        <v>1597</v>
      </c>
      <c r="DB1" s="854"/>
      <c r="DC1" s="888" t="s">
        <v>1394</v>
      </c>
      <c r="DD1" s="888"/>
      <c r="DE1" s="879" t="s">
        <v>816</v>
      </c>
      <c r="DF1" s="879"/>
      <c r="DG1" s="854" t="s">
        <v>1491</v>
      </c>
      <c r="DH1" s="854"/>
      <c r="DI1" s="888" t="s">
        <v>1594</v>
      </c>
      <c r="DJ1" s="888"/>
      <c r="DK1" s="879" t="s">
        <v>816</v>
      </c>
      <c r="DL1" s="879"/>
      <c r="DM1" s="854" t="s">
        <v>1391</v>
      </c>
      <c r="DN1" s="854"/>
      <c r="DO1" s="888" t="s">
        <v>1595</v>
      </c>
      <c r="DP1" s="888"/>
      <c r="DQ1" s="879" t="s">
        <v>816</v>
      </c>
      <c r="DR1" s="879"/>
      <c r="DS1" s="854" t="s">
        <v>1590</v>
      </c>
      <c r="DT1" s="854"/>
      <c r="DU1" s="888" t="s">
        <v>1596</v>
      </c>
      <c r="DV1" s="888"/>
      <c r="DW1" s="879" t="s">
        <v>816</v>
      </c>
      <c r="DX1" s="879"/>
      <c r="DY1" s="854" t="s">
        <v>1616</v>
      </c>
      <c r="DZ1" s="854"/>
      <c r="EA1" s="878" t="s">
        <v>1611</v>
      </c>
      <c r="EB1" s="878"/>
      <c r="EC1" s="879" t="s">
        <v>816</v>
      </c>
      <c r="ED1" s="879"/>
      <c r="EE1" s="854" t="s">
        <v>1590</v>
      </c>
      <c r="EF1" s="854"/>
      <c r="EG1" s="361"/>
      <c r="EH1" s="878" t="s">
        <v>1641</v>
      </c>
      <c r="EI1" s="878"/>
      <c r="EJ1" s="879" t="s">
        <v>816</v>
      </c>
      <c r="EK1" s="879"/>
      <c r="EL1" s="854" t="s">
        <v>1675</v>
      </c>
      <c r="EM1" s="854"/>
      <c r="EN1" s="878" t="s">
        <v>1666</v>
      </c>
      <c r="EO1" s="878"/>
      <c r="EP1" s="879" t="s">
        <v>816</v>
      </c>
      <c r="EQ1" s="879"/>
      <c r="ER1" s="854" t="s">
        <v>1715</v>
      </c>
      <c r="ES1" s="854"/>
      <c r="ET1" s="878" t="s">
        <v>1708</v>
      </c>
      <c r="EU1" s="878"/>
      <c r="EV1" s="879" t="s">
        <v>816</v>
      </c>
      <c r="EW1" s="879"/>
      <c r="EX1" s="854" t="s">
        <v>1616</v>
      </c>
      <c r="EY1" s="854"/>
      <c r="EZ1" s="878" t="s">
        <v>1743</v>
      </c>
      <c r="FA1" s="878"/>
      <c r="FB1" s="879" t="s">
        <v>816</v>
      </c>
      <c r="FC1" s="879"/>
      <c r="FD1" s="854" t="s">
        <v>1597</v>
      </c>
      <c r="FE1" s="854"/>
      <c r="FF1" s="878" t="s">
        <v>1782</v>
      </c>
      <c r="FG1" s="878"/>
      <c r="FH1" s="879" t="s">
        <v>816</v>
      </c>
      <c r="FI1" s="879"/>
      <c r="FJ1" s="854" t="s">
        <v>1391</v>
      </c>
      <c r="FK1" s="854"/>
      <c r="FL1" s="878" t="s">
        <v>1817</v>
      </c>
      <c r="FM1" s="878"/>
      <c r="FN1" s="879" t="s">
        <v>816</v>
      </c>
      <c r="FO1" s="879"/>
      <c r="FP1" s="854" t="s">
        <v>1864</v>
      </c>
      <c r="FQ1" s="854"/>
      <c r="FR1" s="878" t="s">
        <v>1853</v>
      </c>
      <c r="FS1" s="878"/>
      <c r="FT1" s="879" t="s">
        <v>816</v>
      </c>
      <c r="FU1" s="879"/>
      <c r="FV1" s="854" t="s">
        <v>1864</v>
      </c>
      <c r="FW1" s="854"/>
      <c r="FX1" s="878" t="s">
        <v>1996</v>
      </c>
      <c r="FY1" s="878"/>
      <c r="FZ1" s="879" t="s">
        <v>816</v>
      </c>
      <c r="GA1" s="879"/>
      <c r="GB1" s="854" t="s">
        <v>1616</v>
      </c>
      <c r="GC1" s="854"/>
      <c r="GD1" s="878" t="s">
        <v>1997</v>
      </c>
      <c r="GE1" s="878"/>
      <c r="GF1" s="879" t="s">
        <v>816</v>
      </c>
      <c r="GG1" s="879"/>
      <c r="GH1" s="854" t="s">
        <v>1590</v>
      </c>
      <c r="GI1" s="854"/>
      <c r="GJ1" s="878" t="s">
        <v>2006</v>
      </c>
      <c r="GK1" s="878"/>
      <c r="GL1" s="879" t="s">
        <v>816</v>
      </c>
      <c r="GM1" s="879"/>
      <c r="GN1" s="854" t="s">
        <v>1590</v>
      </c>
      <c r="GO1" s="854"/>
      <c r="GP1" s="878" t="s">
        <v>2048</v>
      </c>
      <c r="GQ1" s="878"/>
      <c r="GR1" s="879" t="s">
        <v>816</v>
      </c>
      <c r="GS1" s="879"/>
      <c r="GT1" s="854" t="s">
        <v>1675</v>
      </c>
      <c r="GU1" s="854"/>
      <c r="GV1" s="878" t="s">
        <v>2082</v>
      </c>
      <c r="GW1" s="878"/>
      <c r="GX1" s="879" t="s">
        <v>816</v>
      </c>
      <c r="GY1" s="879"/>
      <c r="GZ1" s="854" t="s">
        <v>2121</v>
      </c>
      <c r="HA1" s="854"/>
      <c r="HB1" s="878" t="s">
        <v>2141</v>
      </c>
      <c r="HC1" s="878"/>
      <c r="HD1" s="879" t="s">
        <v>816</v>
      </c>
      <c r="HE1" s="879"/>
      <c r="HF1" s="854" t="s">
        <v>1715</v>
      </c>
      <c r="HG1" s="854"/>
      <c r="HH1" s="878" t="s">
        <v>2154</v>
      </c>
      <c r="HI1" s="878"/>
      <c r="HJ1" s="879" t="s">
        <v>816</v>
      </c>
      <c r="HK1" s="879"/>
      <c r="HL1" s="854" t="s">
        <v>1391</v>
      </c>
      <c r="HM1" s="854"/>
      <c r="HN1" s="878" t="s">
        <v>2200</v>
      </c>
      <c r="HO1" s="878"/>
      <c r="HP1" s="879" t="s">
        <v>816</v>
      </c>
      <c r="HQ1" s="879"/>
      <c r="HR1" s="854" t="s">
        <v>1391</v>
      </c>
      <c r="HS1" s="854"/>
      <c r="HT1" s="878" t="s">
        <v>2242</v>
      </c>
      <c r="HU1" s="878"/>
      <c r="HV1" s="879" t="s">
        <v>816</v>
      </c>
      <c r="HW1" s="879"/>
      <c r="HX1" s="854" t="s">
        <v>1616</v>
      </c>
      <c r="HY1" s="854"/>
      <c r="HZ1" s="878" t="s">
        <v>2298</v>
      </c>
      <c r="IA1" s="878"/>
      <c r="IB1" s="879" t="s">
        <v>816</v>
      </c>
      <c r="IC1" s="879"/>
      <c r="ID1" s="854" t="s">
        <v>1715</v>
      </c>
      <c r="IE1" s="854"/>
      <c r="IF1" s="878" t="s">
        <v>2365</v>
      </c>
      <c r="IG1" s="878"/>
      <c r="IH1" s="879" t="s">
        <v>816</v>
      </c>
      <c r="II1" s="879"/>
      <c r="IJ1" s="854" t="s">
        <v>1590</v>
      </c>
      <c r="IK1" s="854"/>
      <c r="IL1" s="878" t="s">
        <v>2440</v>
      </c>
      <c r="IM1" s="878"/>
      <c r="IN1" s="879" t="s">
        <v>816</v>
      </c>
      <c r="IO1" s="879"/>
      <c r="IP1" s="854" t="s">
        <v>1616</v>
      </c>
      <c r="IQ1" s="854"/>
      <c r="IR1" s="878" t="s">
        <v>2655</v>
      </c>
      <c r="IS1" s="878"/>
      <c r="IT1" s="879" t="s">
        <v>816</v>
      </c>
      <c r="IU1" s="879"/>
      <c r="IV1" s="854" t="s">
        <v>1748</v>
      </c>
      <c r="IW1" s="854"/>
      <c r="IX1" s="878" t="s">
        <v>2654</v>
      </c>
      <c r="IY1" s="878"/>
      <c r="IZ1" s="879" t="s">
        <v>816</v>
      </c>
      <c r="JA1" s="879"/>
      <c r="JB1" s="854" t="s">
        <v>1864</v>
      </c>
      <c r="JC1" s="854"/>
      <c r="JD1" s="878" t="s">
        <v>2701</v>
      </c>
      <c r="JE1" s="878"/>
      <c r="JF1" s="879" t="s">
        <v>816</v>
      </c>
      <c r="JG1" s="879"/>
      <c r="JH1" s="854" t="s">
        <v>1748</v>
      </c>
      <c r="JI1" s="854"/>
      <c r="JJ1" s="878" t="s">
        <v>2764</v>
      </c>
      <c r="JK1" s="878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2879</v>
      </c>
      <c r="JW1" s="758"/>
      <c r="JX1" s="798" t="s">
        <v>816</v>
      </c>
      <c r="JY1" s="798"/>
      <c r="JZ1" s="795" t="s">
        <v>1748</v>
      </c>
      <c r="KA1" s="795"/>
      <c r="KB1" s="797" t="s">
        <v>2877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SUM(JY4:JY20)</f>
        <v>17583.009999999998</v>
      </c>
      <c r="JZ2" s="334" t="s">
        <v>296</v>
      </c>
      <c r="KA2" s="273">
        <f>JY2+JW2-KC2</f>
        <v>8610.4699999999721</v>
      </c>
      <c r="KB2" s="796" t="s">
        <v>1911</v>
      </c>
      <c r="KC2" s="363">
        <f>SUM(KC3:KC27)</f>
        <v>310405.14</v>
      </c>
      <c r="KD2" s="606" t="s">
        <v>2929</v>
      </c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2846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2846</v>
      </c>
      <c r="JW3" s="203">
        <f>$IA$6</f>
        <v>0</v>
      </c>
      <c r="JY3" s="492"/>
      <c r="JZ3" s="796" t="s">
        <v>2395</v>
      </c>
      <c r="KA3" s="273">
        <f>KA2-JY23-JY22</f>
        <v>2632.2499999999723</v>
      </c>
      <c r="KB3" s="796" t="s">
        <v>2790</v>
      </c>
      <c r="KC3" s="268">
        <f>-71000-140000-135000</f>
        <v>-346000</v>
      </c>
      <c r="KD3" s="607"/>
    </row>
    <row r="4" spans="1:291" ht="12.75" customHeight="1" thickBot="1">
      <c r="A4" s="838" t="s">
        <v>991</v>
      </c>
      <c r="B4" s="838"/>
      <c r="E4" s="170" t="s">
        <v>233</v>
      </c>
      <c r="F4" s="174">
        <f>F3-F5</f>
        <v>17</v>
      </c>
      <c r="G4" s="838" t="s">
        <v>991</v>
      </c>
      <c r="H4" s="83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115.68899999997302</v>
      </c>
      <c r="KB4" s="801" t="s">
        <v>2672</v>
      </c>
      <c r="KC4" s="442">
        <v>-77000</v>
      </c>
      <c r="KD4" s="607"/>
    </row>
    <row r="5" spans="1:291">
      <c r="A5" s="838"/>
      <c r="B5" s="838"/>
      <c r="E5" s="170" t="s">
        <v>352</v>
      </c>
      <c r="F5" s="174">
        <f>SUM(F15:F58)</f>
        <v>12750</v>
      </c>
      <c r="G5" s="838"/>
      <c r="H5" s="83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2848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2848</v>
      </c>
      <c r="JY5" s="541">
        <v>-30</v>
      </c>
      <c r="JZ5" s="796" t="s">
        <v>352</v>
      </c>
      <c r="KA5" s="273">
        <f>SUM(KA6:KA52)</f>
        <v>8494.780999999999</v>
      </c>
      <c r="KB5" s="800" t="s">
        <v>2671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2836</v>
      </c>
      <c r="JT6" s="821" t="s">
        <v>2841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/>
      <c r="JZ6" s="821" t="s">
        <v>2781</v>
      </c>
      <c r="KA6" s="61">
        <v>1000.08</v>
      </c>
      <c r="KB6" s="796" t="s">
        <v>2806</v>
      </c>
      <c r="KC6" s="268">
        <v>730007</v>
      </c>
      <c r="KD6" s="606">
        <v>45117</v>
      </c>
    </row>
    <row r="7" spans="1:291" ht="13.8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2870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2890</v>
      </c>
      <c r="JY7" s="541">
        <v>60</v>
      </c>
      <c r="JZ7" s="821" t="s">
        <v>1002</v>
      </c>
      <c r="KA7" s="580">
        <v>1900.07</v>
      </c>
      <c r="KB7" s="320" t="s">
        <v>2464</v>
      </c>
      <c r="KC7" s="403">
        <v>0.14000000000000001</v>
      </c>
      <c r="KD7" s="606">
        <v>45117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2525</v>
      </c>
      <c r="JY8" s="492"/>
      <c r="JZ8" s="389" t="s">
        <v>2888</v>
      </c>
      <c r="KA8" s="61"/>
      <c r="KB8" s="205" t="s">
        <v>2910</v>
      </c>
      <c r="KC8" s="359">
        <v>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2855</v>
      </c>
      <c r="JS9" s="757">
        <v>2.33</v>
      </c>
      <c r="JT9" s="346" t="s">
        <v>2894</v>
      </c>
      <c r="JU9" s="61">
        <v>10</v>
      </c>
      <c r="JV9" s="205" t="s">
        <v>2844</v>
      </c>
      <c r="JW9" s="84">
        <v>0</v>
      </c>
      <c r="JX9" s="609"/>
      <c r="JZ9" s="346" t="s">
        <v>1814</v>
      </c>
      <c r="KA9" s="61">
        <v>67.23</v>
      </c>
      <c r="KB9" s="205" t="s">
        <v>2844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2867</v>
      </c>
      <c r="JS10" s="779">
        <v>3.4</v>
      </c>
      <c r="JT10" s="346" t="s">
        <v>2880</v>
      </c>
      <c r="JU10" s="533">
        <v>5.38</v>
      </c>
      <c r="JV10" s="777" t="s">
        <v>1630</v>
      </c>
      <c r="JW10" s="442">
        <v>-123</v>
      </c>
      <c r="JX10" s="609"/>
      <c r="JZ10" s="346" t="s">
        <v>2916</v>
      </c>
      <c r="KA10" s="796">
        <f>73.44/2</f>
        <v>36.72</v>
      </c>
      <c r="KB10" s="801" t="s">
        <v>1630</v>
      </c>
      <c r="KC10" s="442">
        <v>-896</v>
      </c>
      <c r="KD10" s="606">
        <v>45115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2857</v>
      </c>
      <c r="JO11" s="492">
        <v>1396.9</v>
      </c>
      <c r="JP11" s="715" t="s">
        <v>2791</v>
      </c>
      <c r="JQ11" s="268">
        <v>2600</v>
      </c>
      <c r="JR11" s="609" t="s">
        <v>2886</v>
      </c>
      <c r="JS11" s="492">
        <v>1.21</v>
      </c>
      <c r="JT11" s="245" t="s">
        <v>2857</v>
      </c>
      <c r="JU11" s="492">
        <v>1371.77</v>
      </c>
      <c r="JV11" s="760" t="s">
        <v>2791</v>
      </c>
      <c r="JW11" s="268">
        <v>2600</v>
      </c>
      <c r="JX11" s="796" t="s">
        <v>2409</v>
      </c>
      <c r="JY11" s="514"/>
      <c r="JZ11" s="346" t="s">
        <v>2914</v>
      </c>
      <c r="KA11" s="61">
        <v>5.01</v>
      </c>
      <c r="KB11" s="799" t="s">
        <v>2791</v>
      </c>
      <c r="KC11" s="268">
        <v>2600</v>
      </c>
      <c r="KD11" s="606">
        <v>45117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2885</v>
      </c>
      <c r="JS12" s="804"/>
      <c r="JT12" s="245" t="s">
        <v>2858</v>
      </c>
      <c r="JU12" s="492">
        <v>1478.09</v>
      </c>
      <c r="JV12" s="763" t="s">
        <v>2792</v>
      </c>
      <c r="JW12" s="268">
        <v>800</v>
      </c>
      <c r="JX12" s="796" t="s">
        <v>2163</v>
      </c>
      <c r="JY12" s="725">
        <f>55.87+0.96</f>
        <v>56.83</v>
      </c>
      <c r="JZ12" s="346" t="s">
        <v>2915</v>
      </c>
      <c r="KA12" s="796">
        <v>10.87</v>
      </c>
      <c r="KB12" s="800" t="s">
        <v>2792</v>
      </c>
      <c r="KC12" s="268">
        <v>614</v>
      </c>
      <c r="KD12" s="606">
        <v>45116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2924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2925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796" t="s">
        <v>1799</v>
      </c>
      <c r="JY13" s="725"/>
      <c r="JZ13" s="346" t="s">
        <v>2682</v>
      </c>
      <c r="KA13" s="796">
        <f>259.2+410.4</f>
        <v>669.59999999999991</v>
      </c>
      <c r="KB13" s="800" t="s">
        <v>2793</v>
      </c>
      <c r="KC13" s="268">
        <v>1381</v>
      </c>
      <c r="KD13" s="606">
        <v>45117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8" t="s">
        <v>2185</v>
      </c>
      <c r="HK14" s="848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2926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2677</v>
      </c>
      <c r="JY14" s="726"/>
      <c r="JZ14" s="245" t="s">
        <v>2857</v>
      </c>
      <c r="KA14" s="492">
        <v>1347.2</v>
      </c>
      <c r="KB14" s="800" t="s">
        <v>2799</v>
      </c>
      <c r="KC14" s="268">
        <v>2515</v>
      </c>
      <c r="KD14" s="606">
        <v>45117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82" t="s">
        <v>1504</v>
      </c>
      <c r="DP15" s="88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2847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2842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2945</v>
      </c>
      <c r="JY15" s="726">
        <f>1.29+1.15</f>
        <v>2.44</v>
      </c>
      <c r="JZ15" s="245" t="s">
        <v>2858</v>
      </c>
      <c r="KA15" s="492">
        <v>1730.87</v>
      </c>
      <c r="KB15" s="254" t="s">
        <v>2795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2851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2866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2923</v>
      </c>
      <c r="JY16" s="726">
        <f>65.16+2.55</f>
        <v>67.709999999999994</v>
      </c>
      <c r="JZ16" s="345" t="s">
        <v>2550</v>
      </c>
      <c r="KA16" s="61">
        <v>69.209999999999994</v>
      </c>
      <c r="KB16" s="800" t="s">
        <v>2796</v>
      </c>
      <c r="KC16" s="268">
        <v>0</v>
      </c>
      <c r="KD16" s="606"/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2852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2847</v>
      </c>
      <c r="JS17" s="726">
        <v>2.95</v>
      </c>
      <c r="JT17" s="345" t="s">
        <v>2882</v>
      </c>
      <c r="JU17" s="534">
        <v>131.6</v>
      </c>
      <c r="JV17" s="763" t="s">
        <v>2796</v>
      </c>
      <c r="JW17" s="268">
        <v>0</v>
      </c>
      <c r="JX17" s="9" t="s">
        <v>2922</v>
      </c>
      <c r="JY17" s="726">
        <v>24.55</v>
      </c>
      <c r="JZ17" s="345" t="s">
        <v>2704</v>
      </c>
      <c r="KA17" s="61"/>
      <c r="KB17" s="800" t="s">
        <v>2683</v>
      </c>
      <c r="KC17" s="268">
        <v>14</v>
      </c>
      <c r="KD17" s="606"/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2851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2903</v>
      </c>
      <c r="JY18" s="726">
        <v>13.23</v>
      </c>
      <c r="JZ18" s="345" t="s">
        <v>2911</v>
      </c>
      <c r="KA18" s="61">
        <v>30</v>
      </c>
      <c r="KB18" s="801" t="s">
        <v>2679</v>
      </c>
      <c r="KC18" s="2">
        <v>170</v>
      </c>
      <c r="KD18" s="606">
        <v>45115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82" t="s">
        <v>1474</v>
      </c>
      <c r="DJ19" s="88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2852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11" t="s">
        <v>2852</v>
      </c>
      <c r="JY19" s="726">
        <f>85.99+30.96</f>
        <v>116.94999999999999</v>
      </c>
      <c r="JZ19" s="345" t="s">
        <v>2618</v>
      </c>
      <c r="KA19" s="534">
        <v>131.87</v>
      </c>
      <c r="KB19" s="801" t="s">
        <v>2678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2853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"/>
      <c r="JY20" s="510"/>
      <c r="JZ20" s="345" t="s">
        <v>1195</v>
      </c>
      <c r="KA20" s="61">
        <f>15+6.5</f>
        <v>21.5</v>
      </c>
      <c r="KB20" s="803" t="s">
        <v>2451</v>
      </c>
      <c r="KC20" s="2">
        <v>1000</v>
      </c>
      <c r="KD20" s="108"/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2850</v>
      </c>
      <c r="JS21" s="791">
        <f>783.33+1167.38+1493.5+2179.3</f>
        <v>5623.51</v>
      </c>
      <c r="JT21" s="345" t="s">
        <v>2864</v>
      </c>
      <c r="JU21" s="203">
        <v>6.97</v>
      </c>
      <c r="JV21" s="764" t="s">
        <v>2451</v>
      </c>
      <c r="JW21" s="2">
        <v>1000</v>
      </c>
      <c r="JX21" s="794" t="s">
        <v>2780</v>
      </c>
      <c r="JY21" s="794"/>
      <c r="JZ21" s="345" t="s">
        <v>2803</v>
      </c>
      <c r="KA21" s="61">
        <f>9+14.32</f>
        <v>23.32</v>
      </c>
      <c r="KB21" s="802" t="s">
        <v>2469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8" t="s">
        <v>507</v>
      </c>
      <c r="N22" s="898"/>
      <c r="Q22" s="166" t="s">
        <v>365</v>
      </c>
      <c r="S22" s="898" t="s">
        <v>507</v>
      </c>
      <c r="T22" s="898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5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39" t="s">
        <v>2170</v>
      </c>
      <c r="IU22" s="839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2859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21" t="s">
        <v>1958</v>
      </c>
      <c r="JY22" s="273">
        <f>SUM(KA6:KA7)</f>
        <v>2900.15</v>
      </c>
      <c r="JZ22" s="345" t="s">
        <v>2776</v>
      </c>
      <c r="KA22" s="203">
        <v>64</v>
      </c>
      <c r="KB22" s="802" t="s">
        <v>2477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3" t="s">
        <v>990</v>
      </c>
      <c r="N23" s="893"/>
      <c r="Q23" s="166" t="s">
        <v>369</v>
      </c>
      <c r="S23" s="893" t="s">
        <v>990</v>
      </c>
      <c r="T23" s="893"/>
      <c r="W23" s="244" t="s">
        <v>1019</v>
      </c>
      <c r="X23" s="142">
        <v>0</v>
      </c>
      <c r="Y23" s="898" t="s">
        <v>507</v>
      </c>
      <c r="Z23" s="898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5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9" t="s">
        <v>2170</v>
      </c>
      <c r="HK23" s="839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39" t="s">
        <v>2170</v>
      </c>
      <c r="HW23" s="839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2854</v>
      </c>
      <c r="JU23" s="61">
        <v>10</v>
      </c>
      <c r="JV23" s="761" t="s">
        <v>2469</v>
      </c>
      <c r="JW23" s="61"/>
      <c r="JX23" s="388" t="s">
        <v>2860</v>
      </c>
      <c r="JY23" s="273">
        <f>SUM(KA14:KA15)</f>
        <v>3078.0699999999997</v>
      </c>
      <c r="JZ23" s="345" t="s">
        <v>2864</v>
      </c>
      <c r="KA23" s="203">
        <v>10.8</v>
      </c>
      <c r="KB23" s="802" t="s">
        <v>2420</v>
      </c>
      <c r="KC23" s="61"/>
    </row>
    <row r="24" spans="1:290">
      <c r="A24" s="898" t="s">
        <v>507</v>
      </c>
      <c r="B24" s="898"/>
      <c r="E24" s="164" t="s">
        <v>237</v>
      </c>
      <c r="F24" s="166"/>
      <c r="G24" s="898" t="s">
        <v>507</v>
      </c>
      <c r="H24" s="898"/>
      <c r="K24" s="244" t="s">
        <v>1019</v>
      </c>
      <c r="L24" s="142">
        <v>0</v>
      </c>
      <c r="M24" s="861"/>
      <c r="N24" s="861"/>
      <c r="Q24" s="166" t="s">
        <v>1056</v>
      </c>
      <c r="S24" s="861"/>
      <c r="T24" s="861"/>
      <c r="W24" s="244" t="s">
        <v>1027</v>
      </c>
      <c r="X24" s="205">
        <v>0</v>
      </c>
      <c r="Y24" s="893" t="s">
        <v>990</v>
      </c>
      <c r="Z24" s="893"/>
      <c r="AC24"/>
      <c r="AE24" s="898" t="s">
        <v>507</v>
      </c>
      <c r="AF24" s="898"/>
      <c r="AI24"/>
      <c r="AK24" s="898" t="s">
        <v>507</v>
      </c>
      <c r="AL24" s="898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4" t="s">
        <v>1536</v>
      </c>
      <c r="EF24" s="884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5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5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2939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2881</v>
      </c>
      <c r="JU24" s="61">
        <v>48.2</v>
      </c>
      <c r="JV24" s="765" t="s">
        <v>2843</v>
      </c>
      <c r="JW24" s="61">
        <v>453.6</v>
      </c>
      <c r="JX24" s="350" t="s">
        <v>1392</v>
      </c>
      <c r="JY24" s="2">
        <f>SUM(KA8:KA8)</f>
        <v>0</v>
      </c>
      <c r="JZ24" s="345" t="s">
        <v>2364</v>
      </c>
      <c r="KA24" s="61">
        <f>16.3+16.34+12.3+10</f>
        <v>54.94</v>
      </c>
      <c r="KB24" s="826"/>
      <c r="KC24" s="61"/>
    </row>
    <row r="25" spans="1:290">
      <c r="A25" s="893" t="s">
        <v>990</v>
      </c>
      <c r="B25" s="893"/>
      <c r="E25" s="164" t="s">
        <v>139</v>
      </c>
      <c r="F25" s="166"/>
      <c r="G25" s="893" t="s">
        <v>990</v>
      </c>
      <c r="H25" s="893"/>
      <c r="K25" s="244" t="s">
        <v>1027</v>
      </c>
      <c r="L25" s="205">
        <v>0</v>
      </c>
      <c r="M25" s="861"/>
      <c r="N25" s="861"/>
      <c r="Q25" s="244" t="s">
        <v>1029</v>
      </c>
      <c r="R25" s="142">
        <v>0</v>
      </c>
      <c r="S25" s="861"/>
      <c r="T25" s="861"/>
      <c r="W25" s="244" t="s">
        <v>1050</v>
      </c>
      <c r="X25" s="142">
        <v>910.17</v>
      </c>
      <c r="Y25" s="861"/>
      <c r="Z25" s="861"/>
      <c r="AC25" s="248" t="s">
        <v>1083</v>
      </c>
      <c r="AD25" s="142">
        <v>90</v>
      </c>
      <c r="AE25" s="893" t="s">
        <v>990</v>
      </c>
      <c r="AF25" s="893"/>
      <c r="AI25" s="245" t="s">
        <v>1101</v>
      </c>
      <c r="AJ25" s="142">
        <v>30</v>
      </c>
      <c r="AK25" s="893" t="s">
        <v>990</v>
      </c>
      <c r="AL25" s="89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3"/>
      <c r="BH25" s="893"/>
      <c r="BK25" s="266" t="s">
        <v>1222</v>
      </c>
      <c r="BL25" s="205">
        <v>48.54</v>
      </c>
      <c r="BM25" s="893"/>
      <c r="BN25" s="893"/>
      <c r="BQ25" s="266" t="s">
        <v>1051</v>
      </c>
      <c r="BR25" s="205">
        <v>50.15</v>
      </c>
      <c r="BS25" s="893" t="s">
        <v>1245</v>
      </c>
      <c r="BT25" s="893"/>
      <c r="BW25" s="266" t="s">
        <v>1051</v>
      </c>
      <c r="BX25" s="205">
        <v>48.54</v>
      </c>
      <c r="BY25" s="893"/>
      <c r="BZ25" s="893"/>
      <c r="CC25" s="266" t="s">
        <v>1051</v>
      </c>
      <c r="CD25" s="205">
        <v>142.91</v>
      </c>
      <c r="CE25" s="893"/>
      <c r="CF25" s="893"/>
      <c r="CI25" s="266" t="s">
        <v>1312</v>
      </c>
      <c r="CJ25" s="205">
        <v>35.049999999999997</v>
      </c>
      <c r="CK25" s="861"/>
      <c r="CL25" s="861"/>
      <c r="CO25" s="266" t="s">
        <v>1286</v>
      </c>
      <c r="CP25" s="205">
        <v>153.41</v>
      </c>
      <c r="CQ25" s="861" t="s">
        <v>1327</v>
      </c>
      <c r="CR25" s="861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5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39" t="s">
        <v>2170</v>
      </c>
      <c r="IC25" s="839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2940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2862</v>
      </c>
      <c r="JU25" s="61">
        <v>68.900000000000006</v>
      </c>
      <c r="JV25" s="761" t="s">
        <v>2420</v>
      </c>
      <c r="JW25" s="61"/>
      <c r="JX25" s="346" t="s">
        <v>2165</v>
      </c>
      <c r="JY25" s="2">
        <f>SUM(KA9:KA13)</f>
        <v>789.43</v>
      </c>
      <c r="JZ25" s="337" t="s">
        <v>2895</v>
      </c>
      <c r="KA25" s="61">
        <v>80</v>
      </c>
      <c r="KB25" s="832"/>
      <c r="KC25" s="61"/>
    </row>
    <row r="26" spans="1:290">
      <c r="A26" s="861"/>
      <c r="B26" s="861"/>
      <c r="E26" s="198" t="s">
        <v>362</v>
      </c>
      <c r="F26" s="170"/>
      <c r="G26" s="861"/>
      <c r="H26" s="861"/>
      <c r="K26" s="244" t="s">
        <v>1018</v>
      </c>
      <c r="L26" s="142">
        <f>910+40</f>
        <v>950</v>
      </c>
      <c r="M26" s="861"/>
      <c r="N26" s="861"/>
      <c r="Q26" s="244" t="s">
        <v>1026</v>
      </c>
      <c r="R26" s="142">
        <v>0</v>
      </c>
      <c r="S26" s="861"/>
      <c r="T26" s="861"/>
      <c r="W26" s="143" t="s">
        <v>1085</v>
      </c>
      <c r="X26" s="142">
        <v>110.58</v>
      </c>
      <c r="Y26" s="861"/>
      <c r="Z26" s="861"/>
      <c r="AE26" s="861"/>
      <c r="AF26" s="861"/>
      <c r="AK26" s="861"/>
      <c r="AL26" s="861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61"/>
      <c r="AX26" s="861"/>
      <c r="AY26" s="143"/>
      <c r="AZ26" s="205"/>
      <c r="BA26" s="861"/>
      <c r="BB26" s="861"/>
      <c r="BE26" s="143" t="s">
        <v>1195</v>
      </c>
      <c r="BF26" s="205">
        <f>6.5*2</f>
        <v>13</v>
      </c>
      <c r="BG26" s="861"/>
      <c r="BH26" s="861"/>
      <c r="BK26" s="266" t="s">
        <v>1195</v>
      </c>
      <c r="BL26" s="205">
        <f>6.5*2</f>
        <v>13</v>
      </c>
      <c r="BM26" s="861"/>
      <c r="BN26" s="861"/>
      <c r="BQ26" s="266" t="s">
        <v>1195</v>
      </c>
      <c r="BR26" s="205">
        <v>13</v>
      </c>
      <c r="BS26" s="861"/>
      <c r="BT26" s="861"/>
      <c r="BW26" s="266" t="s">
        <v>1195</v>
      </c>
      <c r="BX26" s="205">
        <v>13</v>
      </c>
      <c r="BY26" s="861"/>
      <c r="BZ26" s="861"/>
      <c r="CC26" s="266" t="s">
        <v>1195</v>
      </c>
      <c r="CD26" s="205">
        <v>13</v>
      </c>
      <c r="CE26" s="861"/>
      <c r="CF26" s="861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9" t="s">
        <v>1536</v>
      </c>
      <c r="DZ26" s="89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4" t="s">
        <v>1536</v>
      </c>
      <c r="ES26" s="884"/>
      <c r="ET26" s="1" t="s">
        <v>1703</v>
      </c>
      <c r="EU26" s="272">
        <v>20000</v>
      </c>
      <c r="EW26" s="885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2941</v>
      </c>
      <c r="JO26" s="533">
        <v>42.9</v>
      </c>
      <c r="JP26" s="716" t="s">
        <v>2420</v>
      </c>
      <c r="JQ26" s="2"/>
      <c r="JR26" s="388" t="s">
        <v>2860</v>
      </c>
      <c r="JS26" s="273">
        <f>SUM(JU11:JU13)</f>
        <v>5390.235999999999</v>
      </c>
      <c r="JT26" s="337" t="s">
        <v>2937</v>
      </c>
      <c r="JU26" s="61">
        <v>41.5</v>
      </c>
      <c r="JV26" s="769"/>
      <c r="JW26" s="61"/>
      <c r="JX26" s="348" t="s">
        <v>2166</v>
      </c>
      <c r="JY26" s="2">
        <f>SUM(KA16:KA24)</f>
        <v>405.64</v>
      </c>
      <c r="JZ26" s="337" t="s">
        <v>2919</v>
      </c>
      <c r="KA26" s="61" t="s">
        <v>2921</v>
      </c>
      <c r="KB26" s="833"/>
      <c r="KC26" s="61"/>
    </row>
    <row r="27" spans="1:290">
      <c r="A27" s="861"/>
      <c r="B27" s="861"/>
      <c r="F27" s="194"/>
      <c r="G27" s="861"/>
      <c r="H27" s="861"/>
      <c r="K27"/>
      <c r="M27" s="894" t="s">
        <v>506</v>
      </c>
      <c r="N27" s="894"/>
      <c r="Q27" s="244" t="s">
        <v>1019</v>
      </c>
      <c r="R27" s="142">
        <v>0</v>
      </c>
      <c r="S27" s="894" t="s">
        <v>506</v>
      </c>
      <c r="T27" s="894"/>
      <c r="W27" s="143" t="s">
        <v>1051</v>
      </c>
      <c r="X27" s="142">
        <v>60.75</v>
      </c>
      <c r="Y27" s="861"/>
      <c r="Z27" s="861"/>
      <c r="AC27" s="219" t="s">
        <v>1092</v>
      </c>
      <c r="AD27" s="219"/>
      <c r="AE27" s="894" t="s">
        <v>506</v>
      </c>
      <c r="AF27" s="894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4" t="s">
        <v>1536</v>
      </c>
      <c r="EY27" s="884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39" t="s">
        <v>2170</v>
      </c>
      <c r="HQ27" s="839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2876</v>
      </c>
      <c r="JU27" s="533">
        <v>11</v>
      </c>
      <c r="JV27" s="792"/>
      <c r="JW27" s="61"/>
      <c r="JX27" s="337" t="s">
        <v>2164</v>
      </c>
      <c r="JY27" s="2">
        <f>SUM(KA25:KA30)</f>
        <v>349.63</v>
      </c>
      <c r="JZ27" s="337" t="s">
        <v>2917</v>
      </c>
      <c r="KA27" s="61">
        <v>175</v>
      </c>
      <c r="KB27" s="832"/>
      <c r="KC27" s="61"/>
    </row>
    <row r="28" spans="1:290">
      <c r="A28" s="861"/>
      <c r="B28" s="861"/>
      <c r="E28" s="193" t="s">
        <v>360</v>
      </c>
      <c r="F28" s="194"/>
      <c r="G28" s="861"/>
      <c r="H28" s="861"/>
      <c r="K28" s="143" t="s">
        <v>1017</v>
      </c>
      <c r="L28" s="142">
        <f>60</f>
        <v>60</v>
      </c>
      <c r="M28" s="894" t="s">
        <v>992</v>
      </c>
      <c r="N28" s="894"/>
      <c r="Q28" s="244" t="s">
        <v>1073</v>
      </c>
      <c r="R28" s="205">
        <v>200</v>
      </c>
      <c r="S28" s="894" t="s">
        <v>992</v>
      </c>
      <c r="T28" s="894"/>
      <c r="W28" s="143" t="s">
        <v>1016</v>
      </c>
      <c r="X28" s="142">
        <v>61.35</v>
      </c>
      <c r="Y28" s="894" t="s">
        <v>506</v>
      </c>
      <c r="Z28" s="894"/>
      <c r="AC28" s="219" t="s">
        <v>1088</v>
      </c>
      <c r="AD28" s="219">
        <f>53+207+63</f>
        <v>323</v>
      </c>
      <c r="AE28" s="894" t="s">
        <v>992</v>
      </c>
      <c r="AF28" s="894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4" t="s">
        <v>1747</v>
      </c>
      <c r="FE28" s="884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39" t="s">
        <v>2170</v>
      </c>
      <c r="JA28" s="839"/>
      <c r="JB28" s="337" t="s">
        <v>2942</v>
      </c>
      <c r="JC28" s="61">
        <v>34</v>
      </c>
      <c r="JF28" s="192" t="s">
        <v>1958</v>
      </c>
      <c r="JG28" s="273">
        <f>SUM(JI6:JI7)</f>
        <v>3900.1</v>
      </c>
      <c r="JH28" s="337" t="s">
        <v>2943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2861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337" t="s">
        <v>2815</v>
      </c>
      <c r="JY28" s="2">
        <f>SUM(KA28:KA30)</f>
        <v>94.63</v>
      </c>
      <c r="JZ28" s="337" t="s">
        <v>1533</v>
      </c>
      <c r="KA28" s="61">
        <v>45.73</v>
      </c>
      <c r="KB28" s="796" t="s">
        <v>506</v>
      </c>
    </row>
    <row r="29" spans="1:290">
      <c r="A29" s="894" t="s">
        <v>506</v>
      </c>
      <c r="B29" s="894"/>
      <c r="E29" s="193" t="s">
        <v>282</v>
      </c>
      <c r="F29" s="194"/>
      <c r="G29" s="894" t="s">
        <v>506</v>
      </c>
      <c r="H29" s="894"/>
      <c r="K29" s="143" t="s">
        <v>1016</v>
      </c>
      <c r="L29" s="142">
        <v>0</v>
      </c>
      <c r="M29" s="896" t="s">
        <v>93</v>
      </c>
      <c r="N29" s="896"/>
      <c r="Q29" s="244" t="s">
        <v>1050</v>
      </c>
      <c r="R29" s="142">
        <v>0</v>
      </c>
      <c r="S29" s="896" t="s">
        <v>93</v>
      </c>
      <c r="T29" s="896"/>
      <c r="W29" s="143" t="s">
        <v>1015</v>
      </c>
      <c r="X29" s="142">
        <v>64</v>
      </c>
      <c r="Y29" s="894" t="s">
        <v>992</v>
      </c>
      <c r="Z29" s="894"/>
      <c r="AC29" s="219" t="s">
        <v>1089</v>
      </c>
      <c r="AD29" s="219">
        <f>63+46</f>
        <v>109</v>
      </c>
      <c r="AE29" s="896" t="s">
        <v>93</v>
      </c>
      <c r="AF29" s="896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4" t="s">
        <v>1536</v>
      </c>
      <c r="EM29" s="884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2937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2944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2913</v>
      </c>
      <c r="KA29" s="61">
        <f>48.9</f>
        <v>48.9</v>
      </c>
      <c r="KB29" s="796" t="s">
        <v>93</v>
      </c>
    </row>
    <row r="30" spans="1:290">
      <c r="A30" s="894" t="s">
        <v>992</v>
      </c>
      <c r="B30" s="894"/>
      <c r="E30" s="193" t="s">
        <v>372</v>
      </c>
      <c r="F30" s="194"/>
      <c r="G30" s="894" t="s">
        <v>992</v>
      </c>
      <c r="H30" s="894"/>
      <c r="K30" s="143" t="s">
        <v>1015</v>
      </c>
      <c r="L30" s="142">
        <v>64</v>
      </c>
      <c r="M30" s="861" t="s">
        <v>385</v>
      </c>
      <c r="N30" s="861"/>
      <c r="Q30"/>
      <c r="S30" s="861" t="s">
        <v>385</v>
      </c>
      <c r="T30" s="861"/>
      <c r="W30" s="143" t="s">
        <v>1014</v>
      </c>
      <c r="X30" s="142">
        <v>100.01</v>
      </c>
      <c r="Y30" s="896" t="s">
        <v>93</v>
      </c>
      <c r="Z30" s="896"/>
      <c r="AC30" s="142" t="s">
        <v>1087</v>
      </c>
      <c r="AD30" s="142">
        <v>65</v>
      </c>
      <c r="AE30" s="861" t="s">
        <v>385</v>
      </c>
      <c r="AF30" s="861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4" t="s">
        <v>1747</v>
      </c>
      <c r="FK30" s="884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2936</v>
      </c>
      <c r="KA30" s="533" t="s">
        <v>2935</v>
      </c>
      <c r="KB30" s="796" t="s">
        <v>1034</v>
      </c>
    </row>
    <row r="31" spans="1:290" ht="12.75" customHeight="1">
      <c r="A31" s="896" t="s">
        <v>93</v>
      </c>
      <c r="B31" s="896"/>
      <c r="E31" s="193" t="s">
        <v>1007</v>
      </c>
      <c r="F31" s="170"/>
      <c r="G31" s="896" t="s">
        <v>93</v>
      </c>
      <c r="H31" s="896"/>
      <c r="K31" s="143" t="s">
        <v>1014</v>
      </c>
      <c r="L31" s="142">
        <v>50.01</v>
      </c>
      <c r="M31" s="897" t="s">
        <v>1001</v>
      </c>
      <c r="N31" s="897"/>
      <c r="Q31" s="143" t="s">
        <v>1052</v>
      </c>
      <c r="R31" s="142">
        <v>26</v>
      </c>
      <c r="S31" s="897" t="s">
        <v>1001</v>
      </c>
      <c r="T31" s="897"/>
      <c r="W31"/>
      <c r="Y31" s="861" t="s">
        <v>385</v>
      </c>
      <c r="Z31" s="861"/>
      <c r="AC31" s="142" t="s">
        <v>1090</v>
      </c>
      <c r="AD31" s="142">
        <v>10</v>
      </c>
      <c r="AE31" s="897" t="s">
        <v>1001</v>
      </c>
      <c r="AF31" s="89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1863</v>
      </c>
    </row>
    <row r="32" spans="1:290">
      <c r="A32" s="861" t="s">
        <v>385</v>
      </c>
      <c r="B32" s="861"/>
      <c r="E32" s="170"/>
      <c r="F32" s="170"/>
      <c r="G32" s="861" t="s">
        <v>385</v>
      </c>
      <c r="H32" s="861"/>
      <c r="K32"/>
      <c r="M32" s="893" t="s">
        <v>243</v>
      </c>
      <c r="N32" s="893"/>
      <c r="Q32" s="143" t="s">
        <v>1051</v>
      </c>
      <c r="R32" s="142">
        <v>55</v>
      </c>
      <c r="S32" s="893" t="s">
        <v>243</v>
      </c>
      <c r="T32" s="893"/>
      <c r="W32" s="243" t="s">
        <v>1072</v>
      </c>
      <c r="X32" s="243">
        <v>0</v>
      </c>
      <c r="Y32" s="897" t="s">
        <v>1001</v>
      </c>
      <c r="Z32" s="897"/>
      <c r="AE32" s="893" t="s">
        <v>243</v>
      </c>
      <c r="AF32" s="89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81" t="s">
        <v>1438</v>
      </c>
      <c r="DP32" s="88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2937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39" t="s">
        <v>2170</v>
      </c>
      <c r="IO32" s="839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2835</v>
      </c>
      <c r="JZ32" s="796" t="s">
        <v>2711</v>
      </c>
      <c r="KA32" s="78">
        <v>8</v>
      </c>
    </row>
    <row r="33" spans="1:291">
      <c r="A33" s="897" t="s">
        <v>1001</v>
      </c>
      <c r="B33" s="897"/>
      <c r="C33" s="3"/>
      <c r="D33" s="3"/>
      <c r="E33" s="246"/>
      <c r="F33" s="246"/>
      <c r="G33" s="897" t="s">
        <v>1001</v>
      </c>
      <c r="H33" s="897"/>
      <c r="K33" s="243" t="s">
        <v>1021</v>
      </c>
      <c r="L33" s="243"/>
      <c r="M33" s="895" t="s">
        <v>1034</v>
      </c>
      <c r="N33" s="895"/>
      <c r="Q33" s="143" t="s">
        <v>1016</v>
      </c>
      <c r="R33" s="142">
        <v>77.239999999999995</v>
      </c>
      <c r="S33" s="895" t="s">
        <v>1034</v>
      </c>
      <c r="T33" s="895"/>
      <c r="Y33" s="893" t="s">
        <v>243</v>
      </c>
      <c r="Z33" s="893"/>
      <c r="AC33" s="197" t="s">
        <v>1012</v>
      </c>
      <c r="AD33" s="142">
        <v>350</v>
      </c>
      <c r="AE33" s="895" t="s">
        <v>1034</v>
      </c>
      <c r="AF33" s="895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91" t="s">
        <v>1411</v>
      </c>
      <c r="DB33" s="89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2938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Z33" s="9" t="s">
        <v>2196</v>
      </c>
      <c r="KA33" s="534">
        <f>201+314</f>
        <v>515</v>
      </c>
      <c r="KB33" s="796" t="s">
        <v>2760</v>
      </c>
    </row>
    <row r="34" spans="1:291">
      <c r="A34" s="893" t="s">
        <v>243</v>
      </c>
      <c r="B34" s="893"/>
      <c r="E34" s="170"/>
      <c r="F34" s="170"/>
      <c r="G34" s="893" t="s">
        <v>243</v>
      </c>
      <c r="H34" s="89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5" t="s">
        <v>1034</v>
      </c>
      <c r="Z34" s="895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2865</v>
      </c>
      <c r="JS34" s="353">
        <v>100</v>
      </c>
      <c r="JT34" s="409">
        <v>10</v>
      </c>
      <c r="JU34" s="543" t="s">
        <v>2837</v>
      </c>
      <c r="JZ34" s="412">
        <v>109.67</v>
      </c>
      <c r="KA34" s="534"/>
    </row>
    <row r="35" spans="1:291" ht="14.25" customHeight="1">
      <c r="A35" s="899" t="s">
        <v>342</v>
      </c>
      <c r="B35" s="899"/>
      <c r="E35" s="187" t="s">
        <v>368</v>
      </c>
      <c r="F35" s="170"/>
      <c r="G35" s="899" t="s">
        <v>342</v>
      </c>
      <c r="H35" s="899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2849</v>
      </c>
      <c r="JY35" s="494"/>
      <c r="JZ35" s="386" t="s">
        <v>1411</v>
      </c>
      <c r="KA35" s="408">
        <f>JW19+JY40+JY7-KC18</f>
        <v>130</v>
      </c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2874</v>
      </c>
      <c r="JU36" s="533">
        <v>139</v>
      </c>
      <c r="JZ36" s="409">
        <v>34</v>
      </c>
      <c r="KA36" s="822" t="s">
        <v>2891</v>
      </c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6" t="s">
        <v>1536</v>
      </c>
      <c r="DT37" s="88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2887</v>
      </c>
      <c r="JU37" s="820">
        <v>5.35</v>
      </c>
      <c r="JZ37" s="409">
        <v>15</v>
      </c>
      <c r="KA37" s="543" t="s">
        <v>2920</v>
      </c>
    </row>
    <row r="38" spans="1:291" ht="13.8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2838</v>
      </c>
      <c r="JU38" s="781">
        <v>2.2000000000000002</v>
      </c>
      <c r="JZ38" s="409">
        <v>7</v>
      </c>
      <c r="KA38" s="543" t="s">
        <v>1310</v>
      </c>
    </row>
    <row r="39" spans="1:291" ht="13.8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2889</v>
      </c>
      <c r="JT39" s="783" t="s">
        <v>2863</v>
      </c>
      <c r="JU39" s="781">
        <v>89.39</v>
      </c>
      <c r="JZ39" s="835">
        <v>20</v>
      </c>
      <c r="KA39" s="836" t="s">
        <v>2927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81" t="s">
        <v>1438</v>
      </c>
      <c r="DJ40" s="88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39" t="s">
        <v>2170</v>
      </c>
      <c r="II40" s="839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2839</v>
      </c>
      <c r="JU40" s="781">
        <f>69.93+136.83</f>
        <v>206.76000000000002</v>
      </c>
      <c r="JX40" s="341" t="s">
        <v>2878</v>
      </c>
      <c r="JY40" s="353">
        <v>0</v>
      </c>
      <c r="JZ40" s="409">
        <v>20</v>
      </c>
      <c r="KA40" s="543" t="s">
        <v>2928</v>
      </c>
      <c r="KD40" s="813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2856</v>
      </c>
      <c r="JU41" s="781">
        <v>18.8</v>
      </c>
      <c r="JV41" s="757"/>
      <c r="JW41" s="757"/>
      <c r="JX41" s="796"/>
      <c r="JY41" s="796"/>
      <c r="JZ41" s="409">
        <v>20</v>
      </c>
      <c r="KA41" s="543" t="s">
        <v>2930</v>
      </c>
      <c r="KB41" s="796"/>
      <c r="KC41" s="796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2845</v>
      </c>
      <c r="JU42" s="781">
        <v>89.8</v>
      </c>
      <c r="JZ42" s="409"/>
      <c r="KA42" s="543"/>
      <c r="KB42" s="813"/>
      <c r="KC42" s="813"/>
      <c r="KE42" s="813"/>
    </row>
    <row r="43" spans="1:291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/>
      <c r="KA43" s="543"/>
      <c r="KB43" s="796"/>
      <c r="KC43" s="796"/>
      <c r="KD43" s="796"/>
      <c r="KE43"/>
    </row>
    <row r="44" spans="1:291" ht="13.8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2892</v>
      </c>
      <c r="JU45" s="806">
        <v>27.83</v>
      </c>
      <c r="JX45" s="813"/>
      <c r="JY45" s="813"/>
      <c r="JZ45" s="796" t="s">
        <v>2893</v>
      </c>
      <c r="KA45" s="796">
        <v>31.001000000000001</v>
      </c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2868</v>
      </c>
      <c r="JU46" s="806">
        <v>8.61</v>
      </c>
      <c r="JZ46" s="796" t="s">
        <v>2912</v>
      </c>
      <c r="KA46" s="796">
        <v>21.81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2869</v>
      </c>
      <c r="JU47" s="806">
        <v>19.46</v>
      </c>
      <c r="JZ47" s="796" t="s">
        <v>2918</v>
      </c>
      <c r="KA47" s="796">
        <v>11.25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2883</v>
      </c>
      <c r="JT48" s="805" t="s">
        <v>2871</v>
      </c>
      <c r="JU48" s="807">
        <f>5.42+0.41+0.58+2.33+0.29+0.28+0.26+1.45+0.29+4.73+1.54</f>
        <v>17.579999999999998</v>
      </c>
      <c r="JZ48" s="796" t="s">
        <v>2913</v>
      </c>
      <c r="KA48" s="796">
        <v>117.5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880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2884</v>
      </c>
      <c r="JT49" s="805" t="s">
        <v>2873</v>
      </c>
      <c r="JU49" s="808">
        <f>0.29*3</f>
        <v>0.86999999999999988</v>
      </c>
      <c r="JZ49" s="796" t="s">
        <v>2931</v>
      </c>
      <c r="KA49" s="834">
        <v>36.200000000000003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880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2875</v>
      </c>
      <c r="JU50" s="807">
        <v>21.27</v>
      </c>
      <c r="JZ50" s="813" t="s">
        <v>2932</v>
      </c>
      <c r="KA50" s="813">
        <v>69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880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2872</v>
      </c>
      <c r="JU51" s="811"/>
      <c r="JZ51" s="796" t="s">
        <v>2933</v>
      </c>
      <c r="KA51" s="796">
        <v>29.9</v>
      </c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880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2934</v>
      </c>
      <c r="KA52" s="837">
        <v>2.2000000000000002</v>
      </c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KC58" s="390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3.2"/>
  <cols>
    <col min="1" max="1" width="0.5546875" customWidth="1"/>
    <col min="2" max="2" width="9.6640625" bestFit="1" customWidth="1"/>
    <col min="3" max="3" width="5.6640625" customWidth="1"/>
    <col min="5" max="5" width="1.6640625" customWidth="1"/>
    <col min="6" max="6" width="9.6640625" style="767" bestFit="1" customWidth="1"/>
    <col min="7" max="7" width="4" style="767" bestFit="1" customWidth="1"/>
    <col min="8" max="8" width="8.88671875" style="767"/>
    <col min="9" max="9" width="1.6640625" style="767" customWidth="1"/>
    <col min="10" max="10" width="9.6640625" style="767" bestFit="1" customWidth="1"/>
    <col min="11" max="11" width="4" style="767" bestFit="1" customWidth="1"/>
    <col min="12" max="12" width="8.88671875" style="767"/>
    <col min="13" max="13" width="1.6640625" style="767" customWidth="1"/>
    <col min="14" max="14" width="9.6640625" style="767" bestFit="1" customWidth="1"/>
    <col min="15" max="15" width="4" style="767" bestFit="1" customWidth="1"/>
    <col min="16" max="16" width="8.88671875" style="767"/>
  </cols>
  <sheetData>
    <row r="1" spans="2:16" s="767" customFormat="1" ht="5.4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2832</v>
      </c>
      <c r="H35" s="767">
        <f>SUM(H2:H33)</f>
        <v>1167.3630136986305</v>
      </c>
      <c r="J35" s="767" t="s">
        <v>2834</v>
      </c>
      <c r="L35" s="767">
        <f>SUM(L2:L33)</f>
        <v>1493.4931506849321</v>
      </c>
      <c r="N35" s="767" t="s">
        <v>2833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2023-05-19T07:09:18Z</cp:lastPrinted>
  <dcterms:created xsi:type="dcterms:W3CDTF">1998-07-18T13:03:51Z</dcterms:created>
  <dcterms:modified xsi:type="dcterms:W3CDTF">2023-07-10T23:01:27Z</dcterms:modified>
</cp:coreProperties>
</file>