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1152CB2-C7CB-4235-B9DA-AACFD2864DF3}" xr6:coauthVersionLast="41" xr6:coauthVersionMax="41" xr10:uidLastSave="{00000000-0000-0000-0000-000000000000}"/>
  <bookViews>
    <workbookView xWindow="540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I28" i="47" l="1"/>
  <c r="KG21" i="32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8" i="47" l="1"/>
  <c r="D20" i="47"/>
  <c r="D16" i="47" l="1"/>
  <c r="C15" i="47"/>
  <c r="C18" i="47" s="1"/>
  <c r="KG32" i="32"/>
  <c r="KE26" i="32"/>
  <c r="H26" i="47" l="1"/>
  <c r="H13" i="47"/>
  <c r="B17" i="47"/>
  <c r="F18" i="47"/>
  <c r="KE36" i="32" l="1"/>
  <c r="KE32" i="32" l="1"/>
  <c r="KE25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<sst xmlns="http://schemas.openxmlformats.org/spreadsheetml/2006/main" count="7490" uniqueCount="3075">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</sst>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3065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3050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3051</v>
      </c>
      <c r="D4" s="876" t="s">
        <v>3019</v>
      </c>
      <c r="E4" s="876" t="s">
        <v>3011</v>
      </c>
      <c r="F4" s="214" t="s">
        <v>3046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6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opLeftCell="G1" zoomScaleNormal="100" workbookViewId="0">
      <selection activeCell="Q50" sqref="Q50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9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4"/>
      <c r="S2" s="924"/>
      <c r="T2" s="924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5" t="s">
        <v>3054</v>
      </c>
      <c r="S4" s="935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1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1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2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1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1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1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1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4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5"/>
        <v>0</v>
      </c>
      <c r="R21" s="832">
        <v>45153</v>
      </c>
      <c r="S21" s="924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5"/>
        <v>0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3070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4" t="s">
        <v>3070</v>
      </c>
      <c r="T33" s="767"/>
    </row>
    <row r="34" spans="2:20">
      <c r="R34" s="832">
        <v>45140</v>
      </c>
      <c r="S34" s="924" t="s">
        <v>3070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25.9958904109589</v>
      </c>
      <c r="R35" s="832">
        <v>45139</v>
      </c>
      <c r="S35" s="924" t="s">
        <v>3070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1570.9808219178078</v>
      </c>
      <c r="R36" s="909" t="s">
        <v>2924</v>
      </c>
      <c r="T36" s="831">
        <f>SUM(T5:T35)</f>
        <v>217.41369863013708</v>
      </c>
    </row>
    <row r="37" spans="2:20" s="924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4" t="s">
        <v>1875</v>
      </c>
      <c r="C2" s="1014"/>
      <c r="D2" s="1014"/>
      <c r="E2" s="993" t="s">
        <v>2497</v>
      </c>
      <c r="F2" s="993" t="s">
        <v>2519</v>
      </c>
      <c r="G2" s="689"/>
      <c r="H2" s="1004"/>
      <c r="I2" s="992" t="s">
        <v>2624</v>
      </c>
      <c r="J2" s="992"/>
      <c r="K2" s="995" t="s">
        <v>2621</v>
      </c>
      <c r="L2" s="995" t="s">
        <v>2543</v>
      </c>
      <c r="M2" s="993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4"/>
      <c r="F3" s="994"/>
      <c r="G3" s="693"/>
      <c r="H3" s="1005"/>
      <c r="I3" s="694" t="s">
        <v>2586</v>
      </c>
      <c r="J3" s="695" t="s">
        <v>2211</v>
      </c>
      <c r="K3" s="996"/>
      <c r="L3" s="996"/>
      <c r="M3" s="994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9" t="s">
        <v>2500</v>
      </c>
      <c r="D10" s="1009"/>
      <c r="E10" s="1009"/>
      <c r="F10" s="1009"/>
      <c r="G10" s="1009"/>
      <c r="H10" s="1009"/>
      <c r="I10" s="1009"/>
      <c r="J10" s="1009"/>
      <c r="K10" s="1009"/>
      <c r="L10" s="1009"/>
      <c r="M10" s="1009"/>
      <c r="N10" s="1009"/>
      <c r="O10" s="1009"/>
      <c r="P10" s="1009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6" t="s">
        <v>2742</v>
      </c>
      <c r="J11" s="1010" t="s">
        <v>2622</v>
      </c>
      <c r="K11" s="1010"/>
      <c r="L11" s="1011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7"/>
      <c r="J12" s="697" t="s">
        <v>2517</v>
      </c>
      <c r="K12" s="561" t="s">
        <v>1874</v>
      </c>
      <c r="L12" s="1012"/>
      <c r="M12" s="1000"/>
      <c r="N12" s="1001"/>
    </row>
    <row r="13" spans="2:16" s="622" customFormat="1">
      <c r="B13" s="1013">
        <v>8</v>
      </c>
      <c r="C13" s="101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8" t="s">
        <v>2501</v>
      </c>
      <c r="D19" s="1008"/>
      <c r="E19" s="1008"/>
      <c r="F19" s="1008"/>
      <c r="G19" s="1008"/>
      <c r="H19" s="1008"/>
      <c r="I19" s="1008"/>
      <c r="J19" s="1008"/>
      <c r="K19" s="1008"/>
      <c r="L19" s="1008"/>
      <c r="M19" s="1008"/>
      <c r="N19" s="1008"/>
      <c r="O19" s="1008"/>
      <c r="P19" s="1008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5">
        <f>SUMPRODUCT(D4:D33,E4:E33)/365</f>
        <v>25.715295438356168</v>
      </c>
      <c r="E34" s="1015"/>
      <c r="F34" s="773"/>
    </row>
    <row r="35" spans="2:11">
      <c r="B35" s="772" t="s">
        <v>2809</v>
      </c>
      <c r="D35" s="1015" t="s">
        <v>2797</v>
      </c>
      <c r="E35" s="101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5">
        <f>SUMPRODUCT(D3:D33,E3:E33)/365</f>
        <v>31.958798726027403</v>
      </c>
      <c r="E35" s="1015"/>
      <c r="F35" s="740"/>
    </row>
    <row r="36" spans="2:11">
      <c r="B36" s="734" t="s">
        <v>2809</v>
      </c>
      <c r="D36" s="1015" t="s">
        <v>2797</v>
      </c>
      <c r="E36" s="101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6" t="s">
        <v>1897</v>
      </c>
      <c r="D3" s="101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7" t="s">
        <v>2079</v>
      </c>
      <c r="C2" s="1017"/>
      <c r="D2" s="1018" t="s">
        <v>1875</v>
      </c>
      <c r="E2" s="1018"/>
      <c r="F2" s="471"/>
      <c r="G2" s="471"/>
      <c r="H2" s="378"/>
      <c r="I2" s="1021" t="s">
        <v>2256</v>
      </c>
      <c r="J2" s="1022"/>
      <c r="K2" s="1022"/>
      <c r="L2" s="1022"/>
      <c r="M2" s="1022"/>
      <c r="N2" s="1022"/>
      <c r="O2" s="1023"/>
      <c r="P2" s="438"/>
      <c r="Q2" s="102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9" t="s">
        <v>2282</v>
      </c>
      <c r="G3" s="1030"/>
      <c r="H3" s="378"/>
      <c r="I3" s="433"/>
      <c r="J3" s="472"/>
      <c r="K3" s="1026" t="s">
        <v>2422</v>
      </c>
      <c r="L3" s="1027"/>
      <c r="M3" s="1028"/>
      <c r="N3" s="476"/>
      <c r="O3" s="430"/>
      <c r="P3" s="470"/>
      <c r="Q3" s="102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8" t="s">
        <v>292</v>
      </c>
      <c r="E1" s="938"/>
      <c r="F1" s="938" t="s">
        <v>341</v>
      </c>
      <c r="G1" s="938"/>
      <c r="H1" s="936" t="s">
        <v>127</v>
      </c>
      <c r="I1" s="936"/>
      <c r="J1" s="932" t="s">
        <v>292</v>
      </c>
      <c r="K1" s="932"/>
      <c r="L1" s="937" t="s">
        <v>520</v>
      </c>
      <c r="M1" s="937"/>
      <c r="N1" s="936" t="s">
        <v>146</v>
      </c>
      <c r="O1" s="936"/>
      <c r="P1" s="932" t="s">
        <v>293</v>
      </c>
      <c r="Q1" s="932"/>
      <c r="R1" s="937" t="s">
        <v>522</v>
      </c>
      <c r="S1" s="937"/>
      <c r="T1" s="926" t="s">
        <v>193</v>
      </c>
      <c r="U1" s="926"/>
      <c r="V1" s="932" t="s">
        <v>292</v>
      </c>
      <c r="W1" s="932"/>
      <c r="X1" s="931" t="s">
        <v>524</v>
      </c>
      <c r="Y1" s="931"/>
      <c r="Z1" s="926" t="s">
        <v>241</v>
      </c>
      <c r="AA1" s="926"/>
      <c r="AB1" s="933" t="s">
        <v>292</v>
      </c>
      <c r="AC1" s="933"/>
      <c r="AD1" s="934" t="s">
        <v>524</v>
      </c>
      <c r="AE1" s="934"/>
      <c r="AF1" s="926" t="s">
        <v>367</v>
      </c>
      <c r="AG1" s="926"/>
      <c r="AH1" s="933" t="s">
        <v>292</v>
      </c>
      <c r="AI1" s="933"/>
      <c r="AJ1" s="931" t="s">
        <v>530</v>
      </c>
      <c r="AK1" s="931"/>
      <c r="AL1" s="926" t="s">
        <v>389</v>
      </c>
      <c r="AM1" s="926"/>
      <c r="AN1" s="943" t="s">
        <v>292</v>
      </c>
      <c r="AO1" s="943"/>
      <c r="AP1" s="941" t="s">
        <v>531</v>
      </c>
      <c r="AQ1" s="941"/>
      <c r="AR1" s="926" t="s">
        <v>416</v>
      </c>
      <c r="AS1" s="926"/>
      <c r="AV1" s="941" t="s">
        <v>285</v>
      </c>
      <c r="AW1" s="941"/>
      <c r="AX1" s="944" t="s">
        <v>998</v>
      </c>
      <c r="AY1" s="944"/>
      <c r="AZ1" s="944"/>
      <c r="BA1" s="208"/>
      <c r="BB1" s="939">
        <v>42942</v>
      </c>
      <c r="BC1" s="940"/>
      <c r="BD1" s="9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5" t="s">
        <v>261</v>
      </c>
      <c r="U4" s="925"/>
      <c r="X4" s="119" t="s">
        <v>233</v>
      </c>
      <c r="Y4" s="123">
        <f>Y3-Y6</f>
        <v>4.9669099999591708</v>
      </c>
      <c r="Z4" s="925" t="s">
        <v>262</v>
      </c>
      <c r="AA4" s="925"/>
      <c r="AD4" s="154" t="s">
        <v>233</v>
      </c>
      <c r="AE4" s="154">
        <f>AE3-AE5</f>
        <v>-52.526899999851594</v>
      </c>
      <c r="AF4" s="925" t="s">
        <v>262</v>
      </c>
      <c r="AG4" s="925"/>
      <c r="AH4" s="143"/>
      <c r="AI4" s="143"/>
      <c r="AJ4" s="154" t="s">
        <v>233</v>
      </c>
      <c r="AK4" s="154">
        <f>AK3-AK5</f>
        <v>94.988909999992757</v>
      </c>
      <c r="AL4" s="925" t="s">
        <v>262</v>
      </c>
      <c r="AM4" s="925"/>
      <c r="AP4" s="170" t="s">
        <v>233</v>
      </c>
      <c r="AQ4" s="174">
        <f>AQ3-AQ5</f>
        <v>33.841989999942598</v>
      </c>
      <c r="AR4" s="925" t="s">
        <v>262</v>
      </c>
      <c r="AS4" s="925"/>
      <c r="AX4" s="925" t="s">
        <v>564</v>
      </c>
      <c r="AY4" s="925"/>
      <c r="BB4" s="925" t="s">
        <v>567</v>
      </c>
      <c r="BC4" s="9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5"/>
      <c r="U5" s="925"/>
      <c r="V5" s="3" t="s">
        <v>258</v>
      </c>
      <c r="W5">
        <v>2050</v>
      </c>
      <c r="X5" s="82"/>
      <c r="Z5" s="925"/>
      <c r="AA5" s="9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5"/>
      <c r="AG5" s="925"/>
      <c r="AH5" s="143"/>
      <c r="AI5" s="143"/>
      <c r="AJ5" s="154" t="s">
        <v>352</v>
      </c>
      <c r="AK5" s="162">
        <f>SUM(AK11:AK59)</f>
        <v>30858.011000000002</v>
      </c>
      <c r="AL5" s="925"/>
      <c r="AM5" s="9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5"/>
      <c r="AS5" s="925"/>
      <c r="AX5" s="925"/>
      <c r="AY5" s="925"/>
      <c r="BB5" s="925"/>
      <c r="BC5" s="925"/>
      <c r="BD5" s="942" t="s">
        <v>999</v>
      </c>
      <c r="BE5" s="942"/>
      <c r="BF5" s="942"/>
      <c r="BG5" s="942"/>
      <c r="BH5" s="942"/>
      <c r="BI5" s="942"/>
      <c r="BJ5" s="942"/>
      <c r="BK5" s="9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5" t="s">
        <v>2664</v>
      </c>
      <c r="H3" s="946"/>
      <c r="I3" s="590"/>
      <c r="J3" s="945" t="s">
        <v>2665</v>
      </c>
      <c r="K3" s="946"/>
      <c r="L3" s="299"/>
      <c r="M3" s="945">
        <v>43739</v>
      </c>
      <c r="N3" s="946"/>
      <c r="O3" s="945">
        <v>42401</v>
      </c>
      <c r="P3" s="94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0">
        <f>G40/F42+H40</f>
        <v>1932511.2781954887</v>
      </c>
      <c r="H43" s="95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9">
        <f>H40*F42+G40</f>
        <v>2570240</v>
      </c>
      <c r="H44" s="949"/>
      <c r="I44" s="2"/>
      <c r="J44" s="949">
        <f>K40*1.37+J40</f>
        <v>1877697.6600000001</v>
      </c>
      <c r="K44" s="949"/>
      <c r="L44" s="2"/>
      <c r="M44" s="949">
        <f>N40*1.37+M40</f>
        <v>1789659</v>
      </c>
      <c r="N44" s="949"/>
      <c r="O44" s="949">
        <f>P40*1.36+O40</f>
        <v>1320187.2</v>
      </c>
      <c r="P44" s="94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8" t="s">
        <v>1186</v>
      </c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</row>
    <row r="48" spans="2:16">
      <c r="B48" s="948" t="s">
        <v>2560</v>
      </c>
      <c r="C48" s="948"/>
      <c r="D48" s="948"/>
      <c r="E48" s="948"/>
      <c r="F48" s="948"/>
      <c r="G48" s="948"/>
      <c r="H48" s="948"/>
      <c r="I48" s="948"/>
      <c r="J48" s="948"/>
      <c r="K48" s="948"/>
      <c r="L48" s="948"/>
      <c r="M48" s="948"/>
      <c r="N48" s="948"/>
    </row>
    <row r="49" spans="2:14">
      <c r="B49" s="948" t="s">
        <v>2559</v>
      </c>
      <c r="C49" s="948"/>
      <c r="D49" s="948"/>
      <c r="E49" s="948"/>
      <c r="F49" s="948"/>
      <c r="G49" s="948"/>
      <c r="H49" s="948"/>
      <c r="I49" s="948"/>
      <c r="J49" s="948"/>
      <c r="K49" s="948"/>
      <c r="L49" s="948"/>
      <c r="M49" s="948"/>
      <c r="N49" s="948"/>
    </row>
    <row r="50" spans="2:14">
      <c r="B50" s="947" t="s">
        <v>2558</v>
      </c>
      <c r="C50" s="947"/>
      <c r="D50" s="947"/>
      <c r="E50" s="947"/>
      <c r="F50" s="947"/>
      <c r="G50" s="947"/>
      <c r="H50" s="947"/>
      <c r="I50" s="947"/>
      <c r="J50" s="947"/>
      <c r="K50" s="947"/>
      <c r="L50" s="947"/>
      <c r="M50" s="947"/>
      <c r="N50" s="947"/>
    </row>
    <row r="51" spans="2:14">
      <c r="B51" s="947"/>
      <c r="C51" s="947"/>
      <c r="D51" s="947"/>
      <c r="E51" s="947"/>
      <c r="F51" s="947"/>
      <c r="G51" s="947"/>
      <c r="H51" s="947"/>
      <c r="I51" s="947"/>
      <c r="J51" s="947"/>
      <c r="K51" s="947"/>
      <c r="L51" s="947"/>
      <c r="M51" s="947"/>
      <c r="N51" s="947"/>
    </row>
    <row r="52" spans="2:14">
      <c r="B52" s="947"/>
      <c r="C52" s="947"/>
      <c r="D52" s="947"/>
      <c r="E52" s="947"/>
      <c r="F52" s="947"/>
      <c r="G52" s="947"/>
      <c r="H52" s="947"/>
      <c r="I52" s="947"/>
      <c r="J52" s="947"/>
      <c r="K52" s="947"/>
      <c r="L52" s="947"/>
      <c r="M52" s="947"/>
      <c r="N52" s="94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7" t="s">
        <v>2652</v>
      </c>
      <c r="F38" s="95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6" t="s">
        <v>989</v>
      </c>
      <c r="C41" s="956"/>
      <c r="D41" s="956"/>
      <c r="E41" s="956"/>
      <c r="F41" s="956"/>
      <c r="G41" s="956"/>
      <c r="H41" s="9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62" t="s">
        <v>549</v>
      </c>
      <c r="I1" s="962"/>
      <c r="J1" s="934" t="s">
        <v>515</v>
      </c>
      <c r="K1" s="934"/>
      <c r="L1" s="935" t="s">
        <v>908</v>
      </c>
      <c r="M1" s="935"/>
      <c r="N1" s="962" t="s">
        <v>549</v>
      </c>
      <c r="O1" s="962"/>
      <c r="P1" s="934" t="s">
        <v>515</v>
      </c>
      <c r="Q1" s="934"/>
      <c r="R1" s="935" t="s">
        <v>552</v>
      </c>
      <c r="S1" s="935"/>
      <c r="T1" s="962" t="s">
        <v>549</v>
      </c>
      <c r="U1" s="962"/>
      <c r="V1" s="934" t="s">
        <v>515</v>
      </c>
      <c r="W1" s="934"/>
      <c r="X1" s="935" t="s">
        <v>907</v>
      </c>
      <c r="Y1" s="935"/>
      <c r="Z1" s="962" t="s">
        <v>549</v>
      </c>
      <c r="AA1" s="962"/>
      <c r="AB1" s="934" t="s">
        <v>515</v>
      </c>
      <c r="AC1" s="934"/>
      <c r="AD1" s="935" t="s">
        <v>591</v>
      </c>
      <c r="AE1" s="935"/>
      <c r="AF1" s="962" t="s">
        <v>549</v>
      </c>
      <c r="AG1" s="962"/>
      <c r="AH1" s="934" t="s">
        <v>515</v>
      </c>
      <c r="AI1" s="934"/>
      <c r="AJ1" s="935" t="s">
        <v>906</v>
      </c>
      <c r="AK1" s="935"/>
      <c r="AL1" s="962" t="s">
        <v>626</v>
      </c>
      <c r="AM1" s="962"/>
      <c r="AN1" s="934" t="s">
        <v>627</v>
      </c>
      <c r="AO1" s="934"/>
      <c r="AP1" s="935" t="s">
        <v>621</v>
      </c>
      <c r="AQ1" s="935"/>
      <c r="AR1" s="962" t="s">
        <v>549</v>
      </c>
      <c r="AS1" s="962"/>
      <c r="AT1" s="934" t="s">
        <v>515</v>
      </c>
      <c r="AU1" s="934"/>
      <c r="AV1" s="935" t="s">
        <v>905</v>
      </c>
      <c r="AW1" s="935"/>
      <c r="AX1" s="962" t="s">
        <v>549</v>
      </c>
      <c r="AY1" s="962"/>
      <c r="AZ1" s="934" t="s">
        <v>515</v>
      </c>
      <c r="BA1" s="934"/>
      <c r="BB1" s="935" t="s">
        <v>653</v>
      </c>
      <c r="BC1" s="935"/>
      <c r="BD1" s="962" t="s">
        <v>549</v>
      </c>
      <c r="BE1" s="962"/>
      <c r="BF1" s="934" t="s">
        <v>515</v>
      </c>
      <c r="BG1" s="934"/>
      <c r="BH1" s="935" t="s">
        <v>904</v>
      </c>
      <c r="BI1" s="935"/>
      <c r="BJ1" s="962" t="s">
        <v>549</v>
      </c>
      <c r="BK1" s="962"/>
      <c r="BL1" s="934" t="s">
        <v>515</v>
      </c>
      <c r="BM1" s="934"/>
      <c r="BN1" s="935" t="s">
        <v>921</v>
      </c>
      <c r="BO1" s="935"/>
      <c r="BP1" s="962" t="s">
        <v>549</v>
      </c>
      <c r="BQ1" s="962"/>
      <c r="BR1" s="934" t="s">
        <v>515</v>
      </c>
      <c r="BS1" s="934"/>
      <c r="BT1" s="935" t="s">
        <v>903</v>
      </c>
      <c r="BU1" s="935"/>
      <c r="BV1" s="962" t="s">
        <v>704</v>
      </c>
      <c r="BW1" s="962"/>
      <c r="BX1" s="934" t="s">
        <v>705</v>
      </c>
      <c r="BY1" s="934"/>
      <c r="BZ1" s="935" t="s">
        <v>703</v>
      </c>
      <c r="CA1" s="935"/>
      <c r="CB1" s="962" t="s">
        <v>730</v>
      </c>
      <c r="CC1" s="962"/>
      <c r="CD1" s="934" t="s">
        <v>731</v>
      </c>
      <c r="CE1" s="934"/>
      <c r="CF1" s="935" t="s">
        <v>902</v>
      </c>
      <c r="CG1" s="935"/>
      <c r="CH1" s="962" t="s">
        <v>730</v>
      </c>
      <c r="CI1" s="962"/>
      <c r="CJ1" s="934" t="s">
        <v>731</v>
      </c>
      <c r="CK1" s="934"/>
      <c r="CL1" s="935" t="s">
        <v>748</v>
      </c>
      <c r="CM1" s="935"/>
      <c r="CN1" s="962" t="s">
        <v>730</v>
      </c>
      <c r="CO1" s="962"/>
      <c r="CP1" s="934" t="s">
        <v>731</v>
      </c>
      <c r="CQ1" s="934"/>
      <c r="CR1" s="935" t="s">
        <v>901</v>
      </c>
      <c r="CS1" s="935"/>
      <c r="CT1" s="962" t="s">
        <v>730</v>
      </c>
      <c r="CU1" s="962"/>
      <c r="CV1" s="960" t="s">
        <v>731</v>
      </c>
      <c r="CW1" s="960"/>
      <c r="CX1" s="935" t="s">
        <v>769</v>
      </c>
      <c r="CY1" s="935"/>
      <c r="CZ1" s="962" t="s">
        <v>730</v>
      </c>
      <c r="DA1" s="962"/>
      <c r="DB1" s="960" t="s">
        <v>731</v>
      </c>
      <c r="DC1" s="960"/>
      <c r="DD1" s="935" t="s">
        <v>900</v>
      </c>
      <c r="DE1" s="935"/>
      <c r="DF1" s="962" t="s">
        <v>816</v>
      </c>
      <c r="DG1" s="962"/>
      <c r="DH1" s="960" t="s">
        <v>817</v>
      </c>
      <c r="DI1" s="960"/>
      <c r="DJ1" s="935" t="s">
        <v>809</v>
      </c>
      <c r="DK1" s="935"/>
      <c r="DL1" s="962" t="s">
        <v>816</v>
      </c>
      <c r="DM1" s="962"/>
      <c r="DN1" s="960" t="s">
        <v>731</v>
      </c>
      <c r="DO1" s="960"/>
      <c r="DP1" s="935" t="s">
        <v>899</v>
      </c>
      <c r="DQ1" s="935"/>
      <c r="DR1" s="962" t="s">
        <v>816</v>
      </c>
      <c r="DS1" s="962"/>
      <c r="DT1" s="960" t="s">
        <v>731</v>
      </c>
      <c r="DU1" s="960"/>
      <c r="DV1" s="935" t="s">
        <v>898</v>
      </c>
      <c r="DW1" s="935"/>
      <c r="DX1" s="962" t="s">
        <v>816</v>
      </c>
      <c r="DY1" s="962"/>
      <c r="DZ1" s="960" t="s">
        <v>731</v>
      </c>
      <c r="EA1" s="960"/>
      <c r="EB1" s="935" t="s">
        <v>897</v>
      </c>
      <c r="EC1" s="935"/>
      <c r="ED1" s="962" t="s">
        <v>816</v>
      </c>
      <c r="EE1" s="962"/>
      <c r="EF1" s="960" t="s">
        <v>731</v>
      </c>
      <c r="EG1" s="960"/>
      <c r="EH1" s="935" t="s">
        <v>883</v>
      </c>
      <c r="EI1" s="935"/>
      <c r="EJ1" s="962" t="s">
        <v>816</v>
      </c>
      <c r="EK1" s="962"/>
      <c r="EL1" s="960" t="s">
        <v>936</v>
      </c>
      <c r="EM1" s="960"/>
      <c r="EN1" s="935" t="s">
        <v>922</v>
      </c>
      <c r="EO1" s="935"/>
      <c r="EP1" s="962" t="s">
        <v>816</v>
      </c>
      <c r="EQ1" s="962"/>
      <c r="ER1" s="960" t="s">
        <v>950</v>
      </c>
      <c r="ES1" s="960"/>
      <c r="ET1" s="935" t="s">
        <v>937</v>
      </c>
      <c r="EU1" s="935"/>
      <c r="EV1" s="962" t="s">
        <v>816</v>
      </c>
      <c r="EW1" s="962"/>
      <c r="EX1" s="960" t="s">
        <v>530</v>
      </c>
      <c r="EY1" s="960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8" t="s">
        <v>858</v>
      </c>
      <c r="FA21" s="948"/>
      <c r="FC21" s="238">
        <f>FC20-FC22</f>
        <v>113457.16899999997</v>
      </c>
      <c r="FD21" s="230"/>
      <c r="FE21" s="959" t="s">
        <v>1546</v>
      </c>
      <c r="FF21" s="959"/>
      <c r="FG21" s="9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8" t="s">
        <v>871</v>
      </c>
      <c r="FA22" s="94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8" t="s">
        <v>1000</v>
      </c>
      <c r="FA23" s="94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8" t="s">
        <v>1076</v>
      </c>
      <c r="FA24" s="94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Z1" zoomScaleNormal="100" workbookViewId="0">
      <selection activeCell="KO35" sqref="KO3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5" t="s">
        <v>1209</v>
      </c>
      <c r="B1" s="975"/>
      <c r="C1" s="943" t="s">
        <v>292</v>
      </c>
      <c r="D1" s="943"/>
      <c r="E1" s="941" t="s">
        <v>1010</v>
      </c>
      <c r="F1" s="941"/>
      <c r="G1" s="975" t="s">
        <v>1210</v>
      </c>
      <c r="H1" s="975"/>
      <c r="I1" s="943" t="s">
        <v>292</v>
      </c>
      <c r="J1" s="943"/>
      <c r="K1" s="941" t="s">
        <v>1011</v>
      </c>
      <c r="L1" s="941"/>
      <c r="M1" s="975" t="s">
        <v>1211</v>
      </c>
      <c r="N1" s="975"/>
      <c r="O1" s="943" t="s">
        <v>292</v>
      </c>
      <c r="P1" s="943"/>
      <c r="Q1" s="941" t="s">
        <v>1057</v>
      </c>
      <c r="R1" s="941"/>
      <c r="S1" s="975" t="s">
        <v>1212</v>
      </c>
      <c r="T1" s="975"/>
      <c r="U1" s="943" t="s">
        <v>292</v>
      </c>
      <c r="V1" s="943"/>
      <c r="W1" s="941" t="s">
        <v>627</v>
      </c>
      <c r="X1" s="941"/>
      <c r="Y1" s="975" t="s">
        <v>1213</v>
      </c>
      <c r="Z1" s="975"/>
      <c r="AA1" s="943" t="s">
        <v>292</v>
      </c>
      <c r="AB1" s="943"/>
      <c r="AC1" s="941" t="s">
        <v>1084</v>
      </c>
      <c r="AD1" s="941"/>
      <c r="AE1" s="975" t="s">
        <v>1214</v>
      </c>
      <c r="AF1" s="975"/>
      <c r="AG1" s="943" t="s">
        <v>292</v>
      </c>
      <c r="AH1" s="943"/>
      <c r="AI1" s="941" t="s">
        <v>1134</v>
      </c>
      <c r="AJ1" s="941"/>
      <c r="AK1" s="975" t="s">
        <v>1217</v>
      </c>
      <c r="AL1" s="975"/>
      <c r="AM1" s="943" t="s">
        <v>1132</v>
      </c>
      <c r="AN1" s="943"/>
      <c r="AO1" s="941" t="s">
        <v>1133</v>
      </c>
      <c r="AP1" s="941"/>
      <c r="AQ1" s="975" t="s">
        <v>1218</v>
      </c>
      <c r="AR1" s="975"/>
      <c r="AS1" s="943" t="s">
        <v>1132</v>
      </c>
      <c r="AT1" s="943"/>
      <c r="AU1" s="941" t="s">
        <v>1178</v>
      </c>
      <c r="AV1" s="941"/>
      <c r="AW1" s="975" t="s">
        <v>1215</v>
      </c>
      <c r="AX1" s="975"/>
      <c r="AY1" s="941" t="s">
        <v>1241</v>
      </c>
      <c r="AZ1" s="941"/>
      <c r="BA1" s="975" t="s">
        <v>1215</v>
      </c>
      <c r="BB1" s="975"/>
      <c r="BC1" s="943" t="s">
        <v>816</v>
      </c>
      <c r="BD1" s="943"/>
      <c r="BE1" s="941" t="s">
        <v>1208</v>
      </c>
      <c r="BF1" s="941"/>
      <c r="BG1" s="975" t="s">
        <v>1216</v>
      </c>
      <c r="BH1" s="975"/>
      <c r="BI1" s="943" t="s">
        <v>816</v>
      </c>
      <c r="BJ1" s="943"/>
      <c r="BK1" s="941" t="s">
        <v>1208</v>
      </c>
      <c r="BL1" s="941"/>
      <c r="BM1" s="975" t="s">
        <v>1226</v>
      </c>
      <c r="BN1" s="975"/>
      <c r="BO1" s="943" t="s">
        <v>816</v>
      </c>
      <c r="BP1" s="943"/>
      <c r="BQ1" s="941" t="s">
        <v>1244</v>
      </c>
      <c r="BR1" s="941"/>
      <c r="BS1" s="975" t="s">
        <v>1243</v>
      </c>
      <c r="BT1" s="975"/>
      <c r="BU1" s="943" t="s">
        <v>816</v>
      </c>
      <c r="BV1" s="943"/>
      <c r="BW1" s="941" t="s">
        <v>1248</v>
      </c>
      <c r="BX1" s="941"/>
      <c r="BY1" s="975" t="s">
        <v>1270</v>
      </c>
      <c r="BZ1" s="975"/>
      <c r="CA1" s="943" t="s">
        <v>816</v>
      </c>
      <c r="CB1" s="943"/>
      <c r="CC1" s="941" t="s">
        <v>1244</v>
      </c>
      <c r="CD1" s="941"/>
      <c r="CE1" s="975" t="s">
        <v>1291</v>
      </c>
      <c r="CF1" s="975"/>
      <c r="CG1" s="943" t="s">
        <v>816</v>
      </c>
      <c r="CH1" s="943"/>
      <c r="CI1" s="941" t="s">
        <v>1248</v>
      </c>
      <c r="CJ1" s="941"/>
      <c r="CK1" s="975" t="s">
        <v>1307</v>
      </c>
      <c r="CL1" s="975"/>
      <c r="CM1" s="943" t="s">
        <v>816</v>
      </c>
      <c r="CN1" s="943"/>
      <c r="CO1" s="941" t="s">
        <v>1244</v>
      </c>
      <c r="CP1" s="941"/>
      <c r="CQ1" s="975" t="s">
        <v>1335</v>
      </c>
      <c r="CR1" s="975"/>
      <c r="CS1" s="966" t="s">
        <v>816</v>
      </c>
      <c r="CT1" s="966"/>
      <c r="CU1" s="941" t="s">
        <v>1391</v>
      </c>
      <c r="CV1" s="941"/>
      <c r="CW1" s="975" t="s">
        <v>1374</v>
      </c>
      <c r="CX1" s="975"/>
      <c r="CY1" s="966" t="s">
        <v>816</v>
      </c>
      <c r="CZ1" s="966"/>
      <c r="DA1" s="941" t="s">
        <v>1597</v>
      </c>
      <c r="DB1" s="941"/>
      <c r="DC1" s="975" t="s">
        <v>1394</v>
      </c>
      <c r="DD1" s="975"/>
      <c r="DE1" s="966" t="s">
        <v>816</v>
      </c>
      <c r="DF1" s="966"/>
      <c r="DG1" s="941" t="s">
        <v>1491</v>
      </c>
      <c r="DH1" s="941"/>
      <c r="DI1" s="975" t="s">
        <v>1594</v>
      </c>
      <c r="DJ1" s="975"/>
      <c r="DK1" s="966" t="s">
        <v>816</v>
      </c>
      <c r="DL1" s="966"/>
      <c r="DM1" s="941" t="s">
        <v>1391</v>
      </c>
      <c r="DN1" s="941"/>
      <c r="DO1" s="975" t="s">
        <v>1595</v>
      </c>
      <c r="DP1" s="975"/>
      <c r="DQ1" s="966" t="s">
        <v>816</v>
      </c>
      <c r="DR1" s="966"/>
      <c r="DS1" s="941" t="s">
        <v>1590</v>
      </c>
      <c r="DT1" s="941"/>
      <c r="DU1" s="975" t="s">
        <v>1596</v>
      </c>
      <c r="DV1" s="975"/>
      <c r="DW1" s="966" t="s">
        <v>816</v>
      </c>
      <c r="DX1" s="966"/>
      <c r="DY1" s="941" t="s">
        <v>1616</v>
      </c>
      <c r="DZ1" s="941"/>
      <c r="EA1" s="965" t="s">
        <v>1611</v>
      </c>
      <c r="EB1" s="965"/>
      <c r="EC1" s="966" t="s">
        <v>816</v>
      </c>
      <c r="ED1" s="966"/>
      <c r="EE1" s="941" t="s">
        <v>1590</v>
      </c>
      <c r="EF1" s="941"/>
      <c r="EG1" s="361"/>
      <c r="EH1" s="965" t="s">
        <v>1641</v>
      </c>
      <c r="EI1" s="965"/>
      <c r="EJ1" s="966" t="s">
        <v>816</v>
      </c>
      <c r="EK1" s="966"/>
      <c r="EL1" s="941" t="s">
        <v>1675</v>
      </c>
      <c r="EM1" s="941"/>
      <c r="EN1" s="965" t="s">
        <v>1666</v>
      </c>
      <c r="EO1" s="965"/>
      <c r="EP1" s="966" t="s">
        <v>816</v>
      </c>
      <c r="EQ1" s="966"/>
      <c r="ER1" s="941" t="s">
        <v>1715</v>
      </c>
      <c r="ES1" s="941"/>
      <c r="ET1" s="965" t="s">
        <v>1708</v>
      </c>
      <c r="EU1" s="965"/>
      <c r="EV1" s="966" t="s">
        <v>816</v>
      </c>
      <c r="EW1" s="966"/>
      <c r="EX1" s="941" t="s">
        <v>1616</v>
      </c>
      <c r="EY1" s="941"/>
      <c r="EZ1" s="965" t="s">
        <v>1743</v>
      </c>
      <c r="FA1" s="965"/>
      <c r="FB1" s="966" t="s">
        <v>816</v>
      </c>
      <c r="FC1" s="966"/>
      <c r="FD1" s="941" t="s">
        <v>1597</v>
      </c>
      <c r="FE1" s="941"/>
      <c r="FF1" s="965" t="s">
        <v>1782</v>
      </c>
      <c r="FG1" s="965"/>
      <c r="FH1" s="966" t="s">
        <v>816</v>
      </c>
      <c r="FI1" s="966"/>
      <c r="FJ1" s="941" t="s">
        <v>1391</v>
      </c>
      <c r="FK1" s="941"/>
      <c r="FL1" s="965" t="s">
        <v>1817</v>
      </c>
      <c r="FM1" s="965"/>
      <c r="FN1" s="966" t="s">
        <v>816</v>
      </c>
      <c r="FO1" s="966"/>
      <c r="FP1" s="941" t="s">
        <v>1864</v>
      </c>
      <c r="FQ1" s="941"/>
      <c r="FR1" s="965" t="s">
        <v>1853</v>
      </c>
      <c r="FS1" s="965"/>
      <c r="FT1" s="966" t="s">
        <v>816</v>
      </c>
      <c r="FU1" s="966"/>
      <c r="FV1" s="941" t="s">
        <v>1864</v>
      </c>
      <c r="FW1" s="941"/>
      <c r="FX1" s="965" t="s">
        <v>1996</v>
      </c>
      <c r="FY1" s="965"/>
      <c r="FZ1" s="966" t="s">
        <v>816</v>
      </c>
      <c r="GA1" s="966"/>
      <c r="GB1" s="941" t="s">
        <v>1616</v>
      </c>
      <c r="GC1" s="941"/>
      <c r="GD1" s="965" t="s">
        <v>1997</v>
      </c>
      <c r="GE1" s="965"/>
      <c r="GF1" s="966" t="s">
        <v>816</v>
      </c>
      <c r="GG1" s="966"/>
      <c r="GH1" s="941" t="s">
        <v>1590</v>
      </c>
      <c r="GI1" s="941"/>
      <c r="GJ1" s="965" t="s">
        <v>2006</v>
      </c>
      <c r="GK1" s="965"/>
      <c r="GL1" s="966" t="s">
        <v>816</v>
      </c>
      <c r="GM1" s="966"/>
      <c r="GN1" s="941" t="s">
        <v>1590</v>
      </c>
      <c r="GO1" s="941"/>
      <c r="GP1" s="965" t="s">
        <v>2048</v>
      </c>
      <c r="GQ1" s="965"/>
      <c r="GR1" s="966" t="s">
        <v>816</v>
      </c>
      <c r="GS1" s="966"/>
      <c r="GT1" s="941" t="s">
        <v>1675</v>
      </c>
      <c r="GU1" s="941"/>
      <c r="GV1" s="965" t="s">
        <v>2082</v>
      </c>
      <c r="GW1" s="965"/>
      <c r="GX1" s="966" t="s">
        <v>816</v>
      </c>
      <c r="GY1" s="966"/>
      <c r="GZ1" s="941" t="s">
        <v>2121</v>
      </c>
      <c r="HA1" s="941"/>
      <c r="HB1" s="965" t="s">
        <v>2141</v>
      </c>
      <c r="HC1" s="965"/>
      <c r="HD1" s="966" t="s">
        <v>816</v>
      </c>
      <c r="HE1" s="966"/>
      <c r="HF1" s="941" t="s">
        <v>1715</v>
      </c>
      <c r="HG1" s="941"/>
      <c r="HH1" s="965" t="s">
        <v>2154</v>
      </c>
      <c r="HI1" s="965"/>
      <c r="HJ1" s="966" t="s">
        <v>816</v>
      </c>
      <c r="HK1" s="966"/>
      <c r="HL1" s="941" t="s">
        <v>1391</v>
      </c>
      <c r="HM1" s="941"/>
      <c r="HN1" s="965" t="s">
        <v>2200</v>
      </c>
      <c r="HO1" s="965"/>
      <c r="HP1" s="966" t="s">
        <v>816</v>
      </c>
      <c r="HQ1" s="966"/>
      <c r="HR1" s="941" t="s">
        <v>1391</v>
      </c>
      <c r="HS1" s="941"/>
      <c r="HT1" s="965" t="s">
        <v>2242</v>
      </c>
      <c r="HU1" s="965"/>
      <c r="HV1" s="966" t="s">
        <v>816</v>
      </c>
      <c r="HW1" s="966"/>
      <c r="HX1" s="941" t="s">
        <v>1616</v>
      </c>
      <c r="HY1" s="941"/>
      <c r="HZ1" s="965" t="s">
        <v>2298</v>
      </c>
      <c r="IA1" s="965"/>
      <c r="IB1" s="966" t="s">
        <v>816</v>
      </c>
      <c r="IC1" s="966"/>
      <c r="ID1" s="941" t="s">
        <v>1715</v>
      </c>
      <c r="IE1" s="941"/>
      <c r="IF1" s="965" t="s">
        <v>2365</v>
      </c>
      <c r="IG1" s="965"/>
      <c r="IH1" s="966" t="s">
        <v>816</v>
      </c>
      <c r="II1" s="966"/>
      <c r="IJ1" s="941" t="s">
        <v>1590</v>
      </c>
      <c r="IK1" s="941"/>
      <c r="IL1" s="965" t="s">
        <v>2440</v>
      </c>
      <c r="IM1" s="965"/>
      <c r="IN1" s="966" t="s">
        <v>816</v>
      </c>
      <c r="IO1" s="966"/>
      <c r="IP1" s="941" t="s">
        <v>1616</v>
      </c>
      <c r="IQ1" s="941"/>
      <c r="IR1" s="965" t="s">
        <v>2655</v>
      </c>
      <c r="IS1" s="965"/>
      <c r="IT1" s="966" t="s">
        <v>816</v>
      </c>
      <c r="IU1" s="966"/>
      <c r="IV1" s="941" t="s">
        <v>1748</v>
      </c>
      <c r="IW1" s="941"/>
      <c r="IX1" s="965" t="s">
        <v>2654</v>
      </c>
      <c r="IY1" s="965"/>
      <c r="IZ1" s="966" t="s">
        <v>816</v>
      </c>
      <c r="JA1" s="966"/>
      <c r="JB1" s="941" t="s">
        <v>1864</v>
      </c>
      <c r="JC1" s="941"/>
      <c r="JD1" s="965" t="s">
        <v>2701</v>
      </c>
      <c r="JE1" s="965"/>
      <c r="JF1" s="966" t="s">
        <v>816</v>
      </c>
      <c r="JG1" s="966"/>
      <c r="JH1" s="941" t="s">
        <v>1748</v>
      </c>
      <c r="JI1" s="941"/>
      <c r="JJ1" s="965" t="s">
        <v>2763</v>
      </c>
      <c r="JK1" s="96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68317.475000000035</v>
      </c>
      <c r="KH2" s="853" t="s">
        <v>1911</v>
      </c>
      <c r="KI2" s="363">
        <f>SUM(KI3:KI32)</f>
        <v>317357.43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1442.1150000000343</v>
      </c>
      <c r="KH3" s="886" t="s">
        <v>3025</v>
      </c>
      <c r="KI3" s="268">
        <f>-140000</f>
        <v>-140000</v>
      </c>
    </row>
    <row r="4" spans="1:297" ht="12.75" customHeight="1" thickBot="1">
      <c r="A4" s="925" t="s">
        <v>991</v>
      </c>
      <c r="B4" s="925"/>
      <c r="E4" s="170" t="s">
        <v>233</v>
      </c>
      <c r="F4" s="174">
        <f>F3-F5</f>
        <v>17</v>
      </c>
      <c r="G4" s="925" t="s">
        <v>991</v>
      </c>
      <c r="H4" s="92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-0.19499999996332917</v>
      </c>
      <c r="KH4" s="886" t="s">
        <v>2789</v>
      </c>
      <c r="KI4" s="268">
        <f>-135000-70600</f>
        <v>-205600</v>
      </c>
      <c r="KJ4" s="607"/>
    </row>
    <row r="5" spans="1:297">
      <c r="A5" s="925"/>
      <c r="B5" s="925"/>
      <c r="E5" s="170" t="s">
        <v>352</v>
      </c>
      <c r="F5" s="174">
        <f>SUM(F15:F58)</f>
        <v>12750</v>
      </c>
      <c r="G5" s="925"/>
      <c r="H5" s="92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68317.67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5" t="s">
        <v>3057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3053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3052</v>
      </c>
      <c r="KE10" s="494"/>
      <c r="KF10" s="346" t="s">
        <v>1863</v>
      </c>
      <c r="KH10" s="857" t="s">
        <v>2921</v>
      </c>
      <c r="KI10" s="268">
        <v>1719</v>
      </c>
      <c r="KJ10" s="606">
        <v>45157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3064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9" t="s">
        <v>1504</v>
      </c>
      <c r="DP15" s="97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7" t="s">
        <v>2984</v>
      </c>
      <c r="KE17" s="987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9" t="s">
        <v>1474</v>
      </c>
      <c r="DJ19" s="97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120</v>
      </c>
      <c r="KJ21" s="606">
        <v>45156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6" t="s">
        <v>2170</v>
      </c>
      <c r="IU22" s="92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0" t="s">
        <v>990</v>
      </c>
      <c r="N23" s="980"/>
      <c r="Q23" s="166" t="s">
        <v>369</v>
      </c>
      <c r="S23" s="980" t="s">
        <v>990</v>
      </c>
      <c r="T23" s="980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6" t="s">
        <v>2170</v>
      </c>
      <c r="HW23" s="92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48"/>
      <c r="N24" s="948"/>
      <c r="Q24" s="166" t="s">
        <v>1056</v>
      </c>
      <c r="S24" s="948"/>
      <c r="T24" s="948"/>
      <c r="W24" s="244" t="s">
        <v>1027</v>
      </c>
      <c r="X24" s="205">
        <v>0</v>
      </c>
      <c r="Y24" s="980" t="s">
        <v>990</v>
      </c>
      <c r="Z24" s="980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1" t="s">
        <v>1536</v>
      </c>
      <c r="EF24" s="9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3034</v>
      </c>
      <c r="KE24" s="726">
        <v>2.0699999999999998</v>
      </c>
      <c r="KF24" s="337" t="s">
        <v>3058</v>
      </c>
      <c r="KG24" s="853">
        <v>135.69999999999999</v>
      </c>
      <c r="KH24" s="859" t="s">
        <v>2469</v>
      </c>
      <c r="KI24" s="61"/>
    </row>
    <row r="25" spans="1:297">
      <c r="A25" s="980" t="s">
        <v>990</v>
      </c>
      <c r="B25" s="980"/>
      <c r="E25" s="164" t="s">
        <v>139</v>
      </c>
      <c r="F25" s="166"/>
      <c r="G25" s="980" t="s">
        <v>990</v>
      </c>
      <c r="H25" s="980"/>
      <c r="K25" s="244" t="s">
        <v>1027</v>
      </c>
      <c r="L25" s="205">
        <v>0</v>
      </c>
      <c r="M25" s="948"/>
      <c r="N25" s="948"/>
      <c r="Q25" s="244" t="s">
        <v>1029</v>
      </c>
      <c r="R25" s="142">
        <v>0</v>
      </c>
      <c r="S25" s="948"/>
      <c r="T25" s="948"/>
      <c r="W25" s="244" t="s">
        <v>1050</v>
      </c>
      <c r="X25" s="142">
        <v>910.17</v>
      </c>
      <c r="Y25" s="948"/>
      <c r="Z25" s="948"/>
      <c r="AC25" s="248" t="s">
        <v>1083</v>
      </c>
      <c r="AD25" s="142">
        <v>90</v>
      </c>
      <c r="AE25" s="980" t="s">
        <v>990</v>
      </c>
      <c r="AF25" s="980"/>
      <c r="AI25" s="245" t="s">
        <v>1101</v>
      </c>
      <c r="AJ25" s="142">
        <v>30</v>
      </c>
      <c r="AK25" s="980" t="s">
        <v>990</v>
      </c>
      <c r="AL25" s="9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0"/>
      <c r="BH25" s="980"/>
      <c r="BK25" s="266" t="s">
        <v>1222</v>
      </c>
      <c r="BL25" s="205">
        <v>48.54</v>
      </c>
      <c r="BM25" s="980"/>
      <c r="BN25" s="980"/>
      <c r="BQ25" s="266" t="s">
        <v>1051</v>
      </c>
      <c r="BR25" s="205">
        <v>50.15</v>
      </c>
      <c r="BS25" s="980" t="s">
        <v>1245</v>
      </c>
      <c r="BT25" s="980"/>
      <c r="BW25" s="266" t="s">
        <v>1051</v>
      </c>
      <c r="BX25" s="205">
        <v>48.54</v>
      </c>
      <c r="BY25" s="980"/>
      <c r="BZ25" s="980"/>
      <c r="CC25" s="266" t="s">
        <v>1051</v>
      </c>
      <c r="CD25" s="205">
        <v>142.91</v>
      </c>
      <c r="CE25" s="980"/>
      <c r="CF25" s="980"/>
      <c r="CI25" s="266" t="s">
        <v>1312</v>
      </c>
      <c r="CJ25" s="205">
        <v>35.049999999999997</v>
      </c>
      <c r="CK25" s="948"/>
      <c r="CL25" s="948"/>
      <c r="CO25" s="266" t="s">
        <v>1286</v>
      </c>
      <c r="CP25" s="205">
        <v>153.41</v>
      </c>
      <c r="CQ25" s="948" t="s">
        <v>1327</v>
      </c>
      <c r="CR25" s="94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6" t="s">
        <v>2170</v>
      </c>
      <c r="IC25" s="92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3038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3059</v>
      </c>
      <c r="KI25" s="61"/>
    </row>
    <row r="26" spans="1:297">
      <c r="A26" s="948"/>
      <c r="B26" s="948"/>
      <c r="E26" s="198" t="s">
        <v>362</v>
      </c>
      <c r="F26" s="170"/>
      <c r="G26" s="948"/>
      <c r="H26" s="948"/>
      <c r="K26" s="244" t="s">
        <v>1018</v>
      </c>
      <c r="L26" s="142">
        <f>910+40</f>
        <v>950</v>
      </c>
      <c r="M26" s="948"/>
      <c r="N26" s="948"/>
      <c r="Q26" s="244" t="s">
        <v>1026</v>
      </c>
      <c r="R26" s="142">
        <v>0</v>
      </c>
      <c r="S26" s="948"/>
      <c r="T26" s="948"/>
      <c r="W26" s="143" t="s">
        <v>1085</v>
      </c>
      <c r="X26" s="142">
        <v>110.58</v>
      </c>
      <c r="Y26" s="948"/>
      <c r="Z26" s="948"/>
      <c r="AE26" s="948"/>
      <c r="AF26" s="948"/>
      <c r="AK26" s="948"/>
      <c r="AL26" s="94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8"/>
      <c r="AX26" s="948"/>
      <c r="AY26" s="143"/>
      <c r="AZ26" s="205"/>
      <c r="BA26" s="948"/>
      <c r="BB26" s="948"/>
      <c r="BE26" s="143" t="s">
        <v>1195</v>
      </c>
      <c r="BF26" s="205">
        <f>6.5*2</f>
        <v>13</v>
      </c>
      <c r="BG26" s="948"/>
      <c r="BH26" s="948"/>
      <c r="BK26" s="266" t="s">
        <v>1195</v>
      </c>
      <c r="BL26" s="205">
        <f>6.5*2</f>
        <v>13</v>
      </c>
      <c r="BM26" s="948"/>
      <c r="BN26" s="948"/>
      <c r="BQ26" s="266" t="s">
        <v>1195</v>
      </c>
      <c r="BR26" s="205">
        <v>13</v>
      </c>
      <c r="BS26" s="948"/>
      <c r="BT26" s="948"/>
      <c r="BW26" s="266" t="s">
        <v>1195</v>
      </c>
      <c r="BX26" s="205">
        <v>13</v>
      </c>
      <c r="BY26" s="948"/>
      <c r="BZ26" s="948"/>
      <c r="CC26" s="266" t="s">
        <v>1195</v>
      </c>
      <c r="CD26" s="205">
        <v>13</v>
      </c>
      <c r="CE26" s="948"/>
      <c r="CF26" s="94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6" t="s">
        <v>1536</v>
      </c>
      <c r="DZ26" s="97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1" t="s">
        <v>1536</v>
      </c>
      <c r="ES26" s="971"/>
      <c r="ET26" s="1" t="s">
        <v>1703</v>
      </c>
      <c r="EU26" s="272">
        <v>20000</v>
      </c>
      <c r="EW26" s="9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3056</v>
      </c>
      <c r="KE26" s="510">
        <f>7000*(1-98.14%)</f>
        <v>130.19999999999965</v>
      </c>
      <c r="KF26" s="337" t="s">
        <v>3035</v>
      </c>
      <c r="KG26" s="533">
        <v>38</v>
      </c>
      <c r="KH26" s="859" t="s">
        <v>2950</v>
      </c>
      <c r="KI26" s="61">
        <v>1.64</v>
      </c>
    </row>
    <row r="27" spans="1:297">
      <c r="A27" s="948"/>
      <c r="B27" s="948"/>
      <c r="F27" s="194"/>
      <c r="G27" s="948"/>
      <c r="H27" s="948"/>
      <c r="K27"/>
      <c r="M27" s="981" t="s">
        <v>506</v>
      </c>
      <c r="N27" s="981"/>
      <c r="Q27" s="244" t="s">
        <v>1019</v>
      </c>
      <c r="R27" s="142">
        <v>0</v>
      </c>
      <c r="S27" s="981" t="s">
        <v>506</v>
      </c>
      <c r="T27" s="981"/>
      <c r="W27" s="143" t="s">
        <v>1051</v>
      </c>
      <c r="X27" s="142">
        <v>60.75</v>
      </c>
      <c r="Y27" s="948"/>
      <c r="Z27" s="948"/>
      <c r="AC27" s="219" t="s">
        <v>1092</v>
      </c>
      <c r="AD27" s="219"/>
      <c r="AE27" s="981" t="s">
        <v>506</v>
      </c>
      <c r="AF27" s="9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1" t="s">
        <v>1536</v>
      </c>
      <c r="EY27" s="9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3041</v>
      </c>
      <c r="KG27" s="533">
        <v>25.9</v>
      </c>
      <c r="KH27" s="897" t="s">
        <v>3042</v>
      </c>
      <c r="KI27" s="61">
        <v>54</v>
      </c>
    </row>
    <row r="28" spans="1:297">
      <c r="A28" s="948"/>
      <c r="B28" s="948"/>
      <c r="E28" s="193" t="s">
        <v>360</v>
      </c>
      <c r="F28" s="194"/>
      <c r="G28" s="948"/>
      <c r="H28" s="948"/>
      <c r="K28" s="143" t="s">
        <v>1017</v>
      </c>
      <c r="L28" s="142">
        <f>60</f>
        <v>60</v>
      </c>
      <c r="M28" s="981" t="s">
        <v>992</v>
      </c>
      <c r="N28" s="981"/>
      <c r="Q28" s="244" t="s">
        <v>1073</v>
      </c>
      <c r="R28" s="205">
        <v>200</v>
      </c>
      <c r="S28" s="981" t="s">
        <v>992</v>
      </c>
      <c r="T28" s="981"/>
      <c r="W28" s="143" t="s">
        <v>1016</v>
      </c>
      <c r="X28" s="142">
        <v>61.35</v>
      </c>
      <c r="Y28" s="981" t="s">
        <v>506</v>
      </c>
      <c r="Z28" s="981"/>
      <c r="AC28" s="219" t="s">
        <v>1088</v>
      </c>
      <c r="AD28" s="219">
        <f>53+207+63</f>
        <v>323</v>
      </c>
      <c r="AE28" s="981" t="s">
        <v>992</v>
      </c>
      <c r="AF28" s="9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1" t="s">
        <v>1747</v>
      </c>
      <c r="FE28" s="9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3074</v>
      </c>
      <c r="KG28" s="533"/>
    </row>
    <row r="29" spans="1:297">
      <c r="A29" s="981" t="s">
        <v>506</v>
      </c>
      <c r="B29" s="981"/>
      <c r="E29" s="193" t="s">
        <v>282</v>
      </c>
      <c r="F29" s="194"/>
      <c r="G29" s="981" t="s">
        <v>506</v>
      </c>
      <c r="H29" s="981"/>
      <c r="K29" s="143" t="s">
        <v>1016</v>
      </c>
      <c r="L29" s="142">
        <v>0</v>
      </c>
      <c r="M29" s="983" t="s">
        <v>93</v>
      </c>
      <c r="N29" s="983"/>
      <c r="Q29" s="244" t="s">
        <v>1050</v>
      </c>
      <c r="R29" s="142">
        <v>0</v>
      </c>
      <c r="S29" s="983" t="s">
        <v>93</v>
      </c>
      <c r="T29" s="983"/>
      <c r="W29" s="143" t="s">
        <v>1015</v>
      </c>
      <c r="X29" s="142">
        <v>64</v>
      </c>
      <c r="Y29" s="981" t="s">
        <v>992</v>
      </c>
      <c r="Z29" s="981"/>
      <c r="AC29" s="219" t="s">
        <v>1089</v>
      </c>
      <c r="AD29" s="219">
        <f>63+46</f>
        <v>109</v>
      </c>
      <c r="AE29" s="983" t="s">
        <v>93</v>
      </c>
      <c r="AF29" s="98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1" t="s">
        <v>1536</v>
      </c>
      <c r="EM29" s="9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81" t="s">
        <v>992</v>
      </c>
      <c r="B30" s="981"/>
      <c r="E30" s="193" t="s">
        <v>372</v>
      </c>
      <c r="F30" s="194"/>
      <c r="G30" s="981" t="s">
        <v>992</v>
      </c>
      <c r="H30" s="981"/>
      <c r="K30" s="143" t="s">
        <v>1015</v>
      </c>
      <c r="L30" s="142">
        <v>64</v>
      </c>
      <c r="M30" s="948" t="s">
        <v>385</v>
      </c>
      <c r="N30" s="948"/>
      <c r="Q30"/>
      <c r="S30" s="948" t="s">
        <v>385</v>
      </c>
      <c r="T30" s="948"/>
      <c r="W30" s="143" t="s">
        <v>1014</v>
      </c>
      <c r="X30" s="142">
        <v>100.01</v>
      </c>
      <c r="Y30" s="983" t="s">
        <v>93</v>
      </c>
      <c r="Z30" s="983"/>
      <c r="AC30" s="142" t="s">
        <v>1087</v>
      </c>
      <c r="AD30" s="142">
        <v>65</v>
      </c>
      <c r="AE30" s="948" t="s">
        <v>385</v>
      </c>
      <c r="AF30" s="94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1" t="s">
        <v>1747</v>
      </c>
      <c r="FK30" s="9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83" t="s">
        <v>93</v>
      </c>
      <c r="B31" s="983"/>
      <c r="E31" s="193" t="s">
        <v>1007</v>
      </c>
      <c r="F31" s="170"/>
      <c r="G31" s="983" t="s">
        <v>93</v>
      </c>
      <c r="H31" s="983"/>
      <c r="K31" s="143" t="s">
        <v>1014</v>
      </c>
      <c r="L31" s="142">
        <v>50.01</v>
      </c>
      <c r="M31" s="984" t="s">
        <v>1001</v>
      </c>
      <c r="N31" s="984"/>
      <c r="Q31" s="143" t="s">
        <v>1052</v>
      </c>
      <c r="R31" s="142">
        <v>26</v>
      </c>
      <c r="S31" s="984" t="s">
        <v>1001</v>
      </c>
      <c r="T31" s="984"/>
      <c r="W31"/>
      <c r="Y31" s="948" t="s">
        <v>385</v>
      </c>
      <c r="Z31" s="948"/>
      <c r="AC31" s="142" t="s">
        <v>1090</v>
      </c>
      <c r="AD31" s="142">
        <v>10</v>
      </c>
      <c r="AE31" s="984" t="s">
        <v>1001</v>
      </c>
      <c r="AF31" s="98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3045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8" t="s">
        <v>385</v>
      </c>
      <c r="B32" s="948"/>
      <c r="E32" s="170"/>
      <c r="F32" s="170"/>
      <c r="G32" s="948" t="s">
        <v>385</v>
      </c>
      <c r="H32" s="948"/>
      <c r="K32"/>
      <c r="M32" s="980" t="s">
        <v>243</v>
      </c>
      <c r="N32" s="980"/>
      <c r="Q32" s="143" t="s">
        <v>1051</v>
      </c>
      <c r="R32" s="142">
        <v>55</v>
      </c>
      <c r="S32" s="980" t="s">
        <v>243</v>
      </c>
      <c r="T32" s="980"/>
      <c r="W32" s="243" t="s">
        <v>1072</v>
      </c>
      <c r="X32" s="243">
        <v>0</v>
      </c>
      <c r="Y32" s="984" t="s">
        <v>1001</v>
      </c>
      <c r="Z32" s="984"/>
      <c r="AE32" s="980" t="s">
        <v>243</v>
      </c>
      <c r="AF32" s="9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8" t="s">
        <v>1438</v>
      </c>
      <c r="DP32" s="96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84" t="s">
        <v>1001</v>
      </c>
      <c r="B33" s="984"/>
      <c r="C33" s="3"/>
      <c r="D33" s="3"/>
      <c r="E33" s="246"/>
      <c r="F33" s="246"/>
      <c r="G33" s="984" t="s">
        <v>1001</v>
      </c>
      <c r="H33" s="984"/>
      <c r="K33" s="243" t="s">
        <v>1021</v>
      </c>
      <c r="L33" s="243"/>
      <c r="M33" s="982" t="s">
        <v>1034</v>
      </c>
      <c r="N33" s="982"/>
      <c r="Q33" s="143" t="s">
        <v>1016</v>
      </c>
      <c r="R33" s="142">
        <v>77.239999999999995</v>
      </c>
      <c r="S33" s="982" t="s">
        <v>1034</v>
      </c>
      <c r="T33" s="982"/>
      <c r="Y33" s="980" t="s">
        <v>243</v>
      </c>
      <c r="Z33" s="980"/>
      <c r="AC33" s="197" t="s">
        <v>1012</v>
      </c>
      <c r="AD33" s="142">
        <v>350</v>
      </c>
      <c r="AE33" s="982" t="s">
        <v>1034</v>
      </c>
      <c r="AF33" s="9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80" t="s">
        <v>243</v>
      </c>
      <c r="B34" s="980"/>
      <c r="E34" s="170"/>
      <c r="F34" s="170"/>
      <c r="G34" s="980" t="s">
        <v>243</v>
      </c>
      <c r="H34" s="9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2" t="s">
        <v>1034</v>
      </c>
      <c r="Z34" s="9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360.96000000000004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3" t="s">
        <v>1536</v>
      </c>
      <c r="DT37" s="97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3045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3043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8" t="s">
        <v>1438</v>
      </c>
      <c r="DJ40" s="96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6" t="s">
        <v>2170</v>
      </c>
      <c r="II40" s="92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3045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3037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3036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3044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abSelected="1" topLeftCell="C1" workbookViewId="0">
      <selection activeCell="K44" sqref="K4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1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3039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3068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1" customFormat="1">
      <c r="B8" s="63"/>
      <c r="C8" s="890"/>
      <c r="D8" s="890"/>
      <c r="E8" s="892"/>
      <c r="F8" s="891"/>
      <c r="G8" s="923">
        <v>45163</v>
      </c>
      <c r="H8" s="211"/>
      <c r="I8" s="891">
        <f>-F9</f>
        <v>-10000</v>
      </c>
      <c r="J8" s="227"/>
      <c r="K8" s="11" t="s">
        <v>3069</v>
      </c>
    </row>
    <row r="9" spans="1:11" s="921" customFormat="1">
      <c r="B9" s="63"/>
      <c r="C9" s="890"/>
      <c r="D9" s="890"/>
      <c r="E9" s="892"/>
      <c r="F9" s="891">
        <f>10000</f>
        <v>10000</v>
      </c>
      <c r="G9" s="923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9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7" customFormat="1">
      <c r="B11" s="63"/>
      <c r="C11" s="890" t="s">
        <v>3060</v>
      </c>
      <c r="D11" s="890">
        <f>-D10</f>
        <v>-200000</v>
      </c>
      <c r="E11" s="888" t="s">
        <v>3028</v>
      </c>
      <c r="F11" s="891">
        <f>-F10</f>
        <v>200000</v>
      </c>
      <c r="G11" s="988">
        <v>45166</v>
      </c>
      <c r="H11" s="920"/>
      <c r="I11" s="920"/>
      <c r="J11" s="227">
        <f>$J$3+SUM($F$3:F11)</f>
        <v>745000</v>
      </c>
      <c r="K11" s="11" t="s">
        <v>3022</v>
      </c>
    </row>
    <row r="12" spans="1:11" s="917" customFormat="1">
      <c r="B12" s="63"/>
      <c r="C12" s="890"/>
      <c r="D12" s="890"/>
      <c r="E12" s="892"/>
      <c r="F12" s="891">
        <v>-135000</v>
      </c>
      <c r="G12" s="989"/>
      <c r="H12" s="920"/>
      <c r="I12" s="920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1"/>
      <c r="H13" s="885">
        <f>-F12</f>
        <v>135000</v>
      </c>
      <c r="I13" s="885"/>
      <c r="J13" s="227"/>
      <c r="K13" s="901" t="s">
        <v>3066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8">
        <v>-250000</v>
      </c>
      <c r="G15" s="916">
        <v>45167</v>
      </c>
      <c r="H15" s="63"/>
      <c r="I15" s="63"/>
      <c r="J15" s="227">
        <f>$J$3+SUM($F$3:F15)</f>
        <v>360000</v>
      </c>
      <c r="K15" s="902" t="s">
        <v>3047</v>
      </c>
    </row>
    <row r="16" spans="1:11">
      <c r="B16" s="63"/>
      <c r="C16" s="63"/>
      <c r="D16" s="885">
        <f>-D15</f>
        <v>-150000</v>
      </c>
      <c r="E16" s="889"/>
      <c r="G16" s="988">
        <v>45167</v>
      </c>
      <c r="H16" s="63"/>
      <c r="I16" s="63"/>
      <c r="J16" s="227"/>
      <c r="K16" s="902" t="s">
        <v>3048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89"/>
      <c r="H17" s="63"/>
      <c r="I17" s="63"/>
      <c r="J17" s="227"/>
      <c r="K17" s="915" t="s">
        <v>3063</v>
      </c>
    </row>
    <row r="18" spans="2:11" s="900" customFormat="1">
      <c r="B18" s="63" t="s">
        <v>3061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89"/>
      <c r="H18" s="63"/>
      <c r="I18" s="63"/>
      <c r="J18" s="227">
        <f>$J$3+SUM($F$3:F18)</f>
        <v>460000</v>
      </c>
      <c r="K18" s="900" t="s">
        <v>3072</v>
      </c>
    </row>
    <row r="19" spans="2:11" s="911" customFormat="1">
      <c r="B19" s="63"/>
      <c r="C19" s="63"/>
      <c r="D19" s="885"/>
      <c r="E19" s="889"/>
      <c r="F19" s="885"/>
      <c r="G19" s="913"/>
      <c r="H19" s="63"/>
      <c r="I19" s="63"/>
      <c r="J19" s="227"/>
    </row>
    <row r="20" spans="2:11" s="917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89">
        <v>45168</v>
      </c>
      <c r="H20" s="63"/>
      <c r="I20" s="63"/>
      <c r="J20" s="227">
        <f>$J$3+SUM($F$3:F20)</f>
        <v>260000</v>
      </c>
      <c r="K20" s="320" t="s">
        <v>3062</v>
      </c>
    </row>
    <row r="21" spans="2:11" s="900" customFormat="1">
      <c r="B21" s="63"/>
      <c r="C21" s="890">
        <v>100000</v>
      </c>
      <c r="D21" s="63"/>
      <c r="E21" s="892" t="s">
        <v>3027</v>
      </c>
      <c r="F21" s="63" t="s">
        <v>3071</v>
      </c>
      <c r="G21" s="991"/>
      <c r="H21" s="63"/>
      <c r="I21" s="63"/>
      <c r="J21" s="227"/>
      <c r="K21" s="918" t="s">
        <v>3073</v>
      </c>
    </row>
    <row r="22" spans="2:11" s="917" customFormat="1">
      <c r="B22" s="63"/>
      <c r="C22" s="890"/>
      <c r="D22" s="63"/>
      <c r="E22" s="892"/>
      <c r="F22" s="891"/>
      <c r="G22" s="913"/>
      <c r="H22" s="63"/>
      <c r="I22" s="63"/>
      <c r="J22" s="227"/>
      <c r="K22" s="918"/>
    </row>
    <row r="23" spans="2:11">
      <c r="B23" s="63"/>
      <c r="C23" s="219"/>
      <c r="D23" s="890">
        <f>-F23-C24</f>
        <v>250000</v>
      </c>
      <c r="E23" s="892" t="s">
        <v>3027</v>
      </c>
      <c r="F23" s="908">
        <v>-250000</v>
      </c>
      <c r="G23" s="990">
        <v>45169</v>
      </c>
      <c r="H23" s="63"/>
      <c r="I23" s="63"/>
      <c r="J23" s="227">
        <f>$J$3+SUM($F$3:F23)</f>
        <v>10000</v>
      </c>
      <c r="K23" s="11" t="s">
        <v>3047</v>
      </c>
    </row>
    <row r="24" spans="2:11">
      <c r="B24" s="63"/>
      <c r="C24" s="890">
        <v>0</v>
      </c>
      <c r="D24" s="63"/>
      <c r="E24" s="889"/>
      <c r="F24" s="891"/>
      <c r="G24" s="990"/>
      <c r="H24" s="63"/>
      <c r="I24" s="63"/>
      <c r="J24" s="893"/>
      <c r="K24" s="11" t="s">
        <v>3049</v>
      </c>
    </row>
    <row r="25" spans="2:11" s="900" customFormat="1">
      <c r="B25" s="63"/>
      <c r="C25" s="890"/>
      <c r="D25" s="890">
        <v>-135</v>
      </c>
      <c r="E25" s="889"/>
      <c r="F25" s="891"/>
      <c r="G25" s="990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90"/>
      <c r="H26" s="885">
        <f>-D25</f>
        <v>135</v>
      </c>
      <c r="I26" s="885"/>
      <c r="J26" s="893"/>
      <c r="K26" s="901" t="s">
        <v>3055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2" t="s">
        <v>3067</v>
      </c>
    </row>
    <row r="28" spans="2:11">
      <c r="B28" s="63"/>
      <c r="C28" s="63"/>
      <c r="D28" s="890"/>
      <c r="E28" s="888"/>
      <c r="F28" s="885"/>
      <c r="G28" s="875"/>
      <c r="H28" s="211"/>
      <c r="I28" s="891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2023-08-20T02:53:58Z</dcterms:modified>
</cp:coreProperties>
</file>