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ADAEF099-5728-4A55-9450-73158F1A3E38}" xr6:coauthVersionLast="47" xr6:coauthVersionMax="47" xr10:uidLastSave="{00000000-0000-0000-0000-000000000000}"/>
  <bookViews>
    <workbookView xWindow="0" yWindow="0" windowWidth="25455" windowHeight="21600" xr2:uid="{93C6AF2F-2484-4B65-9D53-5CEE9E8B980F}"/>
  </bookViews>
  <sheets>
    <sheet name="NAV24" sheetId="2" r:id="rId1"/>
    <sheet name="scratchpad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9" i="2" l="1"/>
  <c r="AA39" i="2"/>
  <c r="X39" i="2"/>
  <c r="R39" i="2"/>
  <c r="O39" i="2"/>
  <c r="K39" i="2"/>
  <c r="G39" i="2"/>
  <c r="H39" i="2"/>
  <c r="Z38" i="2"/>
  <c r="W38" i="2"/>
  <c r="T38" i="2"/>
  <c r="E15" i="3"/>
  <c r="AB39" i="2" l="1"/>
  <c r="R23" i="2"/>
  <c r="O23" i="2" s="1"/>
  <c r="K23" i="2" s="1"/>
  <c r="R33" i="2"/>
  <c r="U20" i="2"/>
  <c r="U21" i="2"/>
  <c r="V14" i="2"/>
  <c r="U3" i="2"/>
  <c r="U38" i="2" s="1"/>
  <c r="V38" i="2"/>
  <c r="S14" i="2"/>
  <c r="Y14" i="2"/>
  <c r="Y13" i="2"/>
  <c r="S13" i="2" s="1"/>
  <c r="AB38" i="2"/>
  <c r="AA38" i="2"/>
  <c r="G31" i="2"/>
  <c r="Y39" i="2" l="1"/>
  <c r="V13" i="2"/>
  <c r="AA43" i="2"/>
  <c r="G32" i="2"/>
  <c r="V39" i="2" l="1"/>
  <c r="U43" i="2" s="1"/>
  <c r="X38" i="2" l="1"/>
  <c r="G3" i="2"/>
  <c r="G38" i="2" s="1"/>
  <c r="K3" i="2"/>
  <c r="K38" i="2" s="1"/>
  <c r="O3" i="2"/>
  <c r="O38" i="2" s="1"/>
  <c r="R3" i="2"/>
  <c r="R38" i="2" s="1"/>
  <c r="H38" i="2"/>
  <c r="I38" i="2"/>
  <c r="L38" i="2"/>
  <c r="M38" i="2"/>
  <c r="P38" i="2"/>
  <c r="Q38" i="2"/>
  <c r="S38" i="2"/>
  <c r="Y38" i="2"/>
  <c r="H14" i="2" l="1"/>
  <c r="G24" i="2"/>
  <c r="G20" i="2" l="1"/>
  <c r="H10" i="2" l="1"/>
  <c r="O30" i="2" l="1"/>
  <c r="O31" i="2"/>
  <c r="O25" i="2"/>
  <c r="K25" i="2"/>
  <c r="G25" i="2"/>
  <c r="G26" i="2"/>
  <c r="O22" i="2"/>
  <c r="R21" i="2"/>
  <c r="O21" i="2"/>
  <c r="K21" i="2"/>
  <c r="G21" i="2"/>
  <c r="R20" i="2"/>
  <c r="O20" i="2"/>
  <c r="K20" i="2"/>
  <c r="X19" i="2"/>
  <c r="O19" i="2"/>
  <c r="S17" i="2"/>
  <c r="S39" i="2" s="1"/>
  <c r="P17" i="2"/>
  <c r="H16" i="2"/>
  <c r="P10" i="2"/>
  <c r="L10" i="2"/>
  <c r="L6" i="2"/>
  <c r="P14" i="2"/>
  <c r="L14" i="2" s="1"/>
  <c r="L17" i="2" l="1"/>
  <c r="H17" i="2" s="1"/>
  <c r="X43" i="2"/>
  <c r="P13" i="2"/>
  <c r="P39" i="2" s="1"/>
  <c r="R43" i="2" l="1"/>
  <c r="L13" i="2"/>
  <c r="L39" i="2" s="1"/>
  <c r="O43" i="2" l="1"/>
  <c r="H13" i="2"/>
  <c r="O42" i="2" l="1"/>
  <c r="K43" i="2"/>
  <c r="K42" i="2" s="1"/>
  <c r="G43" i="2"/>
  <c r="G42" i="2" l="1"/>
  <c r="P46" i="2"/>
  <c r="C3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  <author>Bin TAN</author>
  </authors>
  <commentList>
    <comment ref="U2" authorId="0" shapeId="0" xr:uid="{F2625DB0-0CC7-4486-9AD1-928D29FE4A43}">
      <text>
        <r>
          <rPr>
            <sz val="9"/>
            <color indexed="81"/>
            <rFont val="Tahoma"/>
            <family val="2"/>
          </rPr>
          <t>first in-depth stock-taking</t>
        </r>
      </text>
    </comment>
    <comment ref="E33" authorId="1" shapeId="0" xr:uid="{E40BE15F-8CB0-48AA-9174-CB56718D4371}">
      <text>
        <r>
          <rPr>
            <sz val="9"/>
            <color indexed="81"/>
            <rFont val="Tahoma"/>
            <family val="2"/>
          </rPr>
          <t>from recon</t>
        </r>
      </text>
    </comment>
    <comment ref="O37" authorId="0" shapeId="0" xr:uid="{99B87F5B-3040-483D-9F36-8A43200E74F6}">
      <text>
        <r>
          <rPr>
            <sz val="9"/>
            <color indexed="81"/>
            <rFont val="Tahoma"/>
            <family val="2"/>
          </rPr>
          <t>P640k</t>
        </r>
      </text>
    </comment>
  </commentList>
</comments>
</file>

<file path=xl/sharedStrings.xml><?xml version="1.0" encoding="utf-8"?>
<sst xmlns="http://schemas.openxmlformats.org/spreadsheetml/2006/main" count="196" uniqueCount="101">
  <si>
    <t>in USD</t>
  </si>
  <si>
    <t>illiquid</t>
  </si>
  <si>
    <t>both</t>
  </si>
  <si>
    <t>negligible</t>
  </si>
  <si>
    <t>val</t>
  </si>
  <si>
    <t>exact≜to'000</t>
  </si>
  <si>
    <t>Feb24{bonus</t>
  </si>
  <si>
    <t>Feb23{bonus</t>
  </si>
  <si>
    <t>Feb20{bonus</t>
  </si>
  <si>
    <t>Oct19{c++US</t>
  </si>
  <si>
    <t>stable</t>
  </si>
  <si>
    <t>cfd@est</t>
  </si>
  <si>
    <t>liquid</t>
  </si>
  <si>
    <t>own</t>
  </si>
  <si>
    <t>~</t>
  </si>
  <si>
    <t>保守</t>
  </si>
  <si>
    <t>dad</t>
  </si>
  <si>
    <t>稳</t>
  </si>
  <si>
    <t>est</t>
  </si>
  <si>
    <t>free</t>
  </si>
  <si>
    <t>bank: khm TD</t>
  </si>
  <si>
    <t>exact</t>
  </si>
  <si>
    <t>bank: khm sav</t>
  </si>
  <si>
    <t>bank: citi.SG TD</t>
  </si>
  <si>
    <t>bank: citi.SG sav</t>
  </si>
  <si>
    <t>46k givens2kids</t>
  </si>
  <si>
    <t>TRBCX</t>
  </si>
  <si>
    <t>Energy12</t>
  </si>
  <si>
    <t>Robinhood</t>
  </si>
  <si>
    <t>不稳</t>
  </si>
  <si>
    <t>mom</t>
  </si>
  <si>
    <t>20k write-off</t>
  </si>
  <si>
    <t>Poems mufu</t>
  </si>
  <si>
    <t>NA</t>
  </si>
  <si>
    <t>.. ccard debt</t>
  </si>
  <si>
    <t>subtotal by ccy:</t>
  </si>
  <si>
    <t>immutable  snap:</t>
  </si>
  <si>
    <t>⮤ incr: GRR+gift{grandpa</t>
  </si>
  <si>
    <t>⮤ incr: IRS+GRR+46k{grandpa</t>
  </si>
  <si>
    <t>total converted to SGD:</t>
  </si>
  <si>
    <t>excluded: wife's other bank accounts beside #153</t>
  </si>
  <si>
    <t>See other pointers at https://tanbinvest.dreamhosters.com/25802/netasset-annual-snap/</t>
  </si>
  <si>
    <t>quick n dirty Jan</t>
  </si>
  <si>
    <t>GS 6 shares</t>
  </si>
  <si>
    <t>TD]khm</t>
  </si>
  <si>
    <t>bank: b@a</t>
  </si>
  <si>
    <t>boy</t>
  </si>
  <si>
    <t>girl</t>
  </si>
  <si>
    <t>BOC CNY 69k</t>
  </si>
  <si>
    <t>PHP 940k</t>
  </si>
  <si>
    <t>total converted to USD #snapshotFX:</t>
  </si>
  <si>
    <t>in S$</t>
  </si>
  <si>
    <t>&lt;scratchpad</t>
  </si>
  <si>
    <t>End Feb25 USD/SGD=</t>
  </si>
  <si>
    <t>GUI</t>
  </si>
  <si>
    <t>locked down 
!! 
Impul
-sive 
!! Sitt duck</t>
  </si>
  <si>
    <t>cashVal FFS</t>
  </si>
  <si>
    <t>cashVal FLI/FWD</t>
  </si>
  <si>
    <t>GS Roth401k</t>
  </si>
  <si>
    <t>bank: citi.NA</t>
  </si>
  <si>
    <t>存款: OC</t>
  </si>
  <si>
    <t>Aug12}q3sg</t>
  </si>
  <si>
    <t>immutable (FX and) snap:</t>
  </si>
  <si>
    <t>grey text means, for floating assets only, copied from previous snapshot, without validation.</t>
  </si>
  <si>
    <t>存款 ex-Poems</t>
  </si>
  <si>
    <t>SRS #mufu,,,</t>
  </si>
  <si>
    <t>24k剩余given&gt;&gt;kids</t>
  </si>
  <si>
    <t>&lt;保守</t>
  </si>
  <si>
    <t>Jill&gt;</t>
  </si>
  <si>
    <t>momFSM&gt;</t>
  </si>
  <si>
    <t>FSM&gt;</t>
  </si>
  <si>
    <t>RBBT&gt;</t>
  </si>
  <si>
    <t>CDP&gt;</t>
  </si>
  <si>
    <t>TJJ's AUM&gt;</t>
  </si>
  <si>
    <t>Citi.sg+BOC&gt;</t>
  </si>
  <si>
    <t>TJJ's AUM#USD&gt;</t>
  </si>
  <si>
    <t>USD mufu]OC&gt;</t>
  </si>
  <si>
    <t>ex-AUM   &gt;&gt;&gt;</t>
  </si>
  <si>
    <t>Jay warehouse &gt;</t>
  </si>
  <si>
    <t>&lt;GUUI</t>
  </si>
  <si>
    <t>mLock</t>
  </si>
  <si>
    <t>存款:153/AUM</t>
  </si>
  <si>
    <t>存款: Citi/AUM</t>
  </si>
  <si>
    <t>DBS mufu exSRS</t>
  </si>
  <si>
    <t>bank: BOC</t>
  </si>
  <si>
    <t>snaps↓error↓check</t>
  </si>
  <si>
    <t>BOC TD</t>
  </si>
  <si>
    <t>rEstt: HDB</t>
  </si>
  <si>
    <t>rEstt: BGC</t>
  </si>
  <si>
    <t>rEstt: khm4</t>
  </si>
  <si>
    <t>rEstt:40%@PEK</t>
  </si>
  <si>
    <t>CpfOA/SA/MA</t>
  </si>
  <si>
    <t>CpfSA/MA</t>
  </si>
  <si>
    <t>CpfOA incl cpfIA</t>
  </si>
  <si>
    <t>Poem dryPowder</t>
  </si>
  <si>
    <t>BVxD means Book value assuming $0 dividend</t>
  </si>
  <si>
    <t>BVxD</t>
  </si>
  <si>
    <t>~ means fluctuating, floating, unstable value</t>
  </si>
  <si>
    <t>----- notations:</t>
  </si>
  <si>
    <t>----- excluded assets:</t>
  </si>
  <si>
    <t>excluded: onshore China bank accounts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</si>
</sst>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"/>
    <numFmt numFmtId="165" formatCode="[$USD]\ #,##0"/>
    <numFmt numFmtId="166" formatCode="[$SGD]\ #,##0"/>
    <numFmt numFmtId="167" formatCode="[$SGD]\ #,##0.00"/>
  </numFmts>
  <fonts count="14">
    <font>
      <sz val="10"/>
      <name val="Arial"/>
      <charset val="134"/>
    </font>
    <font>
      <sz val="10"/>
      <color theme="0"/>
      <name val="Arial"/>
      <charset val="134"/>
    </font>
    <font>
      <sz val="10"/>
      <color theme="0" tint="-0.34998626667073579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93743705557422"/>
      <name val="Arial"/>
      <charset val="134"/>
    </font>
    <font>
      <sz val="10"/>
      <color theme="0"/>
      <name val="Arial"/>
      <family val="2"/>
    </font>
    <font>
      <sz val="10"/>
      <name val="Arial"/>
      <family val="2"/>
    </font>
    <font>
      <sz val="6"/>
      <color theme="2" tint="-0.249977111117893"/>
      <name val="Arial"/>
      <family val="2"/>
    </font>
    <font>
      <sz val="6"/>
      <name val="Arial"/>
      <family val="2"/>
    </font>
    <font>
      <b/>
      <sz val="10"/>
      <color rgb="FFFF0000"/>
      <name val="Arial"/>
      <family val="2"/>
    </font>
    <font>
      <sz val="9"/>
      <color indexed="81"/>
      <name val="Tahoma"/>
      <family val="2"/>
    </font>
    <font>
      <sz val="10"/>
      <color theme="0" tint="-0.34998626667073579"/>
      <name val="Arial"/>
      <family val="2"/>
    </font>
    <font>
      <b/>
      <sz val="10"/>
      <name val="Arial"/>
      <family val="2"/>
    </font>
    <font>
      <sz val="9"/>
      <color rgb="FF333333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164" fontId="0" fillId="0" borderId="0" xfId="0" applyNumberFormat="1"/>
    <xf numFmtId="3" fontId="0" fillId="0" borderId="0" xfId="0" applyNumberFormat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/>
    <xf numFmtId="3" fontId="1" fillId="2" borderId="1" xfId="0" applyNumberFormat="1" applyFont="1" applyFill="1" applyBorder="1"/>
    <xf numFmtId="0" fontId="0" fillId="0" borderId="1" xfId="0" applyBorder="1"/>
    <xf numFmtId="3" fontId="2" fillId="0" borderId="1" xfId="0" applyNumberFormat="1" applyFont="1" applyBorder="1"/>
    <xf numFmtId="3" fontId="0" fillId="0" borderId="1" xfId="0" applyNumberFormat="1" applyBorder="1"/>
    <xf numFmtId="164" fontId="0" fillId="0" borderId="1" xfId="0" applyNumberFormat="1" applyBorder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wrapText="1"/>
    </xf>
    <xf numFmtId="3" fontId="0" fillId="0" borderId="1" xfId="0" applyNumberFormat="1" applyBorder="1" applyAlignment="1">
      <alignment wrapText="1"/>
    </xf>
    <xf numFmtId="0" fontId="0" fillId="0" borderId="0" xfId="0" applyAlignment="1">
      <alignment horizontal="right"/>
    </xf>
    <xf numFmtId="165" fontId="0" fillId="0" borderId="0" xfId="0" applyNumberFormat="1"/>
    <xf numFmtId="0" fontId="0" fillId="0" borderId="0" xfId="0" applyFont="1" applyAlignment="1">
      <alignment horizontal="right"/>
    </xf>
    <xf numFmtId="3" fontId="0" fillId="0" borderId="0" xfId="0" applyNumberFormat="1" applyAlignment="1">
      <alignment horizontal="right"/>
    </xf>
    <xf numFmtId="2" fontId="0" fillId="0" borderId="0" xfId="0" applyNumberFormat="1" applyAlignment="1">
      <alignment horizontal="left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/>
    <xf numFmtId="3" fontId="3" fillId="0" borderId="1" xfId="0" applyNumberFormat="1" applyFont="1" applyBorder="1"/>
    <xf numFmtId="164" fontId="4" fillId="0" borderId="1" xfId="0" applyNumberFormat="1" applyFont="1" applyBorder="1"/>
    <xf numFmtId="167" fontId="0" fillId="0" borderId="0" xfId="0" applyNumberFormat="1" applyAlignment="1">
      <alignment horizontal="left" vertical="top"/>
    </xf>
    <xf numFmtId="3" fontId="6" fillId="0" borderId="1" xfId="0" applyNumberFormat="1" applyFont="1" applyBorder="1" applyAlignment="1">
      <alignment wrapText="1"/>
    </xf>
    <xf numFmtId="0" fontId="6" fillId="0" borderId="1" xfId="0" applyFont="1" applyBorder="1"/>
    <xf numFmtId="0" fontId="0" fillId="0" borderId="1" xfId="0" applyFill="1" applyBorder="1" applyAlignment="1">
      <alignment wrapText="1"/>
    </xf>
    <xf numFmtId="3" fontId="0" fillId="0" borderId="1" xfId="0" applyNumberFormat="1" applyFill="1" applyBorder="1"/>
    <xf numFmtId="0" fontId="6" fillId="0" borderId="1" xfId="0" applyFont="1" applyBorder="1" applyAlignment="1">
      <alignment wrapText="1"/>
    </xf>
    <xf numFmtId="0" fontId="6" fillId="0" borderId="6" xfId="0" applyFont="1" applyBorder="1" applyAlignment="1">
      <alignment vertical="center" wrapText="1"/>
    </xf>
    <xf numFmtId="0" fontId="7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165" fontId="7" fillId="0" borderId="0" xfId="0" applyNumberFormat="1" applyFont="1" applyAlignment="1">
      <alignment horizontal="center"/>
    </xf>
    <xf numFmtId="3" fontId="7" fillId="0" borderId="0" xfId="0" applyNumberFormat="1" applyFont="1"/>
    <xf numFmtId="164" fontId="7" fillId="0" borderId="0" xfId="0" applyNumberFormat="1" applyFont="1"/>
    <xf numFmtId="0" fontId="6" fillId="0" borderId="1" xfId="0" applyFont="1" applyBorder="1" applyAlignment="1">
      <alignment vertical="center" wrapText="1"/>
    </xf>
    <xf numFmtId="3" fontId="6" fillId="0" borderId="1" xfId="0" applyNumberFormat="1" applyFont="1" applyBorder="1"/>
    <xf numFmtId="0" fontId="0" fillId="0" borderId="1" xfId="0" applyFill="1" applyBorder="1"/>
    <xf numFmtId="0" fontId="0" fillId="0" borderId="0" xfId="0" applyBorder="1"/>
    <xf numFmtId="0" fontId="6" fillId="0" borderId="0" xfId="0" applyFont="1" applyBorder="1" applyAlignment="1">
      <alignment vertical="center" wrapText="1"/>
    </xf>
    <xf numFmtId="164" fontId="5" fillId="2" borderId="1" xfId="0" applyNumberFormat="1" applyFont="1" applyFill="1" applyBorder="1"/>
    <xf numFmtId="166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 vertical="top"/>
    </xf>
    <xf numFmtId="0" fontId="9" fillId="0" borderId="1" xfId="0" applyFont="1" applyFill="1" applyBorder="1"/>
    <xf numFmtId="0" fontId="6" fillId="0" borderId="0" xfId="0" applyFont="1"/>
    <xf numFmtId="0" fontId="6" fillId="0" borderId="3" xfId="0" applyFont="1" applyBorder="1"/>
    <xf numFmtId="0" fontId="6" fillId="0" borderId="5" xfId="0" applyFont="1" applyBorder="1" applyAlignment="1">
      <alignment horizontal="left" wrapText="1"/>
    </xf>
    <xf numFmtId="0" fontId="0" fillId="0" borderId="1" xfId="0" applyBorder="1" applyAlignment="1">
      <alignment vertical="center"/>
    </xf>
    <xf numFmtId="0" fontId="6" fillId="0" borderId="1" xfId="0" applyFont="1" applyBorder="1" applyAlignment="1">
      <alignment vertical="center"/>
    </xf>
    <xf numFmtId="166" fontId="0" fillId="0" borderId="0" xfId="0" applyNumberFormat="1" applyAlignment="1">
      <alignment horizontal="center"/>
    </xf>
    <xf numFmtId="3" fontId="11" fillId="0" borderId="1" xfId="0" applyNumberFormat="1" applyFont="1" applyBorder="1"/>
    <xf numFmtId="0" fontId="6" fillId="0" borderId="0" xfId="0" applyFont="1" applyAlignment="1">
      <alignment horizontal="right"/>
    </xf>
    <xf numFmtId="4" fontId="0" fillId="0" borderId="0" xfId="0" applyNumberFormat="1"/>
    <xf numFmtId="0" fontId="6" fillId="0" borderId="0" xfId="0" applyFont="1" applyBorder="1"/>
    <xf numFmtId="0" fontId="0" fillId="0" borderId="5" xfId="0" applyBorder="1" applyAlignment="1">
      <alignment wrapText="1"/>
    </xf>
    <xf numFmtId="3" fontId="0" fillId="0" borderId="6" xfId="0" applyNumberFormat="1" applyFill="1" applyBorder="1"/>
    <xf numFmtId="0" fontId="0" fillId="0" borderId="2" xfId="0" applyFill="1" applyBorder="1" applyAlignment="1">
      <alignment wrapText="1"/>
    </xf>
    <xf numFmtId="3" fontId="0" fillId="0" borderId="2" xfId="0" applyNumberFormat="1" applyFill="1" applyBorder="1"/>
    <xf numFmtId="3" fontId="0" fillId="0" borderId="4" xfId="0" applyNumberFormat="1" applyFill="1" applyBorder="1"/>
    <xf numFmtId="3" fontId="0" fillId="0" borderId="7" xfId="0" applyNumberFormat="1" applyFill="1" applyBorder="1"/>
    <xf numFmtId="0" fontId="6" fillId="0" borderId="8" xfId="0" applyFont="1" applyFill="1" applyBorder="1" applyAlignment="1">
      <alignment wrapText="1"/>
    </xf>
    <xf numFmtId="3" fontId="0" fillId="0" borderId="9" xfId="0" applyNumberFormat="1" applyFill="1" applyBorder="1"/>
    <xf numFmtId="3" fontId="0" fillId="0" borderId="10" xfId="0" applyNumberFormat="1" applyFill="1" applyBorder="1"/>
    <xf numFmtId="3" fontId="0" fillId="0" borderId="5" xfId="0" applyNumberFormat="1" applyFill="1" applyBorder="1"/>
    <xf numFmtId="3" fontId="6" fillId="0" borderId="4" xfId="0" applyNumberFormat="1" applyFont="1" applyFill="1" applyBorder="1"/>
    <xf numFmtId="0" fontId="6" fillId="0" borderId="5" xfId="0" applyFont="1" applyFill="1" applyBorder="1"/>
    <xf numFmtId="3" fontId="0" fillId="0" borderId="7" xfId="0" applyNumberFormat="1" applyBorder="1"/>
    <xf numFmtId="3" fontId="0" fillId="0" borderId="11" xfId="0" applyNumberFormat="1" applyFill="1" applyBorder="1"/>
    <xf numFmtId="0" fontId="0" fillId="0" borderId="12" xfId="0" applyFill="1" applyBorder="1"/>
    <xf numFmtId="164" fontId="1" fillId="2" borderId="4" xfId="0" applyNumberFormat="1" applyFont="1" applyFill="1" applyBorder="1"/>
    <xf numFmtId="164" fontId="6" fillId="0" borderId="5" xfId="0" applyNumberFormat="1" applyFont="1" applyBorder="1"/>
    <xf numFmtId="0" fontId="0" fillId="0" borderId="7" xfId="0" applyFill="1" applyBorder="1"/>
    <xf numFmtId="164" fontId="0" fillId="0" borderId="7" xfId="0" applyNumberFormat="1" applyFill="1" applyBorder="1" applyAlignment="1" applyProtection="1">
      <alignment horizontal="right" vertical="top"/>
      <protection locked="0"/>
    </xf>
    <xf numFmtId="164" fontId="0" fillId="0" borderId="7" xfId="0" applyNumberFormat="1" applyFill="1" applyBorder="1"/>
    <xf numFmtId="3" fontId="0" fillId="0" borderId="2" xfId="0" applyNumberFormat="1" applyBorder="1"/>
    <xf numFmtId="3" fontId="11" fillId="0" borderId="2" xfId="0" applyNumberFormat="1" applyFont="1" applyBorder="1"/>
    <xf numFmtId="3" fontId="6" fillId="0" borderId="2" xfId="0" applyNumberFormat="1" applyFont="1" applyBorder="1"/>
    <xf numFmtId="0" fontId="0" fillId="0" borderId="5" xfId="0" applyFont="1" applyFill="1" applyBorder="1"/>
    <xf numFmtId="3" fontId="0" fillId="0" borderId="3" xfId="0" applyNumberFormat="1" applyFill="1" applyBorder="1"/>
    <xf numFmtId="3" fontId="6" fillId="0" borderId="3" xfId="0" applyNumberFormat="1" applyFont="1" applyFill="1" applyBorder="1"/>
    <xf numFmtId="3" fontId="0" fillId="0" borderId="5" xfId="0" applyNumberFormat="1" applyBorder="1"/>
    <xf numFmtId="0" fontId="0" fillId="0" borderId="6" xfId="0" applyFill="1" applyBorder="1"/>
    <xf numFmtId="164" fontId="0" fillId="0" borderId="2" xfId="0" applyNumberFormat="1" applyFill="1" applyBorder="1"/>
    <xf numFmtId="0" fontId="6" fillId="0" borderId="11" xfId="0" applyFont="1" applyFill="1" applyBorder="1"/>
    <xf numFmtId="164" fontId="0" fillId="0" borderId="13" xfId="0" applyNumberFormat="1" applyFill="1" applyBorder="1"/>
    <xf numFmtId="3" fontId="0" fillId="0" borderId="13" xfId="0" applyNumberFormat="1" applyFill="1" applyBorder="1"/>
    <xf numFmtId="3" fontId="0" fillId="0" borderId="12" xfId="0" applyNumberFormat="1" applyFill="1" applyBorder="1"/>
    <xf numFmtId="164" fontId="0" fillId="0" borderId="2" xfId="0" applyNumberFormat="1" applyBorder="1"/>
    <xf numFmtId="0" fontId="0" fillId="0" borderId="2" xfId="0" applyBorder="1"/>
    <xf numFmtId="0" fontId="0" fillId="0" borderId="8" xfId="0" applyBorder="1"/>
    <xf numFmtId="0" fontId="0" fillId="0" borderId="8" xfId="0" applyFill="1" applyBorder="1"/>
    <xf numFmtId="3" fontId="4" fillId="0" borderId="2" xfId="0" applyNumberFormat="1" applyFont="1" applyFill="1" applyBorder="1"/>
    <xf numFmtId="0" fontId="0" fillId="0" borderId="4" xfId="0" applyBorder="1" applyAlignment="1">
      <alignment wrapText="1"/>
    </xf>
    <xf numFmtId="0" fontId="0" fillId="0" borderId="4" xfId="0" applyFill="1" applyBorder="1" applyAlignment="1">
      <alignment wrapText="1"/>
    </xf>
    <xf numFmtId="0" fontId="0" fillId="0" borderId="7" xfId="0" applyBorder="1"/>
    <xf numFmtId="0" fontId="6" fillId="0" borderId="7" xfId="0" applyFont="1" applyFill="1" applyBorder="1"/>
    <xf numFmtId="3" fontId="6" fillId="0" borderId="5" xfId="0" applyNumberFormat="1" applyFont="1" applyFill="1" applyBorder="1"/>
    <xf numFmtId="0" fontId="12" fillId="0" borderId="1" xfId="0" applyFont="1" applyFill="1" applyBorder="1"/>
    <xf numFmtId="3" fontId="6" fillId="0" borderId="7" xfId="0" applyNumberFormat="1" applyFont="1" applyFill="1" applyBorder="1"/>
    <xf numFmtId="0" fontId="1" fillId="2" borderId="1" xfId="0" applyFont="1" applyFill="1" applyBorder="1" applyAlignment="1">
      <alignment horizontal="center"/>
    </xf>
    <xf numFmtId="4" fontId="13" fillId="0" borderId="0" xfId="0" applyNumberFormat="1" applyFont="1"/>
    <xf numFmtId="166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17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6" fillId="0" borderId="2" xfId="0" applyFont="1" applyBorder="1" applyAlignment="1">
      <alignment horizontal="center" vertical="center" textRotation="255"/>
    </xf>
    <xf numFmtId="0" fontId="6" fillId="0" borderId="4" xfId="0" applyFont="1" applyBorder="1" applyAlignment="1">
      <alignment horizontal="center" vertical="center" textRotation="255"/>
    </xf>
    <xf numFmtId="165" fontId="7" fillId="0" borderId="0" xfId="0" applyNumberFormat="1" applyFont="1" applyAlignment="1">
      <alignment horizontal="center"/>
    </xf>
    <xf numFmtId="17" fontId="5" fillId="2" borderId="1" xfId="0" applyNumberFormat="1" applyFont="1" applyFill="1" applyBorder="1" applyAlignment="1">
      <alignment horizontal="center"/>
    </xf>
    <xf numFmtId="17" fontId="1" fillId="2" borderId="5" xfId="0" applyNumberFormat="1" applyFont="1" applyFill="1" applyBorder="1" applyAlignment="1">
      <alignment horizontal="center"/>
    </xf>
    <xf numFmtId="17" fontId="1" fillId="2" borderId="6" xfId="0" applyNumberFormat="1" applyFont="1" applyFill="1" applyBorder="1" applyAlignment="1">
      <alignment horizontal="center"/>
    </xf>
    <xf numFmtId="0" fontId="6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B59"/>
  <sheetViews>
    <sheetView tabSelected="1" workbookViewId="0">
      <selection activeCell="P58" sqref="P58"/>
    </sheetView>
  </sheetViews>
  <sheetFormatPr defaultColWidth="9" defaultRowHeight="12.75"/>
  <cols>
    <col min="1" max="1" width="0.85546875" customWidth="1"/>
    <col min="2" max="2" width="2.7109375" customWidth="1"/>
    <col min="3" max="3" width="5.42578125" customWidth="1"/>
    <col min="4" max="4" width="6.5703125" bestFit="1" customWidth="1"/>
    <col min="5" max="5" width="16.140625" customWidth="1"/>
    <col min="6" max="6" width="5.140625" customWidth="1"/>
    <col min="7" max="7" width="9.140625" bestFit="1" customWidth="1"/>
    <col min="8" max="8" width="7.42578125" customWidth="1"/>
    <col min="9" max="9" width="0.42578125" customWidth="1"/>
    <col min="10" max="10" width="7" customWidth="1"/>
    <col min="11" max="11" width="9.140625" style="1" bestFit="1" customWidth="1"/>
    <col min="12" max="12" width="8.140625" style="2" customWidth="1"/>
    <col min="13" max="13" width="0.42578125" style="2" customWidth="1"/>
    <col min="14" max="14" width="4.140625" style="2" customWidth="1"/>
    <col min="15" max="15" width="9.140625" style="1" customWidth="1"/>
    <col min="16" max="16" width="9.140625" style="2" customWidth="1"/>
    <col min="17" max="17" width="0.42578125" style="2" customWidth="1"/>
    <col min="18" max="18" width="9.140625" style="1" bestFit="1" customWidth="1"/>
    <col min="19" max="19" width="7.5703125" style="2" customWidth="1"/>
    <col min="20" max="20" width="0.42578125" style="2" customWidth="1"/>
    <col min="21" max="21" width="9.140625" style="1" bestFit="1" customWidth="1"/>
    <col min="22" max="22" width="7.5703125" style="2" customWidth="1"/>
    <col min="23" max="23" width="0.42578125" style="2" customWidth="1"/>
    <col min="24" max="24" width="9.140625" bestFit="1" customWidth="1"/>
    <col min="25" max="25" width="7.5703125" customWidth="1"/>
    <col min="26" max="26" width="0.42578125" style="2" customWidth="1"/>
    <col min="27" max="27" width="7.5703125" bestFit="1" customWidth="1"/>
    <col min="28" max="28" width="7.5703125" customWidth="1"/>
  </cols>
  <sheetData>
    <row r="1" spans="2:28" ht="6" customHeight="1"/>
    <row r="2" spans="2:28">
      <c r="B2" s="3" t="s">
        <v>4</v>
      </c>
      <c r="C2" s="100" t="s">
        <v>5</v>
      </c>
      <c r="D2" s="46"/>
      <c r="E2" s="3"/>
      <c r="F2" s="3"/>
      <c r="G2" s="117" t="s">
        <v>42</v>
      </c>
      <c r="H2" s="113"/>
      <c r="I2" s="3"/>
      <c r="J2" s="3"/>
      <c r="K2" s="112" t="s">
        <v>6</v>
      </c>
      <c r="L2" s="113"/>
      <c r="M2" s="4"/>
      <c r="N2" s="4"/>
      <c r="O2" s="112" t="s">
        <v>7</v>
      </c>
      <c r="P2" s="113"/>
      <c r="Q2" s="4"/>
      <c r="R2" s="112" t="s">
        <v>8</v>
      </c>
      <c r="S2" s="113"/>
      <c r="T2" s="102"/>
      <c r="U2" s="118" t="s">
        <v>9</v>
      </c>
      <c r="V2" s="119"/>
      <c r="W2" s="102"/>
      <c r="X2" s="112">
        <v>42401</v>
      </c>
      <c r="Y2" s="113"/>
      <c r="Z2" s="102"/>
      <c r="AA2" s="112" t="s">
        <v>61</v>
      </c>
      <c r="AB2" s="113"/>
    </row>
    <row r="3" spans="2:28">
      <c r="B3" s="3" t="s">
        <v>10</v>
      </c>
      <c r="C3" s="3" t="s">
        <v>11</v>
      </c>
      <c r="D3" s="3" t="s">
        <v>12</v>
      </c>
      <c r="E3" s="3"/>
      <c r="F3" s="3" t="s">
        <v>13</v>
      </c>
      <c r="G3" s="5" t="str">
        <f>$X$3</f>
        <v>in S$</v>
      </c>
      <c r="H3" s="6" t="s">
        <v>0</v>
      </c>
      <c r="I3" s="3"/>
      <c r="J3" s="3"/>
      <c r="K3" s="5" t="str">
        <f>$X$3</f>
        <v>in S$</v>
      </c>
      <c r="L3" s="6" t="s">
        <v>0</v>
      </c>
      <c r="M3" s="6"/>
      <c r="N3" s="6"/>
      <c r="O3" s="5" t="str">
        <f>$X$3</f>
        <v>in S$</v>
      </c>
      <c r="P3" s="6" t="s">
        <v>0</v>
      </c>
      <c r="Q3" s="6"/>
      <c r="R3" s="5" t="str">
        <f>$X$3</f>
        <v>in S$</v>
      </c>
      <c r="S3" s="6" t="s">
        <v>0</v>
      </c>
      <c r="T3" s="6"/>
      <c r="U3" s="5" t="str">
        <f>$X$3</f>
        <v>in S$</v>
      </c>
      <c r="V3" s="6" t="s">
        <v>0</v>
      </c>
      <c r="W3" s="6"/>
      <c r="X3" s="43" t="s">
        <v>51</v>
      </c>
      <c r="Y3" s="6" t="s">
        <v>0</v>
      </c>
      <c r="Z3" s="6"/>
      <c r="AA3" s="43" t="s">
        <v>51</v>
      </c>
      <c r="AB3" s="6" t="s">
        <v>0</v>
      </c>
    </row>
    <row r="4" spans="2:28">
      <c r="B4" s="7" t="s">
        <v>14</v>
      </c>
      <c r="C4" s="7" t="s">
        <v>96</v>
      </c>
      <c r="D4" s="7" t="s">
        <v>1</v>
      </c>
      <c r="E4" s="7" t="s">
        <v>26</v>
      </c>
      <c r="F4" s="7" t="s">
        <v>16</v>
      </c>
      <c r="G4" s="7"/>
      <c r="H4" s="9">
        <v>2500</v>
      </c>
      <c r="I4" s="7"/>
      <c r="J4" s="7"/>
      <c r="K4" s="10"/>
      <c r="L4" s="9">
        <v>2500</v>
      </c>
      <c r="M4" s="8"/>
      <c r="N4" s="9"/>
      <c r="O4" s="10"/>
      <c r="P4" s="9">
        <v>2500</v>
      </c>
      <c r="Q4" s="9"/>
      <c r="R4" s="10"/>
      <c r="S4" s="9">
        <v>2500</v>
      </c>
      <c r="T4" s="9"/>
      <c r="U4" s="10"/>
      <c r="V4" s="9">
        <v>2500</v>
      </c>
      <c r="W4" s="9"/>
      <c r="X4" s="7"/>
      <c r="Y4" s="7"/>
      <c r="Z4" s="9"/>
      <c r="AA4" s="7"/>
      <c r="AB4" s="7"/>
    </row>
    <row r="5" spans="2:28">
      <c r="B5" s="7" t="s">
        <v>14</v>
      </c>
      <c r="C5" s="7" t="s">
        <v>96</v>
      </c>
      <c r="D5" s="7" t="s">
        <v>19</v>
      </c>
      <c r="E5" s="7" t="s">
        <v>28</v>
      </c>
      <c r="F5" s="7" t="s">
        <v>16</v>
      </c>
      <c r="G5" s="7"/>
      <c r="H5" s="9">
        <v>8100</v>
      </c>
      <c r="I5" s="7"/>
      <c r="J5" s="7"/>
      <c r="K5" s="10"/>
      <c r="L5" s="9">
        <v>9800</v>
      </c>
      <c r="M5" s="9"/>
      <c r="N5" s="9"/>
      <c r="O5" s="10"/>
      <c r="P5" s="9">
        <v>13400</v>
      </c>
      <c r="Q5" s="9"/>
      <c r="R5" s="10"/>
      <c r="S5" s="9">
        <v>1300</v>
      </c>
      <c r="T5" s="9"/>
      <c r="U5" s="10"/>
      <c r="V5" s="9">
        <v>900</v>
      </c>
      <c r="W5" s="9"/>
      <c r="X5" s="7"/>
      <c r="Y5" s="7"/>
      <c r="Z5" s="9"/>
      <c r="AA5" s="7"/>
      <c r="AB5" s="7"/>
    </row>
    <row r="6" spans="2:28">
      <c r="B6" s="7" t="s">
        <v>17</v>
      </c>
      <c r="C6" s="106" t="s">
        <v>21</v>
      </c>
      <c r="D6" s="27" t="s">
        <v>19</v>
      </c>
      <c r="E6" s="7" t="s">
        <v>20</v>
      </c>
      <c r="F6" s="7" t="s">
        <v>16</v>
      </c>
      <c r="G6" s="7"/>
      <c r="H6" s="9">
        <v>51800</v>
      </c>
      <c r="I6" s="7"/>
      <c r="J6" s="7"/>
      <c r="K6" s="10"/>
      <c r="L6" s="9">
        <f>1000*(4+2+5+3+7+10+3+5+2+3+1)</f>
        <v>45000</v>
      </c>
      <c r="M6" s="9"/>
      <c r="N6" s="9"/>
      <c r="O6" s="10"/>
      <c r="P6" s="9">
        <v>32000</v>
      </c>
      <c r="Q6" s="9"/>
      <c r="R6" s="10"/>
      <c r="S6" s="9">
        <v>0</v>
      </c>
      <c r="T6" s="9"/>
      <c r="U6" s="10"/>
      <c r="V6" s="9">
        <v>0</v>
      </c>
      <c r="W6" s="9"/>
      <c r="X6" s="7"/>
      <c r="Y6" s="7"/>
      <c r="Z6" s="9"/>
      <c r="AA6" s="7"/>
      <c r="AB6" s="7"/>
    </row>
    <row r="7" spans="2:28">
      <c r="B7" s="7" t="s">
        <v>17</v>
      </c>
      <c r="C7" s="107"/>
      <c r="D7" s="27" t="s">
        <v>19</v>
      </c>
      <c r="E7" s="7" t="s">
        <v>22</v>
      </c>
      <c r="F7" s="7" t="s">
        <v>16</v>
      </c>
      <c r="G7" s="7"/>
      <c r="H7" s="7">
        <v>255</v>
      </c>
      <c r="I7" s="7"/>
      <c r="J7" s="7"/>
      <c r="K7" s="10"/>
      <c r="L7" s="9">
        <v>238</v>
      </c>
      <c r="M7" s="9"/>
      <c r="N7" s="9"/>
      <c r="O7" s="10"/>
      <c r="P7" s="39" t="s">
        <v>3</v>
      </c>
      <c r="Q7" s="9"/>
      <c r="R7" s="10"/>
      <c r="S7" s="9">
        <v>564</v>
      </c>
      <c r="T7" s="9"/>
      <c r="U7" s="10"/>
      <c r="V7" s="9">
        <v>6100</v>
      </c>
      <c r="W7" s="9"/>
      <c r="X7" s="7"/>
      <c r="Y7" s="7"/>
      <c r="Z7" s="9"/>
      <c r="AA7" s="7"/>
      <c r="AB7" s="7"/>
    </row>
    <row r="8" spans="2:28">
      <c r="B8" s="7" t="s">
        <v>17</v>
      </c>
      <c r="C8" s="107"/>
      <c r="D8" s="27" t="s">
        <v>19</v>
      </c>
      <c r="E8" s="7" t="s">
        <v>45</v>
      </c>
      <c r="F8" s="7" t="s">
        <v>16</v>
      </c>
      <c r="G8" s="7"/>
      <c r="H8" s="7">
        <v>4400</v>
      </c>
      <c r="I8" s="7"/>
      <c r="J8" s="7"/>
      <c r="K8" s="10"/>
      <c r="L8" s="9">
        <v>1500</v>
      </c>
      <c r="M8" s="9"/>
      <c r="N8" s="9"/>
      <c r="O8" s="10"/>
      <c r="P8" s="9">
        <v>1500</v>
      </c>
      <c r="Q8" s="9"/>
      <c r="R8" s="10"/>
      <c r="S8" s="9">
        <v>1642</v>
      </c>
      <c r="T8" s="9"/>
      <c r="U8" s="10"/>
      <c r="V8" s="9">
        <v>1300</v>
      </c>
      <c r="W8" s="9"/>
      <c r="X8" s="7"/>
      <c r="Y8" s="7"/>
      <c r="Z8" s="9"/>
      <c r="AA8" s="7"/>
      <c r="AB8" s="7"/>
    </row>
    <row r="9" spans="2:28">
      <c r="B9" s="7" t="s">
        <v>17</v>
      </c>
      <c r="C9" s="107"/>
      <c r="D9" s="27" t="s">
        <v>19</v>
      </c>
      <c r="E9" s="27" t="s">
        <v>59</v>
      </c>
      <c r="F9" s="7" t="s">
        <v>16</v>
      </c>
      <c r="G9" s="7"/>
      <c r="H9" s="7">
        <v>1655</v>
      </c>
      <c r="I9" s="7"/>
      <c r="J9" s="7"/>
      <c r="K9" s="10"/>
      <c r="L9" s="9">
        <v>1500</v>
      </c>
      <c r="M9" s="9"/>
      <c r="N9" s="77"/>
      <c r="O9" s="90"/>
      <c r="P9" s="77">
        <v>1500</v>
      </c>
      <c r="Q9" s="77"/>
      <c r="R9" s="90"/>
      <c r="S9" s="77">
        <v>2031</v>
      </c>
      <c r="T9" s="77"/>
      <c r="U9" s="10"/>
      <c r="V9" s="9">
        <v>107000</v>
      </c>
      <c r="W9" s="77"/>
      <c r="X9" s="7"/>
      <c r="Y9" s="9">
        <v>120000</v>
      </c>
      <c r="Z9" s="77"/>
      <c r="AA9" s="7"/>
      <c r="AB9" s="9">
        <v>270000</v>
      </c>
    </row>
    <row r="10" spans="2:28">
      <c r="B10" s="7" t="s">
        <v>17</v>
      </c>
      <c r="C10" s="107"/>
      <c r="D10" s="7" t="s">
        <v>19</v>
      </c>
      <c r="E10" s="7" t="s">
        <v>23</v>
      </c>
      <c r="F10" s="7" t="s">
        <v>16</v>
      </c>
      <c r="G10" s="7"/>
      <c r="H10" s="7">
        <f>3700*3</f>
        <v>11100</v>
      </c>
      <c r="I10" s="7"/>
      <c r="J10" s="7"/>
      <c r="K10" s="10"/>
      <c r="L10" s="9">
        <f>6800+3700*7</f>
        <v>32700</v>
      </c>
      <c r="M10" s="83"/>
      <c r="N10" s="80" t="s">
        <v>74</v>
      </c>
      <c r="O10" s="76"/>
      <c r="P10" s="62">
        <f>14300+2000</f>
        <v>16300</v>
      </c>
      <c r="Q10" s="62"/>
      <c r="R10" s="76"/>
      <c r="S10" s="58">
        <v>57781</v>
      </c>
      <c r="T10" s="62"/>
      <c r="U10" s="85"/>
      <c r="V10" s="60"/>
      <c r="W10" s="62"/>
      <c r="X10" s="40"/>
      <c r="Y10" s="40"/>
      <c r="Z10" s="62"/>
      <c r="AA10" s="40"/>
      <c r="AB10" s="40"/>
    </row>
    <row r="11" spans="2:28" ht="11.25" customHeight="1">
      <c r="B11" s="7" t="s">
        <v>17</v>
      </c>
      <c r="C11" s="107"/>
      <c r="D11" s="7" t="s">
        <v>19</v>
      </c>
      <c r="E11" s="7" t="s">
        <v>24</v>
      </c>
      <c r="F11" s="7" t="s">
        <v>16</v>
      </c>
      <c r="G11" s="7"/>
      <c r="H11" s="7">
        <v>335</v>
      </c>
      <c r="I11" s="7"/>
      <c r="J11" s="7"/>
      <c r="K11" s="10"/>
      <c r="L11" s="9">
        <v>45</v>
      </c>
      <c r="M11" s="83"/>
      <c r="N11" s="86" t="s">
        <v>75</v>
      </c>
      <c r="O11" s="87"/>
      <c r="P11" s="88" t="s">
        <v>25</v>
      </c>
      <c r="Q11" s="88"/>
      <c r="R11" s="87"/>
      <c r="S11" s="88">
        <v>-46000</v>
      </c>
      <c r="T11" s="88"/>
      <c r="U11" s="76"/>
      <c r="V11" s="58">
        <v>-36000</v>
      </c>
      <c r="W11" s="88"/>
      <c r="X11" s="84"/>
      <c r="Y11" s="40"/>
      <c r="Z11" s="88"/>
      <c r="AA11" s="40"/>
      <c r="AB11" s="40"/>
    </row>
    <row r="12" spans="2:28" ht="14.25" customHeight="1">
      <c r="B12" s="7" t="s">
        <v>17</v>
      </c>
      <c r="C12" s="108"/>
      <c r="D12" s="7" t="s">
        <v>19</v>
      </c>
      <c r="E12" s="27" t="s">
        <v>84</v>
      </c>
      <c r="F12" s="7" t="s">
        <v>16</v>
      </c>
      <c r="G12" s="7"/>
      <c r="H12" s="9">
        <v>180000</v>
      </c>
      <c r="I12" s="7" t="s">
        <v>79</v>
      </c>
      <c r="J12" s="7"/>
      <c r="K12" s="10"/>
      <c r="L12" s="9">
        <v>34004</v>
      </c>
      <c r="M12" s="83"/>
      <c r="N12" s="86" t="s">
        <v>76</v>
      </c>
      <c r="O12" s="87"/>
      <c r="P12" s="89">
        <v>5000</v>
      </c>
      <c r="Q12" s="88"/>
      <c r="R12" s="87"/>
      <c r="S12" s="89">
        <v>5000</v>
      </c>
      <c r="T12" s="88"/>
      <c r="U12" s="87"/>
      <c r="V12" s="89">
        <v>5000</v>
      </c>
      <c r="W12" s="88"/>
      <c r="X12" s="84"/>
      <c r="Y12" s="40"/>
      <c r="Z12" s="88"/>
      <c r="AA12" s="40"/>
      <c r="AB12" s="40"/>
    </row>
    <row r="13" spans="2:28">
      <c r="B13" s="7" t="s">
        <v>14</v>
      </c>
      <c r="C13" s="7" t="s">
        <v>15</v>
      </c>
      <c r="D13" s="109" t="s">
        <v>55</v>
      </c>
      <c r="E13" s="27" t="s">
        <v>58</v>
      </c>
      <c r="F13" s="7" t="s">
        <v>16</v>
      </c>
      <c r="G13" s="7"/>
      <c r="H13" s="53">
        <f t="shared" ref="H13" si="0">L13</f>
        <v>20000</v>
      </c>
      <c r="I13" s="7"/>
      <c r="J13" s="7"/>
      <c r="K13" s="10"/>
      <c r="L13" s="8">
        <f>P13</f>
        <v>20000</v>
      </c>
      <c r="M13" s="8"/>
      <c r="N13" s="9"/>
      <c r="O13" s="10"/>
      <c r="P13" s="23">
        <f>S13</f>
        <v>20000</v>
      </c>
      <c r="Q13" s="9"/>
      <c r="R13" s="10"/>
      <c r="S13" s="53">
        <f>Y13</f>
        <v>20000</v>
      </c>
      <c r="T13" s="9"/>
      <c r="U13" s="10"/>
      <c r="V13" s="53">
        <f>Y13</f>
        <v>20000</v>
      </c>
      <c r="W13" s="9"/>
      <c r="X13" s="7"/>
      <c r="Y13" s="53">
        <f>AB13</f>
        <v>20000</v>
      </c>
      <c r="Z13" s="9"/>
      <c r="AA13" s="7"/>
      <c r="AB13" s="9">
        <v>20000</v>
      </c>
    </row>
    <row r="14" spans="2:28">
      <c r="B14" s="7" t="s">
        <v>14</v>
      </c>
      <c r="C14" s="27" t="s">
        <v>18</v>
      </c>
      <c r="D14" s="110"/>
      <c r="E14" s="27" t="s">
        <v>43</v>
      </c>
      <c r="F14" s="7" t="s">
        <v>16</v>
      </c>
      <c r="G14" s="7"/>
      <c r="H14" s="7">
        <f>600*6</f>
        <v>3600</v>
      </c>
      <c r="I14" s="7"/>
      <c r="J14" s="7"/>
      <c r="K14" s="10"/>
      <c r="L14" s="8">
        <f>P14</f>
        <v>1800</v>
      </c>
      <c r="M14" s="8"/>
      <c r="N14" s="9"/>
      <c r="O14" s="10"/>
      <c r="P14" s="9">
        <f>300*6</f>
        <v>1800</v>
      </c>
      <c r="Q14" s="9"/>
      <c r="R14" s="10"/>
      <c r="S14" s="9">
        <f>200*6</f>
        <v>1200</v>
      </c>
      <c r="T14" s="9"/>
      <c r="U14" s="10"/>
      <c r="V14" s="9">
        <f>200*6</f>
        <v>1200</v>
      </c>
      <c r="W14" s="9"/>
      <c r="X14" s="7"/>
      <c r="Y14" s="53">
        <f>AB14</f>
        <v>1020</v>
      </c>
      <c r="Z14" s="9"/>
      <c r="AA14" s="7"/>
      <c r="AB14" s="9">
        <v>1020</v>
      </c>
    </row>
    <row r="15" spans="2:28" ht="12.75" customHeight="1">
      <c r="B15" s="7" t="s">
        <v>14</v>
      </c>
      <c r="C15" s="7" t="s">
        <v>96</v>
      </c>
      <c r="D15" s="110"/>
      <c r="E15" s="7" t="s">
        <v>27</v>
      </c>
      <c r="F15" s="7" t="s">
        <v>16</v>
      </c>
      <c r="G15" s="7"/>
      <c r="H15" s="9">
        <v>5000</v>
      </c>
      <c r="I15" s="7"/>
      <c r="J15" s="7"/>
      <c r="K15" s="10"/>
      <c r="L15" s="9">
        <v>5000</v>
      </c>
      <c r="M15" s="8"/>
      <c r="N15" s="9"/>
      <c r="O15" s="10"/>
      <c r="P15" s="9">
        <v>5000</v>
      </c>
      <c r="Q15" s="9"/>
      <c r="R15" s="10"/>
      <c r="S15" s="9">
        <v>5000</v>
      </c>
      <c r="T15" s="9"/>
      <c r="U15" s="10"/>
      <c r="V15" s="9">
        <v>5000</v>
      </c>
      <c r="W15" s="9"/>
      <c r="X15" s="7"/>
      <c r="Y15" s="7"/>
      <c r="Z15" s="9"/>
      <c r="AA15" s="7"/>
      <c r="AB15" s="7"/>
    </row>
    <row r="16" spans="2:28" ht="13.15" customHeight="1">
      <c r="B16" s="7" t="s">
        <v>17</v>
      </c>
      <c r="C16" s="7" t="s">
        <v>96</v>
      </c>
      <c r="D16" s="110"/>
      <c r="E16" s="7" t="s">
        <v>90</v>
      </c>
      <c r="F16" s="7" t="s">
        <v>16</v>
      </c>
      <c r="G16" s="7"/>
      <c r="H16" s="39">
        <f>L16*40%</f>
        <v>36000</v>
      </c>
      <c r="I16" s="7" t="s">
        <v>67</v>
      </c>
      <c r="J16" s="7"/>
      <c r="K16" s="10"/>
      <c r="L16" s="9">
        <v>90000</v>
      </c>
      <c r="M16" s="8"/>
      <c r="N16" s="9"/>
      <c r="O16" s="10"/>
      <c r="P16" s="9">
        <v>90000</v>
      </c>
      <c r="Q16" s="9"/>
      <c r="R16" s="10"/>
      <c r="S16" s="9">
        <v>90000</v>
      </c>
      <c r="T16" s="9"/>
      <c r="U16" s="10"/>
      <c r="V16" s="9">
        <v>90000</v>
      </c>
      <c r="W16" s="9"/>
      <c r="X16" s="7"/>
      <c r="Y16" s="9">
        <v>90000</v>
      </c>
      <c r="Z16" s="9"/>
      <c r="AA16" s="7"/>
      <c r="AB16" s="9">
        <v>90000</v>
      </c>
    </row>
    <row r="17" spans="2:28">
      <c r="B17" s="114" t="s">
        <v>29</v>
      </c>
      <c r="C17" s="7" t="s">
        <v>96</v>
      </c>
      <c r="D17" s="110"/>
      <c r="E17" s="7" t="s">
        <v>89</v>
      </c>
      <c r="F17" s="7" t="s">
        <v>16</v>
      </c>
      <c r="G17" s="7"/>
      <c r="H17" s="8">
        <f t="shared" ref="H17" si="1">L17</f>
        <v>439000</v>
      </c>
      <c r="I17" s="7"/>
      <c r="J17" s="7"/>
      <c r="K17" s="10"/>
      <c r="L17" s="8">
        <f>P17</f>
        <v>439000</v>
      </c>
      <c r="M17" s="8"/>
      <c r="N17" s="9"/>
      <c r="O17" s="10"/>
      <c r="P17" s="9">
        <f>V17+169000</f>
        <v>439000</v>
      </c>
      <c r="Q17" s="9"/>
      <c r="R17" s="10"/>
      <c r="S17" s="9">
        <f>V17+169000*40%</f>
        <v>337600</v>
      </c>
      <c r="T17" s="9"/>
      <c r="U17" s="10"/>
      <c r="V17" s="9">
        <v>270000</v>
      </c>
      <c r="W17" s="9"/>
      <c r="X17" s="7"/>
      <c r="Y17" s="7"/>
      <c r="Z17" s="9"/>
      <c r="AA17" s="7"/>
      <c r="AB17" s="7"/>
    </row>
    <row r="18" spans="2:28">
      <c r="B18" s="115"/>
      <c r="C18" s="7" t="s">
        <v>96</v>
      </c>
      <c r="D18" s="110"/>
      <c r="E18" s="7" t="s">
        <v>88</v>
      </c>
      <c r="F18" s="7" t="s">
        <v>16</v>
      </c>
      <c r="G18" s="9">
        <v>200000</v>
      </c>
      <c r="H18" s="7"/>
      <c r="I18" s="7"/>
      <c r="J18" s="7"/>
      <c r="K18" s="9">
        <v>200000</v>
      </c>
      <c r="L18" s="24"/>
      <c r="M18" s="24"/>
      <c r="N18" s="9"/>
      <c r="O18" s="9">
        <v>200000</v>
      </c>
      <c r="P18" s="9"/>
      <c r="Q18" s="9"/>
      <c r="R18" s="9">
        <v>200000</v>
      </c>
      <c r="S18" s="9"/>
      <c r="T18" s="9"/>
      <c r="U18" s="9">
        <v>200000</v>
      </c>
      <c r="V18" s="9"/>
      <c r="W18" s="9"/>
      <c r="X18" s="9">
        <v>105000</v>
      </c>
      <c r="Y18" s="9"/>
      <c r="Z18" s="9"/>
      <c r="AA18" s="9"/>
      <c r="AB18" s="7"/>
    </row>
    <row r="19" spans="2:28">
      <c r="B19" s="7" t="s">
        <v>17</v>
      </c>
      <c r="C19" s="7" t="s">
        <v>96</v>
      </c>
      <c r="D19" s="110"/>
      <c r="E19" s="7" t="s">
        <v>87</v>
      </c>
      <c r="F19" s="7" t="s">
        <v>2</v>
      </c>
      <c r="G19" s="9">
        <v>750000</v>
      </c>
      <c r="H19" s="7"/>
      <c r="I19" s="7"/>
      <c r="J19" s="7"/>
      <c r="K19" s="9">
        <v>750000</v>
      </c>
      <c r="L19" s="9"/>
      <c r="M19" s="9"/>
      <c r="N19" s="9"/>
      <c r="O19" s="9">
        <f>750000-415000</f>
        <v>335000</v>
      </c>
      <c r="P19" s="9"/>
      <c r="Q19" s="9"/>
      <c r="R19" s="9">
        <v>600000</v>
      </c>
      <c r="S19" s="9"/>
      <c r="T19" s="9"/>
      <c r="U19" s="9">
        <v>600000</v>
      </c>
      <c r="V19" s="9"/>
      <c r="W19" s="9"/>
      <c r="X19" s="9">
        <f>600000-154000</f>
        <v>446000</v>
      </c>
      <c r="Y19" s="9"/>
      <c r="Z19" s="9"/>
      <c r="AA19" s="9">
        <v>420000</v>
      </c>
      <c r="AB19" s="7"/>
    </row>
    <row r="20" spans="2:28">
      <c r="B20" s="7" t="s">
        <v>17</v>
      </c>
      <c r="C20" s="7" t="s">
        <v>21</v>
      </c>
      <c r="D20" s="110"/>
      <c r="E20" s="7" t="s">
        <v>91</v>
      </c>
      <c r="F20" s="7" t="s">
        <v>30</v>
      </c>
      <c r="G20" s="9">
        <f>2700+75000+15800</f>
        <v>93500</v>
      </c>
      <c r="H20" s="7"/>
      <c r="I20" s="7"/>
      <c r="J20" s="7"/>
      <c r="K20" s="9">
        <f>0+27000+15000</f>
        <v>42000</v>
      </c>
      <c r="L20" s="9"/>
      <c r="M20" s="9"/>
      <c r="N20" s="9"/>
      <c r="O20" s="9">
        <f>1000+18000+15000</f>
        <v>34000</v>
      </c>
      <c r="P20" s="9"/>
      <c r="Q20" s="9"/>
      <c r="R20" s="9">
        <f>37303+14272+15932</f>
        <v>67507</v>
      </c>
      <c r="S20" s="9"/>
      <c r="T20" s="9"/>
      <c r="U20" s="9">
        <f>(35+13+14)*1000</f>
        <v>62000</v>
      </c>
      <c r="V20" s="9"/>
      <c r="W20" s="9"/>
      <c r="X20" s="9">
        <v>5000</v>
      </c>
      <c r="Y20" s="9"/>
      <c r="Z20" s="9"/>
      <c r="AA20" s="9"/>
      <c r="AB20" s="7"/>
    </row>
    <row r="21" spans="2:28">
      <c r="B21" s="7" t="s">
        <v>17</v>
      </c>
      <c r="C21" s="7" t="s">
        <v>15</v>
      </c>
      <c r="D21" s="110"/>
      <c r="E21" s="7" t="s">
        <v>92</v>
      </c>
      <c r="F21" s="7" t="s">
        <v>16</v>
      </c>
      <c r="G21" s="9">
        <f>240000+71000</f>
        <v>311000</v>
      </c>
      <c r="H21" s="7"/>
      <c r="I21" s="7"/>
      <c r="J21" s="7"/>
      <c r="K21" s="9">
        <f>221400+71000</f>
        <v>292400</v>
      </c>
      <c r="L21" s="9"/>
      <c r="M21" s="9"/>
      <c r="N21" s="9"/>
      <c r="O21" s="9">
        <f>205000+68000</f>
        <v>273000</v>
      </c>
      <c r="P21" s="9"/>
      <c r="Q21" s="9"/>
      <c r="R21" s="9">
        <f>57247+54415</f>
        <v>111662</v>
      </c>
      <c r="S21" s="9"/>
      <c r="T21" s="9"/>
      <c r="U21" s="9">
        <f>51797+50452</f>
        <v>102249</v>
      </c>
      <c r="V21" s="9"/>
      <c r="W21" s="9"/>
      <c r="X21" s="9">
        <v>78000</v>
      </c>
      <c r="Y21" s="9"/>
      <c r="Z21" s="9"/>
      <c r="AA21" s="9"/>
      <c r="AB21" s="7"/>
    </row>
    <row r="22" spans="2:28">
      <c r="B22" s="7" t="s">
        <v>17</v>
      </c>
      <c r="C22" s="7" t="s">
        <v>21</v>
      </c>
      <c r="D22" s="110"/>
      <c r="E22" s="7" t="s">
        <v>93</v>
      </c>
      <c r="F22" s="7" t="s">
        <v>16</v>
      </c>
      <c r="G22" s="9">
        <v>44000</v>
      </c>
      <c r="H22" s="7"/>
      <c r="I22" s="7"/>
      <c r="J22" s="7"/>
      <c r="K22" s="9">
        <v>24600</v>
      </c>
      <c r="L22" s="9"/>
      <c r="M22" s="9"/>
      <c r="N22" s="9"/>
      <c r="O22" s="9">
        <f>(113000+20000)+8000</f>
        <v>141000</v>
      </c>
      <c r="P22" s="9"/>
      <c r="Q22" s="9"/>
      <c r="R22" s="9">
        <v>24201</v>
      </c>
      <c r="S22" s="9"/>
      <c r="T22" s="9"/>
      <c r="U22" s="9">
        <v>17000</v>
      </c>
      <c r="V22" s="9"/>
      <c r="W22" s="9"/>
      <c r="X22" s="9">
        <v>142000</v>
      </c>
      <c r="Y22" s="9"/>
      <c r="Z22" s="9"/>
      <c r="AA22" s="9">
        <v>17700</v>
      </c>
      <c r="AB22" s="7"/>
    </row>
    <row r="23" spans="2:28">
      <c r="B23" s="7" t="s">
        <v>14</v>
      </c>
      <c r="C23" s="7" t="s">
        <v>15</v>
      </c>
      <c r="D23" s="110"/>
      <c r="E23" s="27" t="s">
        <v>56</v>
      </c>
      <c r="F23" s="7" t="s">
        <v>30</v>
      </c>
      <c r="G23" s="9">
        <v>14000</v>
      </c>
      <c r="H23" s="7"/>
      <c r="I23" s="7"/>
      <c r="J23" s="7"/>
      <c r="K23" s="53">
        <f>O23</f>
        <v>5000</v>
      </c>
      <c r="L23" s="9"/>
      <c r="M23" s="9"/>
      <c r="N23" s="77"/>
      <c r="O23" s="78">
        <f>R23</f>
        <v>5000</v>
      </c>
      <c r="P23" s="77"/>
      <c r="Q23" s="77"/>
      <c r="R23" s="78">
        <f>U23</f>
        <v>5000</v>
      </c>
      <c r="S23" s="77"/>
      <c r="T23" s="77"/>
      <c r="U23" s="77">
        <v>5000</v>
      </c>
      <c r="V23" s="77"/>
      <c r="W23" s="77"/>
      <c r="X23" s="79"/>
      <c r="Y23" s="9"/>
      <c r="Z23" s="77"/>
      <c r="AA23" s="9"/>
      <c r="AB23" s="7"/>
    </row>
    <row r="24" spans="2:28">
      <c r="B24" s="7" t="s">
        <v>17</v>
      </c>
      <c r="C24" s="7" t="s">
        <v>96</v>
      </c>
      <c r="D24" s="110"/>
      <c r="E24" s="48" t="s">
        <v>57</v>
      </c>
      <c r="F24" s="7" t="s">
        <v>16</v>
      </c>
      <c r="G24" s="9">
        <f>(300000-228000)+(50065*2)+(250774-190000)</f>
        <v>232904</v>
      </c>
      <c r="H24" s="7"/>
      <c r="I24" s="7"/>
      <c r="J24" s="40"/>
      <c r="K24" s="29">
        <v>50065</v>
      </c>
      <c r="L24" s="29"/>
      <c r="M24" s="66"/>
      <c r="N24" s="80" t="s">
        <v>68</v>
      </c>
      <c r="O24" s="62" t="s">
        <v>31</v>
      </c>
      <c r="P24" s="62"/>
      <c r="Q24" s="62"/>
      <c r="R24" s="62">
        <v>20000</v>
      </c>
      <c r="S24" s="62"/>
      <c r="T24" s="62"/>
      <c r="U24" s="62">
        <v>20000</v>
      </c>
      <c r="V24" s="62"/>
      <c r="W24" s="62"/>
      <c r="X24" s="58">
        <v>30000</v>
      </c>
      <c r="Y24" s="58"/>
      <c r="Z24" s="62"/>
      <c r="AA24" s="29"/>
      <c r="AB24" s="40"/>
    </row>
    <row r="25" spans="2:28">
      <c r="B25" s="7" t="s">
        <v>14</v>
      </c>
      <c r="C25" s="7" t="s">
        <v>96</v>
      </c>
      <c r="D25" s="111"/>
      <c r="E25" s="7" t="s">
        <v>65</v>
      </c>
      <c r="F25" s="7" t="s">
        <v>2</v>
      </c>
      <c r="G25" s="9">
        <f>15000*5</f>
        <v>75000</v>
      </c>
      <c r="H25" s="7"/>
      <c r="I25" s="7"/>
      <c r="J25" s="40"/>
      <c r="K25" s="29">
        <f>15000*4</f>
        <v>60000</v>
      </c>
      <c r="L25" s="60"/>
      <c r="M25" s="60"/>
      <c r="N25" s="81"/>
      <c r="O25" s="81">
        <f>15000*3</f>
        <v>45000</v>
      </c>
      <c r="P25" s="81"/>
      <c r="Q25" s="81"/>
      <c r="R25" s="82"/>
      <c r="S25" s="81"/>
      <c r="T25" s="81"/>
      <c r="U25" s="81"/>
      <c r="V25" s="81"/>
      <c r="W25" s="81"/>
      <c r="X25" s="81"/>
      <c r="Y25" s="60"/>
      <c r="Z25" s="81"/>
      <c r="AA25" s="60"/>
      <c r="AB25" s="40"/>
    </row>
    <row r="26" spans="2:28">
      <c r="B26" s="7" t="s">
        <v>14</v>
      </c>
      <c r="C26" s="27" t="s">
        <v>18</v>
      </c>
      <c r="D26" s="7" t="s">
        <v>1</v>
      </c>
      <c r="E26" s="27" t="s">
        <v>83</v>
      </c>
      <c r="F26" s="7" t="s">
        <v>16</v>
      </c>
      <c r="G26" s="53">
        <f>K26</f>
        <v>1234</v>
      </c>
      <c r="H26" s="7"/>
      <c r="I26" s="7"/>
      <c r="J26" s="40"/>
      <c r="K26" s="66">
        <v>1234</v>
      </c>
      <c r="L26" s="80" t="s">
        <v>69</v>
      </c>
      <c r="M26" s="62"/>
      <c r="N26" s="69"/>
      <c r="O26" s="62">
        <v>1000</v>
      </c>
      <c r="P26" s="62"/>
      <c r="Q26" s="62"/>
      <c r="R26" s="62">
        <v>92574</v>
      </c>
      <c r="S26" s="62"/>
      <c r="T26" s="62"/>
      <c r="U26" s="62">
        <v>102000</v>
      </c>
      <c r="V26" s="62"/>
      <c r="W26" s="62"/>
      <c r="X26" s="62">
        <v>55000</v>
      </c>
      <c r="Y26" s="99" t="s">
        <v>70</v>
      </c>
      <c r="Z26" s="62"/>
      <c r="AA26" s="58">
        <v>5000</v>
      </c>
      <c r="AB26" s="84"/>
    </row>
    <row r="27" spans="2:28">
      <c r="B27" s="7" t="s">
        <v>14</v>
      </c>
      <c r="C27" s="27" t="s">
        <v>18</v>
      </c>
      <c r="D27" s="7" t="s">
        <v>1</v>
      </c>
      <c r="E27" s="7" t="s">
        <v>32</v>
      </c>
      <c r="F27" s="7" t="s">
        <v>16</v>
      </c>
      <c r="G27" s="9">
        <v>22000</v>
      </c>
      <c r="H27" s="7"/>
      <c r="I27" s="7"/>
      <c r="J27" s="40"/>
      <c r="K27" s="29">
        <v>36140</v>
      </c>
      <c r="L27" s="61"/>
      <c r="M27" s="61"/>
      <c r="N27" s="61"/>
      <c r="O27" s="61">
        <v>40000</v>
      </c>
      <c r="P27" s="61"/>
      <c r="Q27" s="61"/>
      <c r="R27" s="61">
        <v>27907</v>
      </c>
      <c r="S27" s="61"/>
      <c r="T27" s="61"/>
      <c r="U27" s="61">
        <v>6000</v>
      </c>
      <c r="V27" s="61"/>
      <c r="W27" s="61"/>
      <c r="X27" s="61">
        <v>155000</v>
      </c>
      <c r="Y27" s="61"/>
      <c r="Z27" s="61"/>
      <c r="AA27" s="61"/>
      <c r="AB27" s="40"/>
    </row>
    <row r="28" spans="2:28">
      <c r="B28" s="7" t="s">
        <v>17</v>
      </c>
      <c r="C28" s="7" t="s">
        <v>21</v>
      </c>
      <c r="D28" s="7" t="s">
        <v>19</v>
      </c>
      <c r="E28" s="7" t="s">
        <v>94</v>
      </c>
      <c r="F28" s="7" t="s">
        <v>16</v>
      </c>
      <c r="G28" s="9">
        <v>2000</v>
      </c>
      <c r="H28" s="7"/>
      <c r="I28" s="7"/>
      <c r="J28" s="40"/>
      <c r="K28" s="29">
        <v>1000</v>
      </c>
      <c r="L28" s="29"/>
      <c r="M28" s="29"/>
      <c r="N28" s="29"/>
      <c r="O28" s="29">
        <v>2000</v>
      </c>
      <c r="P28" s="29"/>
      <c r="Q28" s="29"/>
      <c r="R28" s="29">
        <v>28176</v>
      </c>
      <c r="S28" s="29"/>
      <c r="T28" s="29"/>
      <c r="U28" s="29">
        <v>20000</v>
      </c>
      <c r="V28" s="29"/>
      <c r="W28" s="29"/>
      <c r="X28" s="29"/>
      <c r="Y28" s="29"/>
      <c r="Z28" s="29"/>
      <c r="AA28" s="29"/>
      <c r="AB28" s="40"/>
    </row>
    <row r="29" spans="2:28" ht="3" customHeight="1">
      <c r="B29" s="7"/>
      <c r="C29" s="7"/>
      <c r="D29" s="7"/>
      <c r="E29" s="11"/>
      <c r="F29" s="12"/>
      <c r="G29" s="13"/>
      <c r="H29" s="12"/>
      <c r="I29" s="12"/>
      <c r="J29" s="59"/>
      <c r="K29" s="60"/>
      <c r="L29" s="60"/>
      <c r="M29" s="60"/>
      <c r="N29" s="60"/>
      <c r="O29" s="60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40"/>
    </row>
    <row r="30" spans="2:28">
      <c r="B30" s="7" t="s">
        <v>17</v>
      </c>
      <c r="C30" s="106" t="s">
        <v>21</v>
      </c>
      <c r="D30" s="50" t="s">
        <v>19</v>
      </c>
      <c r="E30" s="38" t="s">
        <v>60</v>
      </c>
      <c r="F30" s="30" t="s">
        <v>47</v>
      </c>
      <c r="G30" s="26">
        <v>2300</v>
      </c>
      <c r="H30" s="12"/>
      <c r="I30" s="57"/>
      <c r="J30" s="63" t="s">
        <v>71</v>
      </c>
      <c r="K30" s="64">
        <v>-200970</v>
      </c>
      <c r="L30" s="64"/>
      <c r="M30" s="64"/>
      <c r="N30" s="64"/>
      <c r="O30" s="65">
        <f>-140000</f>
        <v>-140000</v>
      </c>
      <c r="P30" s="58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40"/>
    </row>
    <row r="31" spans="2:28">
      <c r="B31" s="7" t="s">
        <v>17</v>
      </c>
      <c r="C31" s="107"/>
      <c r="D31" s="50" t="s">
        <v>19</v>
      </c>
      <c r="E31" s="31" t="s">
        <v>82</v>
      </c>
      <c r="F31" s="30" t="s">
        <v>46</v>
      </c>
      <c r="G31" s="26">
        <f>745+1065+4000</f>
        <v>5810</v>
      </c>
      <c r="H31" s="91"/>
      <c r="I31" s="92"/>
      <c r="J31" s="93" t="s">
        <v>72</v>
      </c>
      <c r="K31" s="64">
        <v>285000</v>
      </c>
      <c r="L31" s="64"/>
      <c r="M31" s="64"/>
      <c r="N31" s="64"/>
      <c r="O31" s="65">
        <f>176000</f>
        <v>176000</v>
      </c>
      <c r="P31" s="65"/>
      <c r="Q31" s="60"/>
      <c r="R31" s="94"/>
      <c r="S31" s="29"/>
      <c r="T31" s="60"/>
      <c r="U31" s="29"/>
      <c r="V31" s="29"/>
      <c r="W31" s="60"/>
      <c r="X31" s="29"/>
      <c r="Y31" s="29"/>
      <c r="Z31" s="60"/>
      <c r="AA31" s="29"/>
      <c r="AB31" s="40"/>
    </row>
    <row r="32" spans="2:28">
      <c r="B32" s="7" t="s">
        <v>17</v>
      </c>
      <c r="C32" s="107"/>
      <c r="D32" s="50" t="s">
        <v>19</v>
      </c>
      <c r="E32" s="38" t="s">
        <v>81</v>
      </c>
      <c r="F32" s="27" t="s">
        <v>30</v>
      </c>
      <c r="G32" s="83">
        <f>6000+100000</f>
        <v>106000</v>
      </c>
      <c r="H32" s="68" t="s">
        <v>77</v>
      </c>
      <c r="I32" s="97"/>
      <c r="J32" s="98"/>
      <c r="K32" s="62">
        <v>10017</v>
      </c>
      <c r="L32" s="62"/>
      <c r="M32" s="62"/>
      <c r="N32" s="62"/>
      <c r="O32" s="62">
        <v>9000</v>
      </c>
      <c r="P32" s="62"/>
      <c r="Q32" s="62"/>
      <c r="R32" s="58">
        <v>20000</v>
      </c>
      <c r="S32" s="58"/>
      <c r="T32" s="62"/>
      <c r="U32" s="29"/>
      <c r="V32" s="29"/>
      <c r="W32" s="62"/>
      <c r="X32" s="29"/>
      <c r="Y32" s="29"/>
      <c r="Z32" s="62"/>
      <c r="AA32" s="29"/>
      <c r="AB32" s="40"/>
    </row>
    <row r="33" spans="2:28" ht="12.75" customHeight="1">
      <c r="B33" s="7" t="s">
        <v>17</v>
      </c>
      <c r="C33" s="108"/>
      <c r="D33" s="51" t="s">
        <v>80</v>
      </c>
      <c r="E33" s="49" t="s">
        <v>64</v>
      </c>
      <c r="F33" s="12" t="s">
        <v>16</v>
      </c>
      <c r="G33" s="13">
        <v>304000</v>
      </c>
      <c r="H33" s="95"/>
      <c r="I33" s="95"/>
      <c r="J33" s="96"/>
      <c r="K33" s="61">
        <v>385000</v>
      </c>
      <c r="L33" s="61"/>
      <c r="M33" s="61"/>
      <c r="N33" s="61"/>
      <c r="O33" s="61">
        <v>598000</v>
      </c>
      <c r="P33" s="61"/>
      <c r="Q33" s="61"/>
      <c r="R33" s="61">
        <f>27564</f>
        <v>27564</v>
      </c>
      <c r="S33" s="29"/>
      <c r="T33" s="61"/>
      <c r="U33" s="29">
        <v>20000</v>
      </c>
      <c r="V33" s="29"/>
      <c r="W33" s="61"/>
      <c r="X33" s="29">
        <v>20000</v>
      </c>
      <c r="Y33" s="29"/>
      <c r="Z33" s="61"/>
      <c r="AA33" s="29">
        <v>5000</v>
      </c>
      <c r="AB33" s="40"/>
    </row>
    <row r="34" spans="2:28">
      <c r="B34" s="7" t="s">
        <v>17</v>
      </c>
      <c r="C34" s="7" t="s">
        <v>15</v>
      </c>
      <c r="D34" s="7" t="s">
        <v>33</v>
      </c>
      <c r="E34" s="11" t="s">
        <v>34</v>
      </c>
      <c r="F34" s="12" t="s">
        <v>16</v>
      </c>
      <c r="G34" s="13">
        <v>-7000</v>
      </c>
      <c r="H34" s="12"/>
      <c r="I34" s="12"/>
      <c r="J34" s="28"/>
      <c r="K34" s="29">
        <v>-600</v>
      </c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40"/>
    </row>
    <row r="35" spans="2:28" ht="3" customHeight="1">
      <c r="B35" s="7"/>
      <c r="C35" s="7"/>
      <c r="D35" s="7"/>
      <c r="E35" s="11"/>
      <c r="F35" s="12"/>
      <c r="G35" s="13"/>
      <c r="H35" s="12"/>
      <c r="I35" s="12"/>
      <c r="J35" s="28"/>
      <c r="K35" s="29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29"/>
      <c r="Z35" s="60"/>
      <c r="AA35" s="29"/>
      <c r="AB35" s="40"/>
    </row>
    <row r="36" spans="2:28">
      <c r="B36" s="7" t="s">
        <v>14</v>
      </c>
      <c r="C36" s="27" t="s">
        <v>54</v>
      </c>
      <c r="D36" s="7" t="s">
        <v>1</v>
      </c>
      <c r="E36" s="27" t="s">
        <v>48</v>
      </c>
      <c r="F36" s="7" t="s">
        <v>2</v>
      </c>
      <c r="G36" s="9">
        <v>13000</v>
      </c>
      <c r="H36" s="7"/>
      <c r="I36" s="7"/>
      <c r="J36" s="40"/>
      <c r="K36" s="66">
        <v>1600</v>
      </c>
      <c r="L36" s="68" t="s">
        <v>73</v>
      </c>
      <c r="M36" s="62"/>
      <c r="N36" s="69"/>
      <c r="O36" s="101" t="s">
        <v>66</v>
      </c>
      <c r="P36" s="64"/>
      <c r="Q36" s="64"/>
      <c r="R36" s="64">
        <v>-30000</v>
      </c>
      <c r="S36" s="64"/>
      <c r="T36" s="64"/>
      <c r="U36" s="64">
        <v>-40000</v>
      </c>
      <c r="V36" s="64"/>
      <c r="W36" s="64"/>
      <c r="X36" s="58">
        <v>-30000</v>
      </c>
      <c r="Y36" s="58"/>
      <c r="Z36" s="64"/>
      <c r="AA36" s="29"/>
      <c r="AB36" s="40"/>
    </row>
    <row r="37" spans="2:28">
      <c r="B37" s="7" t="s">
        <v>14</v>
      </c>
      <c r="C37" s="7" t="s">
        <v>15</v>
      </c>
      <c r="D37" s="7" t="s">
        <v>1</v>
      </c>
      <c r="E37" s="38" t="s">
        <v>49</v>
      </c>
      <c r="F37" s="7" t="s">
        <v>16</v>
      </c>
      <c r="G37" s="9">
        <v>22000</v>
      </c>
      <c r="H37" s="7"/>
      <c r="I37" s="7"/>
      <c r="J37" s="40"/>
      <c r="K37" s="29">
        <v>20000</v>
      </c>
      <c r="L37" s="61"/>
      <c r="M37" s="61"/>
      <c r="N37" s="67"/>
      <c r="O37" s="70">
        <v>16000</v>
      </c>
      <c r="P37" s="73" t="s">
        <v>78</v>
      </c>
      <c r="Q37" s="74"/>
      <c r="R37" s="75"/>
      <c r="S37" s="58">
        <v>20000</v>
      </c>
      <c r="T37" s="74"/>
      <c r="U37" s="76"/>
      <c r="V37" s="58">
        <v>20000</v>
      </c>
      <c r="W37" s="74"/>
      <c r="X37" s="71"/>
      <c r="Y37" s="40"/>
      <c r="Z37" s="74"/>
      <c r="AA37" s="40"/>
      <c r="AB37" s="40"/>
    </row>
    <row r="38" spans="2:28">
      <c r="B38" s="56" t="s">
        <v>85</v>
      </c>
      <c r="C38" s="41"/>
      <c r="D38" s="41"/>
      <c r="E38" s="42"/>
      <c r="F38" s="41"/>
      <c r="G38" s="5" t="str">
        <f>G3</f>
        <v>in S$</v>
      </c>
      <c r="H38" s="5" t="str">
        <f>H3</f>
        <v>in USD</v>
      </c>
      <c r="I38" s="5">
        <f>I3</f>
        <v>0</v>
      </c>
      <c r="J38" s="5"/>
      <c r="K38" s="5" t="str">
        <f>K3</f>
        <v>in S$</v>
      </c>
      <c r="L38" s="5" t="str">
        <f>L3</f>
        <v>in USD</v>
      </c>
      <c r="M38" s="5">
        <f>M3</f>
        <v>0</v>
      </c>
      <c r="N38" s="5"/>
      <c r="O38" s="5" t="str">
        <f t="shared" ref="O38:AB38" si="2">O3</f>
        <v>in S$</v>
      </c>
      <c r="P38" s="72" t="str">
        <f t="shared" si="2"/>
        <v>in USD</v>
      </c>
      <c r="Q38" s="72">
        <f t="shared" si="2"/>
        <v>0</v>
      </c>
      <c r="R38" s="72" t="str">
        <f t="shared" si="2"/>
        <v>in S$</v>
      </c>
      <c r="S38" s="72" t="str">
        <f t="shared" si="2"/>
        <v>in USD</v>
      </c>
      <c r="T38" s="72">
        <f t="shared" ref="T38" si="3">T3</f>
        <v>0</v>
      </c>
      <c r="U38" s="72" t="str">
        <f t="shared" si="2"/>
        <v>in S$</v>
      </c>
      <c r="V38" s="72" t="str">
        <f t="shared" si="2"/>
        <v>in USD</v>
      </c>
      <c r="W38" s="72">
        <f t="shared" si="2"/>
        <v>0</v>
      </c>
      <c r="X38" s="5" t="str">
        <f t="shared" si="2"/>
        <v>in S$</v>
      </c>
      <c r="Y38" s="5" t="str">
        <f t="shared" si="2"/>
        <v>in USD</v>
      </c>
      <c r="Z38" s="72">
        <f t="shared" ref="Z38" si="4">Z3</f>
        <v>0</v>
      </c>
      <c r="AA38" s="5" t="str">
        <f t="shared" si="2"/>
        <v>in S$</v>
      </c>
      <c r="AB38" s="5" t="str">
        <f t="shared" si="2"/>
        <v>in USD</v>
      </c>
    </row>
    <row r="39" spans="2:28">
      <c r="C39" s="18">
        <f>(G39-G40)+(H39-H40)+(K39-K40)+(L39-L40)+(K43-K44)+(O39-O40)+(P39-P40)+(O43-O44)+(R39-R40)+(S39-S40)+(R43-R44)+(U39-U40)+(V39-V40)+(U43-U44)</f>
        <v>0</v>
      </c>
      <c r="D39" s="14"/>
      <c r="E39" s="14" t="s">
        <v>35</v>
      </c>
      <c r="G39" s="2">
        <f>SUM(G4:G37)</f>
        <v>2191748</v>
      </c>
      <c r="H39" s="2">
        <f>SUM(H4:H37)</f>
        <v>763745</v>
      </c>
      <c r="K39" s="2">
        <f>SUM(K4:K37)</f>
        <v>1962486</v>
      </c>
      <c r="L39" s="2">
        <f>SUM(L4:L37)</f>
        <v>683087</v>
      </c>
      <c r="M39" s="15"/>
      <c r="O39" s="2">
        <f>SUM(O4:O37)</f>
        <v>1735000</v>
      </c>
      <c r="P39" s="2">
        <f>SUM(P4:P37)</f>
        <v>628000</v>
      </c>
      <c r="R39" s="2">
        <f>SUM(R4:R37)</f>
        <v>1194591</v>
      </c>
      <c r="S39" s="2">
        <f>SUM(S4:S37)</f>
        <v>498618</v>
      </c>
      <c r="U39" s="2">
        <f>SUM(U4:U37)</f>
        <v>1114249</v>
      </c>
      <c r="V39" s="2">
        <f>SUM(V4:V37)</f>
        <v>493000</v>
      </c>
      <c r="X39" s="2">
        <f>SUM(X4:X37)</f>
        <v>1006000</v>
      </c>
      <c r="Y39" s="2">
        <f>SUM(Y4:Y37)</f>
        <v>231020</v>
      </c>
      <c r="AA39" s="2">
        <f>SUM(AA4:AA37)</f>
        <v>447700</v>
      </c>
      <c r="AB39" s="2">
        <f>SUM(AB4:AB37)</f>
        <v>381020</v>
      </c>
    </row>
    <row r="40" spans="2:28">
      <c r="D40" s="14"/>
      <c r="E40" s="16" t="s">
        <v>36</v>
      </c>
      <c r="G40" s="2">
        <v>2191748</v>
      </c>
      <c r="H40" s="2">
        <v>763745</v>
      </c>
      <c r="K40" s="2">
        <v>1962486</v>
      </c>
      <c r="L40" s="2">
        <v>683087</v>
      </c>
      <c r="M40" s="15"/>
      <c r="O40" s="2">
        <v>1735000</v>
      </c>
      <c r="P40" s="2">
        <v>628000</v>
      </c>
      <c r="R40" s="2">
        <v>1194591</v>
      </c>
      <c r="S40" s="2">
        <v>498618</v>
      </c>
      <c r="U40" s="2">
        <v>1114249</v>
      </c>
      <c r="V40" s="2">
        <v>493000</v>
      </c>
      <c r="X40" s="2">
        <v>1006000</v>
      </c>
      <c r="Y40" s="2">
        <v>231020</v>
      </c>
      <c r="AA40" s="2">
        <v>447700</v>
      </c>
      <c r="AB40" s="2">
        <v>381020</v>
      </c>
    </row>
    <row r="41" spans="2:28">
      <c r="E41" s="17" t="s">
        <v>53</v>
      </c>
      <c r="F41" s="18">
        <v>1.35</v>
      </c>
      <c r="H41" s="18"/>
      <c r="I41" s="18"/>
      <c r="J41" s="18"/>
      <c r="L41" s="1" t="s">
        <v>37</v>
      </c>
      <c r="M41" s="1"/>
      <c r="P41" s="1" t="s">
        <v>38</v>
      </c>
      <c r="S41" s="15"/>
      <c r="U41" s="2"/>
      <c r="V41"/>
    </row>
    <row r="42" spans="2:28" s="32" customFormat="1">
      <c r="D42" s="33"/>
      <c r="E42" s="34" t="s">
        <v>50</v>
      </c>
      <c r="G42" s="116">
        <f>G43/$F$41</f>
        <v>2387262.0370370368</v>
      </c>
      <c r="H42" s="116"/>
      <c r="J42" s="2"/>
      <c r="K42" s="116">
        <f>K43/1.3439</f>
        <v>2143378.9716496761</v>
      </c>
      <c r="L42" s="116"/>
      <c r="M42" s="35"/>
      <c r="N42" s="2"/>
      <c r="O42" s="116">
        <f>O43/1.3465</f>
        <v>1916525.8076494616</v>
      </c>
      <c r="P42" s="116"/>
      <c r="Q42" s="36"/>
      <c r="R42" s="37"/>
      <c r="S42" s="36"/>
      <c r="T42" s="36"/>
      <c r="U42" s="37"/>
      <c r="V42" s="36"/>
      <c r="W42" s="36"/>
      <c r="Z42" s="36"/>
    </row>
    <row r="43" spans="2:28">
      <c r="D43" s="14"/>
      <c r="E43" s="14" t="s">
        <v>39</v>
      </c>
      <c r="G43" s="105">
        <f>H39*$F$41+G39</f>
        <v>3222803.75</v>
      </c>
      <c r="H43" s="105"/>
      <c r="K43" s="105">
        <f>ROUND(L39*1.3439+K39,0)</f>
        <v>2880487</v>
      </c>
      <c r="L43" s="105"/>
      <c r="M43" s="19"/>
      <c r="O43" s="105">
        <f>ROUND(P39*1.3465+O39,0)</f>
        <v>2580602</v>
      </c>
      <c r="P43" s="105"/>
      <c r="R43" s="105">
        <f>ROUND(S39*1.37+R39,0)</f>
        <v>1877698</v>
      </c>
      <c r="S43" s="105"/>
      <c r="U43" s="105">
        <f>V39*1.37+U39</f>
        <v>1789659</v>
      </c>
      <c r="V43" s="105"/>
      <c r="X43" s="105">
        <f>Y39*1.36+X39</f>
        <v>1320187.2</v>
      </c>
      <c r="Y43" s="105"/>
      <c r="AA43" s="105">
        <f>AB39*1.4+AA39</f>
        <v>981128</v>
      </c>
      <c r="AB43" s="105"/>
    </row>
    <row r="44" spans="2:28">
      <c r="D44" s="14"/>
      <c r="E44" s="54" t="s">
        <v>62</v>
      </c>
      <c r="G44" s="105"/>
      <c r="H44" s="105"/>
      <c r="K44" s="105">
        <v>2880487</v>
      </c>
      <c r="L44" s="105"/>
      <c r="M44" s="52"/>
      <c r="O44" s="105">
        <v>2580602</v>
      </c>
      <c r="P44" s="105"/>
      <c r="R44" s="105">
        <v>1877698</v>
      </c>
      <c r="S44" s="105"/>
      <c r="U44" s="105">
        <v>1789659</v>
      </c>
      <c r="V44" s="105"/>
      <c r="X44" s="105">
        <v>1320187</v>
      </c>
      <c r="Y44" s="105"/>
      <c r="AA44" s="105">
        <v>981128</v>
      </c>
      <c r="AB44" s="105"/>
    </row>
    <row r="45" spans="2:28">
      <c r="D45" s="14"/>
      <c r="E45" s="54"/>
      <c r="G45" s="104"/>
      <c r="H45" s="104"/>
      <c r="K45" s="104"/>
      <c r="L45" s="104"/>
      <c r="M45" s="104"/>
      <c r="O45" s="104"/>
      <c r="P45" s="104"/>
      <c r="R45" s="104"/>
      <c r="S45" s="104"/>
      <c r="U45" s="104"/>
      <c r="V45" s="104"/>
      <c r="X45" s="104"/>
      <c r="Y45" s="104"/>
      <c r="AA45" s="104"/>
      <c r="AB45" s="104"/>
    </row>
    <row r="46" spans="2:28">
      <c r="B46" s="45" t="s">
        <v>41</v>
      </c>
      <c r="C46" s="20"/>
      <c r="D46" s="20"/>
      <c r="E46" s="20"/>
      <c r="F46" s="20"/>
      <c r="G46" s="20"/>
      <c r="H46" s="20"/>
      <c r="I46" s="20"/>
      <c r="J46" s="20"/>
      <c r="M46" s="19"/>
      <c r="O46" s="55"/>
      <c r="P46" s="2">
        <f>G43-K43</f>
        <v>342316.75</v>
      </c>
      <c r="R46" s="44" t="s">
        <v>52</v>
      </c>
      <c r="S46" s="19"/>
      <c r="U46" s="19"/>
      <c r="V46" s="19"/>
      <c r="X46" s="19"/>
      <c r="Y46" s="19"/>
      <c r="AA46" s="52"/>
      <c r="AB46" s="52"/>
    </row>
    <row r="47" spans="2:28">
      <c r="B47" s="120" t="s">
        <v>98</v>
      </c>
      <c r="K47" s="21"/>
      <c r="L47" s="21"/>
      <c r="M47" s="21"/>
      <c r="N47" s="21"/>
      <c r="O47" s="21"/>
      <c r="Q47" s="21"/>
      <c r="R47" s="21"/>
      <c r="S47" s="21"/>
      <c r="T47" s="21"/>
      <c r="U47" s="21"/>
      <c r="V47" s="21"/>
      <c r="W47" s="21"/>
      <c r="Z47" s="21"/>
    </row>
    <row r="48" spans="2:28">
      <c r="B48" s="45" t="s">
        <v>97</v>
      </c>
      <c r="C48" s="20"/>
      <c r="D48" s="20"/>
      <c r="E48" s="20"/>
      <c r="F48" s="20"/>
      <c r="G48" s="20"/>
      <c r="H48" s="20"/>
      <c r="I48" s="20"/>
      <c r="J48" s="20"/>
      <c r="K48" s="21"/>
      <c r="L48" s="21"/>
      <c r="M48" s="21"/>
      <c r="N48" s="21"/>
      <c r="O48" s="21"/>
      <c r="Q48" s="21"/>
      <c r="R48" s="21"/>
      <c r="S48" s="21"/>
      <c r="T48" s="21"/>
      <c r="U48" s="21"/>
      <c r="V48" s="21"/>
      <c r="W48" s="21"/>
      <c r="Z48" s="21"/>
    </row>
    <row r="49" spans="2:28">
      <c r="B49" s="45" t="s">
        <v>95</v>
      </c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Q49" s="21"/>
      <c r="R49" s="21"/>
      <c r="S49" s="21"/>
      <c r="T49" s="21"/>
      <c r="U49" s="21"/>
      <c r="V49" s="21"/>
      <c r="W49" s="21"/>
      <c r="Z49" s="21"/>
    </row>
    <row r="50" spans="2:28">
      <c r="B50" s="45" t="s">
        <v>63</v>
      </c>
      <c r="C50" s="21"/>
      <c r="D50" s="21"/>
      <c r="E50" s="21"/>
      <c r="F50" s="21"/>
      <c r="G50" s="21"/>
      <c r="H50" s="21"/>
      <c r="I50" s="21"/>
      <c r="J50" s="21"/>
      <c r="K50" s="20"/>
      <c r="L50" s="20"/>
      <c r="M50" s="20"/>
      <c r="N50" s="20"/>
      <c r="O50" s="20"/>
      <c r="P50" s="21"/>
      <c r="Q50" s="20"/>
      <c r="R50" s="20"/>
      <c r="S50" s="20"/>
      <c r="T50" s="20"/>
      <c r="U50" s="20"/>
      <c r="V50" s="20"/>
      <c r="W50" s="20"/>
      <c r="Z50" s="20"/>
    </row>
    <row r="51" spans="2:28">
      <c r="B51" s="120" t="s">
        <v>99</v>
      </c>
      <c r="D51" s="14"/>
      <c r="M51" s="19"/>
      <c r="O51" s="19"/>
      <c r="P51" s="19"/>
      <c r="U51" s="19"/>
      <c r="V51" s="19"/>
      <c r="X51" s="19"/>
      <c r="Y51" s="19"/>
      <c r="AA51" s="52"/>
      <c r="AB51" s="52"/>
    </row>
    <row r="52" spans="2:28">
      <c r="B52" t="s">
        <v>40</v>
      </c>
      <c r="D52" s="14"/>
      <c r="E52" s="14"/>
      <c r="N52" s="1"/>
      <c r="Q52" s="1"/>
      <c r="T52" s="1"/>
      <c r="V52" s="1"/>
      <c r="W52" s="1"/>
      <c r="Z52" s="1"/>
    </row>
    <row r="53" spans="2:28">
      <c r="B53" s="47" t="s">
        <v>100</v>
      </c>
      <c r="N53" s="1"/>
      <c r="Q53" s="1"/>
      <c r="T53" s="1"/>
      <c r="V53" s="1"/>
      <c r="W53" s="1"/>
      <c r="Z53" s="1"/>
    </row>
    <row r="54" spans="2:28" ht="12.75" customHeight="1">
      <c r="B54" s="45"/>
      <c r="C54" s="21"/>
      <c r="D54" s="21"/>
      <c r="E54" s="21"/>
      <c r="F54" s="21"/>
      <c r="G54" s="21"/>
      <c r="H54" s="21"/>
      <c r="I54" s="21"/>
      <c r="J54" s="21"/>
      <c r="K54" s="20"/>
      <c r="L54" s="20"/>
      <c r="M54" s="20"/>
      <c r="N54" s="20"/>
      <c r="O54" s="20"/>
      <c r="P54" s="20"/>
      <c r="Q54" s="20"/>
      <c r="R54" s="25"/>
      <c r="S54" s="20"/>
      <c r="T54" s="20"/>
      <c r="U54" s="20"/>
      <c r="V54" s="20"/>
      <c r="W54" s="20"/>
      <c r="Z54" s="20"/>
    </row>
    <row r="55" spans="2:28">
      <c r="B55" s="22"/>
    </row>
    <row r="56" spans="2:28">
      <c r="B56" s="22"/>
    </row>
    <row r="57" spans="2:28">
      <c r="B57" s="22"/>
    </row>
    <row r="58" spans="2:28">
      <c r="B58" s="22"/>
    </row>
    <row r="59" spans="2:28">
      <c r="B59" s="22"/>
    </row>
  </sheetData>
  <mergeCells count="28">
    <mergeCell ref="U43:V43"/>
    <mergeCell ref="U44:V44"/>
    <mergeCell ref="B17:B18"/>
    <mergeCell ref="X2:Y2"/>
    <mergeCell ref="K42:L42"/>
    <mergeCell ref="O42:P42"/>
    <mergeCell ref="G42:H42"/>
    <mergeCell ref="C30:C33"/>
    <mergeCell ref="G2:H2"/>
    <mergeCell ref="K2:L2"/>
    <mergeCell ref="O2:P2"/>
    <mergeCell ref="R2:S2"/>
    <mergeCell ref="U2:V2"/>
    <mergeCell ref="R44:S44"/>
    <mergeCell ref="O44:P44"/>
    <mergeCell ref="O43:P43"/>
    <mergeCell ref="AA2:AB2"/>
    <mergeCell ref="AA43:AB43"/>
    <mergeCell ref="AA44:AB44"/>
    <mergeCell ref="X44:Y44"/>
    <mergeCell ref="X43:Y43"/>
    <mergeCell ref="R43:S43"/>
    <mergeCell ref="K44:L44"/>
    <mergeCell ref="G44:H44"/>
    <mergeCell ref="C6:C12"/>
    <mergeCell ref="G43:H43"/>
    <mergeCell ref="K43:L43"/>
    <mergeCell ref="D13:D25"/>
  </mergeCells>
  <pageMargins left="0.25" right="0.25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E4FE5-E2F8-4F66-86D7-49D84AB3CCE5}">
  <dimension ref="C2:E15"/>
  <sheetViews>
    <sheetView workbookViewId="0">
      <selection activeCell="H12" sqref="H12"/>
    </sheetView>
  </sheetViews>
  <sheetFormatPr defaultRowHeight="12.75"/>
  <cols>
    <col min="5" max="5" width="10.140625" bestFit="1" customWidth="1"/>
  </cols>
  <sheetData>
    <row r="2" spans="3:5">
      <c r="C2" t="s">
        <v>44</v>
      </c>
      <c r="E2" s="47" t="s">
        <v>86</v>
      </c>
    </row>
    <row r="3" spans="3:5" ht="14.25">
      <c r="C3">
        <v>4</v>
      </c>
      <c r="E3" s="103">
        <v>21000.45</v>
      </c>
    </row>
    <row r="4" spans="3:5">
      <c r="C4">
        <v>2</v>
      </c>
      <c r="E4" s="55">
        <v>39200.44</v>
      </c>
    </row>
    <row r="5" spans="3:5">
      <c r="C5">
        <v>1</v>
      </c>
      <c r="E5">
        <v>27500.44</v>
      </c>
    </row>
    <row r="6" spans="3:5">
      <c r="C6">
        <v>1</v>
      </c>
      <c r="E6" s="55">
        <v>30464</v>
      </c>
    </row>
    <row r="7" spans="3:5">
      <c r="C7">
        <v>7.3</v>
      </c>
      <c r="E7" s="55">
        <v>35800.44</v>
      </c>
    </row>
    <row r="8" spans="3:5">
      <c r="C8">
        <v>3.1</v>
      </c>
      <c r="E8" s="55">
        <v>26041.5</v>
      </c>
    </row>
    <row r="9" spans="3:5">
      <c r="C9">
        <v>10.5</v>
      </c>
    </row>
    <row r="10" spans="3:5">
      <c r="C10">
        <v>2</v>
      </c>
    </row>
    <row r="11" spans="3:5">
      <c r="C11">
        <v>5</v>
      </c>
    </row>
    <row r="12" spans="3:5">
      <c r="C12">
        <v>8</v>
      </c>
    </row>
    <row r="13" spans="3:5">
      <c r="C13">
        <v>1</v>
      </c>
    </row>
    <row r="14" spans="3:5">
      <c r="C14">
        <v>2.7</v>
      </c>
    </row>
    <row r="15" spans="3:5">
      <c r="C15">
        <v>4.2</v>
      </c>
      <c r="E15" s="55">
        <f>SUM(E3:E8)</f>
        <v>180007.27000000002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NAV24</vt:lpstr>
      <vt:lpstr>scratchpad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Tan, Victor</cp:lastModifiedBy>
  <cp:lastPrinted>2025-01-30T07:48:47Z</cp:lastPrinted>
  <dcterms:created xsi:type="dcterms:W3CDTF">2024-06-01T15:58:00Z</dcterms:created>
  <dcterms:modified xsi:type="dcterms:W3CDTF">2025-01-30T08:19:53Z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30098C1DFA554DCEA24A9366264EDE44_12</vt:lpwstr>
  </property>
  <property fmtid="{D5CDD505-2E9C-101B-9397-08002B2CF9AE}" pid="3" name="KSOProductBuildVer">
    <vt:lpwstr>1033-12.2.0.13359</vt:lpwstr>
  </property>
</Properties>
</file>