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52849FB-C121-42F5-81B3-86BB2B865498}" xr6:coauthVersionLast="38" xr6:coauthVersionMax="47" xr10:uidLastSave="{00000000-0000-0000-0000-000000000000}"/>
  <bookViews>
    <workbookView xWindow="0" yWindow="0" windowWidth="13875" windowHeight="21600" firstSheet="1" activeTab="3" xr2:uid="{D4D1A54F-01AE-4300-8644-B16194D9355C}"/>
  </bookViews>
  <sheets>
    <sheet name="Fli2pm 200k" sheetId="6" state="hidden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A10" i="1" l="1"/>
  <c r="D11" i="6" l="1"/>
  <c r="G12" i="4"/>
  <c r="K11" i="4"/>
  <c r="G5" i="5"/>
  <c r="G9" i="4" l="1"/>
  <c r="G23" i="4"/>
  <c r="G8" i="4"/>
  <c r="G27" i="4"/>
  <c r="G21" i="4"/>
  <c r="F6" i="4"/>
  <c r="K10" i="4" s="1"/>
  <c r="D4" i="4"/>
  <c r="D3" i="5"/>
  <c r="D10" i="5" s="1"/>
  <c r="D9" i="6"/>
  <c r="G6" i="6"/>
  <c r="D4" i="6"/>
  <c r="I3" i="6"/>
  <c r="D3" i="6"/>
  <c r="G3" i="2"/>
  <c r="J3" i="5"/>
  <c r="F7" i="4"/>
  <c r="D7" i="4" s="1"/>
  <c r="F17" i="4"/>
  <c r="D17" i="4" s="1"/>
  <c r="D4" i="5"/>
  <c r="B30" i="2" l="1"/>
  <c r="D6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B28" i="6" s="1"/>
  <c r="K3" i="6"/>
  <c r="A4" i="6"/>
  <c r="D15" i="6"/>
  <c r="A10" i="6"/>
  <c r="A5" i="6"/>
  <c r="A11" i="6"/>
  <c r="D9" i="5"/>
  <c r="G31" i="4"/>
  <c r="D31" i="4" s="1"/>
  <c r="A23" i="6" l="1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2" i="5"/>
  <c r="D6" i="5"/>
  <c r="A7" i="5" s="1"/>
  <c r="L5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25" i="4" s="1"/>
  <c r="E10" i="4"/>
  <c r="C27" i="3"/>
  <c r="F1" i="3" s="1"/>
  <c r="G24" i="4" l="1"/>
  <c r="D11" i="4"/>
  <c r="G25" i="4"/>
  <c r="B4" i="4"/>
  <c r="E24" i="4"/>
  <c r="D5" i="4"/>
  <c r="B5" i="4" s="1"/>
  <c r="K14" i="4" s="1"/>
  <c r="D10" i="4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</calcChain>
</file>

<file path=xl/sharedStrings.xml><?xml version="1.0" encoding="utf-8"?>
<sst xmlns="http://schemas.openxmlformats.org/spreadsheetml/2006/main" count="85" uniqueCount="59">
  <si>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</si>
  <si>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</si>
  <si>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</si>
  <si>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</si>
  <si>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</si>
  <si>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</si>
  <si>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</si>
  <si>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</si>
  <si>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</si>
  <si>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</si>
  <si>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</si>
  <si>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</si>
  <si>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</si>
  <si>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</si>
  <si>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</si>
  <si>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</si>
  <si>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</si>
  <si>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</si>
  <si>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</si>
  <si>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</si>
  <si>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</si>
  <si>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</si>
  <si>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</si>
  <si>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</si>
  <si>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</si>
  <si>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</si>
  <si>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</si>
  <si>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</si>
  <si>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</si>
  <si>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</si>
  <si>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</si>
  <si>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</si>
  <si>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</si>
  <si>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</si>
  <si>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</si>
  <si>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</si>
  <si>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annual FCF, while keeping 210k liquid  in FLI2PF and LTIS</t>
  </si>
  <si>
    <t>net inc end-to-end excluding 210k nest egg</t>
  </si>
  <si>
    <t>$4512 bonus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</si>
  <si>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</si>
  <si>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</si>
  <si>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</si>
  <si>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</si>
  <si>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</si>
  <si>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</si>
  <si>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</si>
  <si>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</si>
  <si>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</si>
  <si>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</si>
  <si>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</si>
  <si>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</si>
  <si>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</si>
  <si>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</si>
  <si>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</si>
  <si>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</si>
  <si>
    <t>30M int 
#当作Nov25缴</t>
  </si>
  <si>
    <t>!!退保^</t>
  </si>
  <si>
    <t>12M TD excess return</t>
  </si>
  <si>
    <t>&lt;XIRR&gt;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</si>
</sst>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opLeftCell="A2" workbookViewId="0">
      <selection activeCell="L12" sqref="L1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12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17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16</v>
      </c>
      <c r="F4" t="s">
        <v>13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20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15</v>
      </c>
      <c r="F6" t="s">
        <v>21</v>
      </c>
      <c r="G6" s="7">
        <f>G4+D3</f>
        <v>190000</v>
      </c>
      <c r="K6" s="11"/>
      <c r="L6" s="9"/>
    </row>
    <row r="7" spans="1:12" x14ac:dyDescent="0.25">
      <c r="A7" s="5">
        <f>SUM($D$3:D7)</f>
        <v>-68785</v>
      </c>
      <c r="B7" s="2"/>
      <c r="F7" t="s">
        <v>19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22</v>
      </c>
      <c r="G8" s="2">
        <v>1.37E-2</v>
      </c>
    </row>
    <row r="9" spans="1:12" x14ac:dyDescent="0.25">
      <c r="A9" s="5">
        <f>SUM($D$3:D9)</f>
        <v>-60760</v>
      </c>
      <c r="B9" s="2" t="s">
        <v>48</v>
      </c>
      <c r="C9" s="3">
        <v>46419</v>
      </c>
      <c r="D9">
        <f>3.21%*$G$4</f>
        <v>8024.9999999999991</v>
      </c>
      <c r="E9" t="s">
        <v>14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26</v>
      </c>
    </row>
    <row r="11" spans="1:12" x14ac:dyDescent="0.25">
      <c r="A11" s="5" t="s">
        <v>56</v>
      </c>
      <c r="B11" s="5"/>
      <c r="D11" s="5"/>
      <c r="E11" s="6"/>
    </row>
    <row r="12" spans="1:12" x14ac:dyDescent="0.25">
      <c r="A12" s="5">
        <f>SUM($D$3:D12)</f>
        <v>-57485</v>
      </c>
      <c r="B12" s="2"/>
      <c r="C12" s="3">
        <v>46784</v>
      </c>
      <c r="D12">
        <f t="shared" ref="D12:D28" si="0">3.21%*$G$4-$G$7*$G$6</f>
        <v>3274.9999999999991</v>
      </c>
      <c r="E12" t="s">
        <v>47</v>
      </c>
      <c r="F12" s="8"/>
      <c r="G12" s="8"/>
      <c r="H12" s="8"/>
      <c r="I12" s="8"/>
      <c r="J12" s="8"/>
    </row>
    <row r="13" spans="1:12" x14ac:dyDescent="0.25">
      <c r="A13" s="5">
        <f>SUM($D$3:D13)</f>
        <v>-54210</v>
      </c>
      <c r="B13" s="2"/>
      <c r="C13" s="3">
        <v>47150</v>
      </c>
      <c r="D13">
        <f t="shared" si="0"/>
        <v>3274.9999999999991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-50935</v>
      </c>
      <c r="B14" s="2"/>
      <c r="C14" s="3">
        <v>47515</v>
      </c>
      <c r="D14">
        <f t="shared" si="0"/>
        <v>3274.9999999999991</v>
      </c>
      <c r="H14" s="8"/>
      <c r="I14" s="8"/>
      <c r="J14" s="8"/>
    </row>
    <row r="15" spans="1:12" x14ac:dyDescent="0.25">
      <c r="A15" s="5">
        <f>SUM($D$3:D15)</f>
        <v>-47660</v>
      </c>
      <c r="B15" s="8" t="s">
        <v>54</v>
      </c>
      <c r="C15" s="3">
        <v>47880</v>
      </c>
      <c r="D15">
        <f t="shared" si="0"/>
        <v>3274.9999999999991</v>
      </c>
    </row>
    <row r="16" spans="1:12" x14ac:dyDescent="0.25">
      <c r="A16" s="5">
        <f>SUM($D$3:D16)</f>
        <v>-44385</v>
      </c>
      <c r="B16" s="30">
        <f>-D16/D3</f>
        <v>5.4583333333333317E-2</v>
      </c>
      <c r="C16" s="3">
        <v>48245</v>
      </c>
      <c r="D16">
        <f t="shared" si="0"/>
        <v>3274.9999999999991</v>
      </c>
    </row>
    <row r="17" spans="1:7" x14ac:dyDescent="0.25">
      <c r="A17" s="5">
        <f>SUM($D$3:D17)</f>
        <v>-41110</v>
      </c>
      <c r="B17" s="2"/>
      <c r="C17" s="3">
        <v>48611</v>
      </c>
      <c r="D17">
        <f t="shared" si="0"/>
        <v>3274.9999999999991</v>
      </c>
    </row>
    <row r="18" spans="1:7" x14ac:dyDescent="0.25">
      <c r="A18" s="5">
        <f>SUM($D$3:D18)</f>
        <v>-37835</v>
      </c>
      <c r="B18" s="2"/>
      <c r="C18" s="3">
        <v>48976</v>
      </c>
      <c r="D18">
        <f t="shared" si="0"/>
        <v>3274.9999999999991</v>
      </c>
    </row>
    <row r="19" spans="1:7" x14ac:dyDescent="0.25">
      <c r="A19" s="5">
        <f>SUM($D$3:D19)</f>
        <v>-34560</v>
      </c>
      <c r="B19" s="2"/>
      <c r="C19" s="3">
        <v>49341</v>
      </c>
      <c r="D19">
        <f t="shared" si="0"/>
        <v>3274.9999999999991</v>
      </c>
    </row>
    <row r="20" spans="1:7" x14ac:dyDescent="0.25">
      <c r="A20" s="5">
        <f>SUM($D$3:D20)</f>
        <v>-31285</v>
      </c>
      <c r="B20" s="2"/>
      <c r="C20" s="3">
        <v>49706</v>
      </c>
      <c r="D20">
        <f t="shared" si="0"/>
        <v>3274.9999999999991</v>
      </c>
    </row>
    <row r="21" spans="1:7" x14ac:dyDescent="0.25">
      <c r="A21" s="5">
        <f>SUM($D$3:D21)</f>
        <v>-28010</v>
      </c>
      <c r="B21" s="2"/>
      <c r="C21" s="3">
        <v>50072</v>
      </c>
      <c r="D21">
        <f t="shared" si="0"/>
        <v>3274.9999999999991</v>
      </c>
    </row>
    <row r="22" spans="1:7" x14ac:dyDescent="0.25">
      <c r="A22" s="5">
        <f>SUM($D$3:D22)</f>
        <v>-24735</v>
      </c>
      <c r="B22" s="2"/>
      <c r="C22" s="3">
        <v>50437</v>
      </c>
      <c r="D22">
        <f t="shared" si="0"/>
        <v>3274.9999999999991</v>
      </c>
    </row>
    <row r="23" spans="1:7" x14ac:dyDescent="0.25">
      <c r="A23" s="5">
        <f>SUM($D$3:D23)</f>
        <v>-21460</v>
      </c>
      <c r="B23" s="2"/>
      <c r="C23" s="3">
        <v>50802</v>
      </c>
      <c r="D23">
        <f t="shared" si="0"/>
        <v>3274.9999999999991</v>
      </c>
    </row>
    <row r="24" spans="1:7" x14ac:dyDescent="0.25">
      <c r="A24" s="5">
        <f>SUM($D$3:D24)</f>
        <v>-18185</v>
      </c>
      <c r="B24" s="2"/>
      <c r="C24" s="3">
        <v>51167</v>
      </c>
      <c r="D24">
        <f t="shared" si="0"/>
        <v>3274.9999999999991</v>
      </c>
    </row>
    <row r="25" spans="1:7" x14ac:dyDescent="0.25">
      <c r="A25" s="5">
        <f>SUM($D$3:D25)</f>
        <v>-14910</v>
      </c>
      <c r="B25" s="2"/>
      <c r="C25" s="3">
        <v>51533</v>
      </c>
      <c r="D25">
        <f t="shared" si="0"/>
        <v>3274.9999999999991</v>
      </c>
    </row>
    <row r="26" spans="1:7" x14ac:dyDescent="0.25">
      <c r="A26" s="5">
        <f>SUM($D$3:D26)</f>
        <v>-11635</v>
      </c>
      <c r="B26" s="2"/>
      <c r="C26" s="3">
        <v>51898</v>
      </c>
      <c r="D26">
        <f t="shared" si="0"/>
        <v>3274.9999999999991</v>
      </c>
    </row>
    <row r="27" spans="1:7" x14ac:dyDescent="0.25">
      <c r="A27" s="5">
        <f>SUM($D$3:D27)</f>
        <v>-8360</v>
      </c>
      <c r="B27" s="2"/>
      <c r="C27" s="3">
        <v>52263</v>
      </c>
      <c r="D27">
        <f t="shared" si="0"/>
        <v>3274.9999999999991</v>
      </c>
    </row>
    <row r="28" spans="1:7" x14ac:dyDescent="0.25">
      <c r="A28" s="5">
        <f>SUM($D$3:D28)</f>
        <v>-5085.0000000000009</v>
      </c>
      <c r="B28" s="2" t="s">
        <v>6</v>
      </c>
      <c r="C28" s="3">
        <v>52628</v>
      </c>
      <c r="D28">
        <f t="shared" si="0"/>
        <v>3274.9999999999991</v>
      </c>
      <c r="F28" s="6"/>
      <c r="G28" s="6"/>
    </row>
    <row r="29" spans="1:7" x14ac:dyDescent="0.25">
      <c r="A29" s="5">
        <f>SUM($D$3:D29)</f>
        <v>54915</v>
      </c>
      <c r="B29" s="2">
        <f>XIRR(D3:D29,C3:C29)</f>
        <v>4.3532499670982369E-2</v>
      </c>
      <c r="C29" s="3">
        <v>52628</v>
      </c>
      <c r="D29" s="5">
        <f>-$D$3</f>
        <v>60000</v>
      </c>
      <c r="E29" s="6" t="s">
        <v>26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I16" sqref="I16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57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6 D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abSelected="1" topLeftCell="B1" workbookViewId="0">
      <selection activeCell="R14" sqref="R14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39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SUM($D$3:D12)</f>
        <v>-256213.87012499999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40</v>
      </c>
      <c r="I12" s="8"/>
    </row>
    <row r="13" spans="2:11" ht="30" x14ac:dyDescent="0.25">
      <c r="B13" s="14">
        <f>SUM($D$3:D13)</f>
        <v>-268423.87012500002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55</v>
      </c>
      <c r="I13" s="8"/>
      <c r="J13" s="25" t="s">
        <v>42</v>
      </c>
      <c r="K13" s="26">
        <f>B13</f>
        <v>-268423.87012500002</v>
      </c>
    </row>
    <row r="14" spans="2:11" x14ac:dyDescent="0.25">
      <c r="B14" s="14">
        <f>SUM($D$3:D14)</f>
        <v>-263951.00346500002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41</v>
      </c>
      <c r="K14" s="14">
        <f>B5</f>
        <v>-94002.343333333323</v>
      </c>
    </row>
    <row r="15" spans="2:11" x14ac:dyDescent="0.25">
      <c r="B15" s="14">
        <f>SUM($D$3:D15)</f>
        <v>-113754.00346500002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44</v>
      </c>
      <c r="I15" s="8"/>
      <c r="J15" s="12" t="s">
        <v>43</v>
      </c>
      <c r="K15" s="14">
        <f>K13-K14</f>
        <v>-174421.52679166669</v>
      </c>
    </row>
    <row r="16" spans="2:11" x14ac:dyDescent="0.25">
      <c r="B16" s="14">
        <f>SUM($D$3:D16)</f>
        <v>-143832.95346500003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-135807.95346500003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SUM($D$3:D18)</f>
        <v>-75807.953465000028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45</v>
      </c>
      <c r="I18" s="19"/>
    </row>
    <row r="19" spans="2:11" x14ac:dyDescent="0.25">
      <c r="B19" s="14">
        <f>SUM($D$3:D19)</f>
        <v>-105886.90346500002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-135965.85346500002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-130865.96749250003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-126354.12499250003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38</v>
      </c>
      <c r="I22" s="8"/>
    </row>
    <row r="23" spans="2:11" ht="15.75" thickBot="1" x14ac:dyDescent="0.3">
      <c r="B23" s="23">
        <f>SUM($D$3:D23)</f>
        <v>24040.62500749997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46</v>
      </c>
      <c r="I23" s="8"/>
    </row>
    <row r="24" spans="2:11" ht="15.75" thickTop="1" x14ac:dyDescent="0.25">
      <c r="B24" s="31" t="s">
        <v>52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58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37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-185766.08152000004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36</v>
      </c>
      <c r="I27" s="8"/>
    </row>
    <row r="28" spans="2:11" x14ac:dyDescent="0.25">
      <c r="B28" s="14">
        <f>SUM($D$3:D28)-$F$18-SUM($G$22:$G$23)</f>
        <v>-180666.19554750004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SUM($D$3:D29)-$F$18-SUM($G$22:$G$23)</f>
        <v>-175566.30957500002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SUM($D$3:D30)-$F$18-SUM($G$22:$G$23)</f>
        <v>-170466.42360250003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SUM($D$3:D31)-$F$18-SUM($G$22:$G$23)</f>
        <v>-165366.53763000004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SUM($D$3:D32)-$F$18-SUM($G$22:$G$23)</f>
        <v>-162091.53763000004</v>
      </c>
      <c r="C32" s="13">
        <v>46784</v>
      </c>
      <c r="D32" s="14">
        <f t="shared" si="0"/>
        <v>3274.9999999999991</v>
      </c>
      <c r="E32" s="14"/>
      <c r="F32" s="12">
        <f t="shared" ref="F32:F38" si="1">3.21%*$K$9-$K$10*$K$32</f>
        <v>3274.9999999999991</v>
      </c>
      <c r="G32" s="29" t="s">
        <v>50</v>
      </c>
      <c r="H32" s="38"/>
      <c r="I32" s="8"/>
      <c r="J32" t="s">
        <v>51</v>
      </c>
      <c r="K32" s="2">
        <v>2.5000000000000001E-2</v>
      </c>
    </row>
    <row r="33" spans="2:11" x14ac:dyDescent="0.25">
      <c r="B33" s="14">
        <f>SUM($D$3:D33)-$F$18-SUM($G$22:$G$23)</f>
        <v>-158816.53763000004</v>
      </c>
      <c r="C33" s="13">
        <v>47150</v>
      </c>
      <c r="D33" s="14">
        <f t="shared" si="0"/>
        <v>3274.9999999999991</v>
      </c>
      <c r="E33" s="14"/>
      <c r="F33" s="12">
        <f t="shared" si="1"/>
        <v>3274.9999999999991</v>
      </c>
      <c r="G33" s="14"/>
      <c r="H33" s="38"/>
      <c r="I33" s="8"/>
      <c r="J33" t="s">
        <v>53</v>
      </c>
      <c r="K33" s="24">
        <f>-F32/F6</f>
        <v>5.4583333333333317E-2</v>
      </c>
    </row>
    <row r="34" spans="2:11" x14ac:dyDescent="0.25">
      <c r="B34" s="14">
        <f>SUM($D$3:D34)-$F$18-SUM($G$22:$G$23)</f>
        <v>-155541.53763000004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SUM($D$3:D35)-$F$18-SUM($G$22:$G$23)</f>
        <v>-152266.53763000004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SUM($D$3:D36)-$F$18-SUM($G$22:$G$23)</f>
        <v>-148991.53763000004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SUM($D$3:D37)-$F$18-SUM($G$22:$G$23)</f>
        <v>-145716.53763000004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SUM($D$3:D38)-$F$18-SUM($G$22:$G$23)</f>
        <v>-142441.53763000004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49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2024-08-17T11:15:37Z</dcterms:modified>
</cp:coreProperties>
</file>