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9707B29-026F-4D8E-99FE-DB98F9C56881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15" i="32" l="1"/>
  <c r="NA17" i="32" l="1"/>
  <c r="NA36" i="32"/>
  <c r="MS37" i="32" l="1"/>
  <c r="MY8" i="32"/>
  <c r="NA16" i="32"/>
  <c r="MY13" i="32"/>
  <c r="MY14" i="32"/>
  <c r="NC12" i="32" l="1"/>
  <c r="NA28" i="32" l="1"/>
  <c r="MY34" i="32" l="1"/>
  <c r="NC28" i="32"/>
  <c r="NC2" i="32" s="1"/>
  <c r="MY15" i="32"/>
  <c r="MY2" i="32" s="1"/>
  <c r="MU40" i="32" l="1"/>
  <c r="MU19" i="32"/>
  <c r="MY31" i="32" l="1"/>
  <c r="MU15" i="32"/>
  <c r="NA38" i="32" l="1"/>
  <c r="NA5" i="32" s="1"/>
  <c r="MY36" i="32"/>
  <c r="MY30" i="32"/>
  <c r="MY32" i="32"/>
  <c r="MY35" i="32" l="1"/>
  <c r="MY33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<sst xmlns="http://schemas.openxmlformats.org/spreadsheetml/2006/main" count="8560" uniqueCount="3529">
  <si>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</si>
  <si>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</si>
  <si>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</si>
  <si>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</si>
  <si>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</si>
  <si>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</si>
  <si>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</si>
  <si>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</si>
  <si>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</si>
  <si>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</si>
  <si>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</si>
  <si>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</si>
  <si>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</si>
  <si>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</si>
  <si>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</si>
  <si>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</si>
  <si>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</si>
  <si>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</si>
  <si>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</si>
  <si>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</si>
  <si>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</si>
  <si>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</si>
  <si>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</si>
  <si>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</si>
  <si>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</si>
  <si>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</si>
  <si>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</si>
  <si>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</si>
  <si>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</si>
  <si>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</si>
  <si>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</si>
  <si>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</si>
  <si>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</si>
  <si>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</si>
  <si>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</si>
  <si>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</si>
  <si>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</si>
  <si>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</si>
  <si>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</si>
  <si>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</si>
  <si>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</si>
  <si>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</si>
  <si>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</si>
  <si>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</si>
  <si>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</si>
  <si>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</si>
  <si>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</si>
  <si>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</si>
  <si>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</si>
  <si>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</si>
  <si>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</si>
  <si>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</si>
  <si>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</si>
  <si>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</si>
  <si>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</si>
  <si>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</si>
  <si>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</si>
  <si>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</si>
  <si>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</si>
  <si>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</si>
  <si>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</si>
  <si>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</si>
  <si>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</si>
  <si>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</si>
  <si>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</si>
  <si>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</si>
  <si>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</si>
  <si>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</si>
  <si>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</si>
  <si>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</si>
  <si>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</si>
  <si>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</si>
  <si>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</si>
  <si>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</si>
  <si>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</si>
  <si>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</si>
  <si>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</si>
  <si>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</si>
  <si>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</si>
  <si>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</si>
  <si>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</si>
  <si>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</si>
  <si>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</si>
  <si>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</si>
  <si>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</si>
  <si>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</si>
  <si>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</si>
  <si>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</si>
  <si>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</si>
  <si>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</si>
  <si>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</si>
  <si>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</si>
  <si>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</si>
  <si>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</si>
  <si>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</si>
  <si>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</si>
  <si>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</si>
  <si>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</si>
  <si>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</si>
  <si>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</si>
  <si>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</si>
  <si>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</si>
  <si>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</si>
  <si>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</si>
  <si>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</si>
  <si>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</si>
  <si>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</si>
  <si>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</si>
  <si>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</si>
  <si>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</si>
  <si>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</si>
  <si>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</si>
  <si>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</si>
  <si>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</si>
  <si>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</si>
  <si>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</si>
  <si>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</si>
  <si>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</si>
  <si>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</si>
  <si>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</si>
  <si>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</si>
  <si>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</si>
  <si>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</si>
  <si>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</si>
  <si>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</si>
  <si>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</si>
  <si>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</si>
  <si>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</si>
  <si>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</si>
  <si>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</si>
  <si>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</si>
  <si>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</si>
  <si>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</si>
  <si>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</si>
  <si>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</si>
  <si>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</si>
  <si>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</si>
  <si>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</si>
  <si>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</si>
  <si>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</si>
  <si>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</si>
  <si>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</si>
  <si>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</si>
  <si>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</si>
  <si>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</si>
  <si>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</si>
  <si>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</si>
  <si>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</si>
  <si>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</si>
  <si>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</si>
  <si>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</si>
  <si>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</si>
  <si>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</si>
  <si>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</si>
  <si>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</si>
  <si>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</si>
  <si>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</si>
  <si>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</si>
  <si>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</si>
  <si>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</si>
  <si>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</si>
  <si>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</si>
  <si>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</si>
  <si>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</si>
  <si>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</si>
  <si>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</si>
  <si>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</si>
  <si>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</si>
  <si>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</si>
  <si>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</si>
  <si>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</si>
  <si>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</si>
  <si>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</si>
  <si>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</si>
  <si>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</si>
  <si>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</si>
  <si>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</si>
  <si>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</si>
  <si>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</si>
  <si>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</si>
  <si>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</si>
  <si>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</si>
  <si>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</si>
  <si>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</si>
  <si>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</si>
  <si>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</si>
  <si>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</si>
  <si>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</si>
  <si>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</si>
  <si>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</si>
  <si>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</si>
  <si>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</si>
  <si>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</si>
  <si>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</si>
  <si>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</si>
  <si>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</si>
  <si>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</si>
  <si>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</si>
  <si>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</si>
  <si>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</si>
  <si>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</si>
  <si>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</si>
  <si>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</si>
  <si>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</si>
  <si>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</si>
  <si>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</si>
  <si>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</si>
  <si>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</si>
  <si>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</si>
  <si>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</si>
  <si>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</si>
  <si>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</si>
  <si>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</si>
  <si>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</si>
  <si>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</si>
  <si>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</si>
  <si>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</si>
  <si>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</si>
  <si>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</si>
  <si>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</si>
  <si>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</si>
  <si>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</si>
  <si>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</si>
  <si>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</si>
  <si>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</si>
  <si>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</si>
  <si>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</si>
  <si>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</si>
  <si>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</si>
  <si>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</si>
  <si>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</si>
  <si>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</si>
  <si>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</si>
  <si>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</si>
  <si>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</si>
  <si>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</si>
  <si>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</si>
  <si>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</si>
  <si>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</si>
  <si>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</si>
  <si>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</si>
  <si>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</si>
  <si>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</si>
  <si>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</si>
  <si>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</si>
  <si>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</si>
  <si>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</si>
  <si>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</si>
  <si>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</si>
  <si>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</si>
  <si>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</si>
  <si>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</si>
  <si>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</si>
  <si>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</si>
  <si>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</si>
  <si>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</si>
  <si>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</si>
  <si>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</si>
  <si>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</si>
  <si>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</si>
  <si>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</si>
  <si>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</si>
  <si>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</si>
  <si>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</si>
  <si>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</si>
  <si>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</si>
  <si>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</si>
  <si>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</si>
  <si>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</si>
  <si>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</si>
  <si>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</si>
  <si>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</si>
  <si>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</si>
  <si>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</si>
  <si>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</si>
  <si>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</si>
  <si>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</si>
  <si>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</si>
  <si>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</si>
  <si>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</si>
  <si>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</si>
  <si>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</si>
  <si>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</si>
  <si>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</si>
  <si>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</si>
  <si>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</si>
  <si>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</si>
  <si>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</si>
  <si>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</si>
  <si>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</si>
  <si>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</si>
  <si>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</si>
  <si>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</si>
  <si>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</si>
  <si>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</si>
  <si>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</si>
  <si>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</si>
  <si>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</si>
  <si>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</si>
  <si>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</si>
  <si>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</si>
  <si>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</si>
  <si>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</si>
  <si>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</si>
  <si>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</si>
  <si>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</si>
  <si>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</si>
  <si>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</si>
  <si>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</si>
  <si>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</si>
  <si>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</si>
  <si>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</si>
  <si>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</si>
  <si>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</si>
  <si>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</si>
  <si>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</si>
  <si>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</si>
  <si>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</si>
  <si>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</si>
  <si>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</si>
  <si>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</si>
  <si>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</si>
  <si>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</si>
  <si>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</si>
  <si>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</si>
  <si>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</si>
  <si>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</si>
  <si>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</si>
  <si>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</si>
  <si>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</si>
  <si>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</si>
  <si>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</si>
  <si>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</si>
  <si>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</si>
  <si>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</si>
  <si>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</si>
  <si>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</si>
  <si>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</si>
  <si>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</si>
  <si>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</si>
  <si>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</si>
  <si>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</si>
  <si>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</si>
  <si>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</si>
  <si>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</si>
  <si>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</si>
  <si>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</si>
  <si>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</si>
  <si>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</si>
  <si>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</si>
  <si>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</si>
  <si>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</si>
  <si>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</si>
  <si>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</si>
  <si>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</si>
  <si>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</si>
  <si>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</si>
  <si>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</si>
  <si>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</si>
  <si>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</si>
  <si>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</si>
  <si>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</si>
  <si>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</si>
  <si>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</si>
  <si>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</si>
  <si>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</si>
  <si>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</si>
  <si>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</si>
  <si>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</si>
  <si>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</si>
  <si>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</si>
  <si>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</si>
  <si>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</si>
  <si>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</si>
  <si>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</si>
  <si>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</si>
  <si>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</si>
  <si>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</si>
  <si>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</si>
  <si>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</si>
  <si>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</si>
  <si>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</si>
  <si>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</si>
  <si>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</si>
  <si>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</si>
  <si>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</si>
  <si>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</si>
  <si>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</si>
  <si>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</si>
  <si>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</si>
  <si>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</si>
  <si>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</si>
  <si>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</si>
  <si>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</si>
  <si>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</si>
  <si>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</si>
  <si>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</si>
  <si>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</si>
  <si>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</si>
  <si>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</si>
  <si>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</si>
  <si>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</si>
  <si>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</si>
  <si>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</si>
  <si>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</si>
  <si>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</si>
  <si>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</si>
  <si>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</si>
  <si>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</si>
  <si>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</si>
  <si>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</si>
  <si>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</si>
  <si>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</si>
  <si>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</si>
  <si>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</si>
  <si>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</si>
  <si>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</si>
  <si>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</si>
  <si>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</si>
  <si>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</si>
  <si>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</si>
  <si>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</si>
  <si>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</si>
  <si>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</si>
  <si>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</si>
  <si>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</si>
  <si>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</si>
  <si>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</si>
  <si>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</si>
  <si>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</si>
  <si>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</si>
  <si>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</si>
  <si>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</si>
  <si>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</si>
  <si>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</si>
  <si>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</si>
  <si>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</si>
  <si>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</si>
  <si>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</si>
  <si>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</si>
  <si>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</si>
  <si>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</si>
  <si>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</si>
  <si>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</si>
  <si>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</si>
  <si>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</si>
  <si>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</si>
  <si>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</si>
  <si>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</si>
  <si>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</si>
  <si>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</si>
  <si>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</si>
  <si>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</si>
  <si>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</si>
  <si>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</si>
  <si>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</si>
  <si>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</si>
  <si>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</si>
  <si>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</si>
  <si>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</si>
  <si>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</si>
  <si>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</si>
  <si>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</si>
  <si>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</si>
  <si>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</si>
  <si>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</si>
  <si>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</si>
  <si>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</si>
  <si>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</si>
  <si>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</si>
  <si>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</si>
  <si>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</si>
  <si>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</si>
  <si>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</si>
  <si>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</si>
  <si>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</si>
  <si>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</si>
  <si>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</si>
  <si>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</si>
  <si>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</si>
  <si>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</si>
  <si>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</si>
  <si>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</si>
  <si>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</si>
  <si>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</si>
  <si>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</si>
  <si>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</si>
  <si>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</si>
  <si>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</si>
  <si>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</si>
  <si>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</si>
  <si>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</si>
  <si>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</si>
  <si>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</si>
  <si>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</si>
  <si>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</si>
  <si>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</si>
  <si>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</si>
  <si>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</si>
  <si>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</si>
  <si>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</si>
  <si>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</si>
  <si>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</si>
  <si>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</si>
  <si>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</si>
  <si>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</si>
  <si>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</si>
  <si>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</si>
  <si>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</si>
  <si>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</si>
  <si>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</si>
  <si>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</si>
  <si>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</si>
  <si>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</si>
  <si>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</si>
  <si>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</si>
  <si>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</si>
  <si>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</si>
  <si>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</si>
  <si>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</si>
  <si>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</si>
  <si>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</si>
  <si>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</si>
  <si>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</si>
  <si>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</si>
  <si>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</si>
  <si>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</si>
  <si>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</si>
  <si>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</si>
  <si>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</si>
  <si>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</si>
  <si>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</si>
  <si>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</si>
  <si>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</si>
  <si>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</si>
  <si>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</si>
  <si>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</si>
  <si>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</si>
  <si>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</si>
  <si>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</si>
  <si>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</si>
  <si>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</si>
  <si>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</si>
  <si>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</si>
  <si>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</si>
  <si>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</si>
  <si>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</si>
  <si>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</si>
  <si>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</si>
  <si>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</si>
  <si>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</si>
  <si>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</si>
  <si>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</si>
  <si>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</si>
  <si>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</si>
  <si>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</si>
  <si>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</si>
  <si>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</si>
  <si>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</si>
  <si>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</si>
  <si>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</si>
  <si>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</si>
  <si>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</si>
  <si>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</si>
  <si>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</si>
  <si>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</si>
  <si>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</si>
  <si>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</si>
  <si>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</si>
  <si>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</si>
  <si>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</si>
  <si>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</si>
  <si>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</si>
  <si>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</si>
  <si>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</si>
  <si>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</si>
  <si>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</si>
  <si>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</si>
  <si>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</si>
  <si>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</si>
  <si>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</si>
  <si>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</si>
  <si>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</si>
  <si>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</si>
  <si>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</si>
  <si>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</si>
  <si>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</si>
  <si>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</si>
  <si>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</si>
  <si>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</si>
  <si>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</si>
  <si>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</si>
  <si>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</si>
  <si>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</si>
  <si>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</si>
  <si>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</si>
  <si>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</si>
  <si>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</si>
  <si>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</si>
  <si>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</si>
  <si>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</si>
  <si>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</si>
  <si>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</si>
  <si>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</si>
  <si>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</si>
  <si>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</si>
  <si>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</si>
  <si>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</si>
  <si>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</si>
  <si>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</si>
  <si>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</si>
  <si>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</si>
  <si>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</si>
  <si>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</si>
  <si>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</si>
  <si>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</si>
  <si>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</si>
  <si>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</si>
  <si>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</si>
  <si>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</si>
  <si>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</si>
  <si>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</si>
  <si>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</si>
  <si>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</si>
  <si>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</si>
  <si>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</si>
  <si>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</si>
  <si>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</si>
  <si>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</si>
  <si>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</si>
  <si>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</si>
  <si>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</si>
  <si>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</si>
  <si>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</si>
  <si>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</si>
  <si>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</si>
  <si>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</si>
  <si>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</si>
  <si>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</si>
  <si>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</si>
  <si>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</si>
  <si>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</si>
  <si>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</si>
  <si>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</si>
  <si>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</si>
  <si>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</si>
  <si>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</si>
  <si>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</si>
  <si>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</si>
  <si>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</si>
  <si>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</si>
  <si>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</si>
  <si>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</si>
  <si>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</si>
  <si>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</si>
  <si>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</si>
  <si>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</si>
  <si>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</si>
  <si>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</si>
  <si>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</si>
  <si>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</si>
  <si>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</si>
  <si>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</si>
  <si>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</si>
  <si>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</si>
  <si>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</si>
  <si>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</si>
  <si>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</si>
  <si>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</si>
  <si>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</si>
  <si>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</si>
  <si>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</si>
  <si>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</si>
  <si>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</si>
  <si>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</si>
  <si>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</si>
  <si>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</si>
  <si>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</si>
  <si>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</si>
  <si>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</si>
  <si>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</si>
  <si>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</si>
  <si>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</si>
  <si>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</si>
  <si>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</si>
  <si>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</si>
  <si>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</si>
  <si>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</si>
  <si>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</si>
  <si>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</si>
  <si>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</si>
  <si>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</si>
  <si>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</si>
  <si>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</si>
  <si>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</si>
  <si>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</si>
  <si>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</si>
  <si>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</si>
  <si>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</si>
  <si>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</si>
  <si>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</si>
  <si>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</si>
  <si>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</si>
  <si>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</si>
  <si>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</si>
  <si>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</si>
  <si>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</si>
  <si>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</si>
  <si>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</si>
  <si>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</si>
  <si>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</si>
  <si>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</si>
  <si>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</si>
  <si>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</si>
  <si>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</si>
  <si>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</si>
  <si>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</si>
  <si>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</si>
  <si>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</si>
  <si>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</si>
  <si>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</si>
  <si>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</si>
  <si>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</si>
  <si>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</si>
  <si>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</si>
  <si>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</si>
  <si>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</si>
  <si>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</si>
  <si>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</si>
  <si>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</si>
  <si>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</si>
  <si>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</si>
  <si>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</si>
  <si>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</si>
  <si>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</si>
  <si>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</si>
  <si>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</si>
  <si>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</si>
  <si>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</si>
  <si>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</si>
  <si>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</si>
  <si>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</si>
  <si>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</si>
  <si>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</si>
  <si>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</si>
  <si>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</si>
  <si>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</si>
  <si>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</si>
  <si>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</si>
  <si>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</si>
  <si>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</si>
  <si>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</si>
  <si>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</si>
  <si>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</si>
  <si>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</si>
  <si>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</si>
  <si>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</si>
  <si>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</si>
  <si>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</si>
  <si>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</si>
  <si>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</si>
  <si>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</si>
  <si>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</si>
  <si>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</si>
  <si>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</si>
  <si>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</si>
  <si>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</si>
  <si>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</si>
  <si>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</si>
  <si>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</si>
  <si>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</si>
  <si>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</si>
  <si>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</si>
  <si>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</si>
  <si>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</si>
  <si>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</si>
  <si>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</si>
  <si>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</si>
  <si>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</si>
  <si>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</si>
  <si>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</si>
  <si>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</si>
  <si>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</si>
  <si>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</si>
  <si>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</si>
  <si>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</si>
  <si>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</si>
  <si>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</si>
  <si>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</si>
  <si>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</si>
  <si>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</si>
  <si>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</si>
  <si>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</si>
  <si>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</si>
  <si>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</si>
  <si>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</si>
  <si>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</si>
  <si>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</si>
  <si>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</si>
  <si>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</si>
  <si>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</si>
  <si>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</si>
  <si>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</si>
  <si>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</si>
  <si>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</si>
  <si>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</si>
  <si>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</si>
  <si>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</si>
  <si>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</si>
  <si>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</si>
  <si>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</si>
  <si>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</si>
  <si>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</si>
  <si>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</si>
  <si>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</si>
  <si>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</si>
  <si>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</si>
  <si>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</si>
  <si>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</si>
  <si>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</si>
  <si>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</si>
  <si>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</si>
  <si>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</si>
  <si>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</si>
  <si>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</si>
  <si>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</si>
  <si>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</si>
  <si>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</si>
  <si>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</si>
  <si>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</si>
  <si>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</si>
  <si>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</si>
  <si>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</si>
  <si>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</si>
  <si>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</si>
  <si>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</si>
  <si>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</si>
  <si>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</si>
  <si>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</si>
  <si>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</si>
  <si>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</si>
  <si>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</si>
  <si>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</si>
  <si>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</si>
  <si>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</si>
  <si>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</si>
  <si>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</si>
  <si>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</si>
  <si>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</si>
  <si>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</si>
  <si>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</si>
  <si>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</si>
  <si>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</si>
  <si>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</si>
  <si>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</si>
  <si>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</si>
  <si>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</si>
  <si>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</si>
  <si>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</si>
  <si>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</si>
  <si>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</si>
  <si>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</si>
  <si>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</si>
  <si>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</si>
  <si>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</si>
  <si>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</si>
  <si>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</si>
  <si>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</si>
  <si>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</si>
  <si>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</si>
  <si>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</si>
  <si>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</si>
  <si>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</si>
  <si>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</si>
  <si>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</si>
  <si>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</si>
  <si>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</si>
  <si>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</si>
  <si>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</si>
  <si>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</si>
  <si>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</si>
  <si>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</si>
  <si>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</si>
  <si>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</si>
  <si>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</si>
  <si>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</si>
  <si>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</si>
  <si>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</si>
  <si>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</si>
  <si>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</si>
  <si>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</si>
  <si>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</si>
  <si>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</si>
  <si>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</si>
  <si>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</si>
  <si>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</si>
  <si>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</si>
  <si>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</si>
  <si>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</si>
  <si>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</si>
  <si>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</si>
  <si>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</si>
  <si>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</si>
  <si>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</si>
  <si>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</si>
  <si>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</si>
  <si>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</si>
  <si>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</si>
  <si>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</si>
  <si>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</si>
  <si>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</si>
  <si>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</si>
  <si>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</si>
  <si>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</si>
  <si>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</si>
  <si>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</si>
  <si>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</si>
  <si>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</si>
  <si>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</si>
  <si>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</si>
  <si>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</si>
  <si>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</si>
  <si>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</si>
  <si>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</si>
  <si>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</si>
  <si>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</si>
  <si>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</si>
  <si>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</si>
  <si>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</si>
  <si>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</si>
  <si>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</si>
  <si>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</si>
  <si>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</si>
  <si>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</si>
  <si>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</si>
  <si>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</si>
  <si>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</si>
  <si>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</si>
  <si>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</si>
  <si>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</si>
  <si>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</si>
  <si>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</si>
  <si>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</si>
  <si>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</si>
  <si>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</si>
  <si>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</si>
  <si>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</si>
  <si>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</si>
  <si>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</si>
  <si>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</si>
  <si>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</si>
  <si>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</si>
  <si>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</si>
  <si>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</si>
  <si>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</si>
  <si>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</si>
  <si>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</si>
  <si>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</si>
  <si>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</si>
  <si>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</si>
  <si>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</si>
  <si>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</si>
  <si>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</si>
  <si>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</si>
  <si>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</si>
  <si>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</si>
  <si>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</si>
  <si>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</si>
  <si>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</si>
  <si>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</si>
  <si>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</si>
  <si>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</si>
  <si>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</si>
  <si>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</si>
  <si>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</si>
  <si>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</si>
  <si>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</si>
  <si>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</si>
  <si>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</si>
  <si>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</si>
  <si>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</si>
  <si>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</si>
  <si>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</si>
  <si>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</si>
  <si>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</si>
  <si>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</si>
  <si>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</si>
  <si>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</si>
  <si>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</si>
  <si>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</si>
  <si>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</si>
  <si>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</si>
  <si>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</si>
  <si>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</si>
  <si>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</si>
  <si>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</si>
  <si>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</si>
  <si>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</si>
  <si>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</si>
  <si>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</si>
  <si>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</si>
  <si>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</si>
  <si>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</si>
  <si>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</si>
  <si>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</si>
  <si>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</si>
  <si>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</si>
  <si>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</si>
  <si>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</si>
  <si>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</si>
  <si>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</si>
  <si>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</si>
  <si>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</si>
  <si>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</si>
  <si>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</si>
  <si>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</si>
  <si>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</si>
  <si>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</si>
  <si>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</si>
  <si>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</si>
  <si>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</si>
  <si>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</si>
  <si>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</si>
  <si>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</si>
  <si>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</si>
  <si>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</si>
  <si>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</si>
  <si>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</si>
  <si>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</si>
  <si>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</si>
  <si>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</si>
  <si>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</si>
  <si>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</si>
  <si>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</si>
  <si>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</si>
  <si>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</si>
  <si>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</si>
  <si>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</si>
  <si>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</si>
  <si>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</si>
  <si>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</si>
  <si>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</si>
  <si>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</si>
  <si>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</si>
  <si>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</si>
  <si>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</si>
  <si>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</si>
  <si>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</si>
  <si>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</si>
  <si>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</si>
  <si>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</si>
  <si>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</si>
  <si>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</si>
  <si>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</si>
  <si>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</si>
  <si>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</si>
  <si>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</si>
  <si>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</si>
  <si>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</si>
  <si>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</si>
  <si>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</si>
  <si>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</si>
  <si>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</si>
  <si>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</si>
  <si>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</si>
  <si>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</si>
  <si>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</si>
  <si>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</si>
  <si>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</si>
  <si>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</si>
  <si>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</si>
  <si>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</si>
  <si>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</si>
  <si>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</si>
  <si>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</si>
  <si>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</si>
  <si>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</si>
  <si>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</si>
  <si>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</si>
  <si>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</si>
  <si>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</si>
  <si>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</si>
  <si>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</si>
  <si>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</si>
  <si>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</si>
  <si>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</si>
  <si>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</si>
  <si>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</si>
  <si>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</si>
  <si>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</si>
  <si>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</si>
  <si>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</si>
  <si>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</si>
  <si>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</si>
  <si>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</si>
  <si>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</si>
  <si>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</si>
  <si>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</si>
  <si>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</si>
  <si>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</si>
  <si>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</si>
  <si>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</si>
  <si>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</si>
  <si>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</si>
  <si>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</si>
  <si>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</si>
  <si>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</si>
  <si>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</si>
  <si>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</si>
  <si>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</si>
  <si>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</si>
  <si>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</si>
  <si>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</si>
  <si>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</si>
  <si>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</si>
  <si>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</si>
  <si>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</si>
  <si>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</si>
  <si>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</si>
  <si>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</si>
  <si>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</si>
  <si>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</si>
  <si>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</si>
  <si>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</si>
  <si>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</si>
  <si>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</si>
  <si>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</si>
  <si>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</si>
  <si>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</si>
  <si>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</si>
  <si>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</si>
  <si>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</si>
  <si>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</si>
  <si>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</si>
  <si>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</si>
  <si>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</si>
  <si>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</si>
  <si>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</si>
  <si>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</si>
  <si>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</si>
  <si>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</si>
  <si>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</si>
  <si>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</si>
  <si>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</si>
  <si>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</si>
  <si>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</si>
  <si>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</si>
  <si>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</si>
  <si>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</si>
  <si>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</si>
  <si>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</si>
  <si>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</si>
  <si>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</si>
  <si>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</si>
  <si>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</si>
  <si>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</si>
  <si>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</si>
  <si>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</si>
  <si>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</si>
  <si>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</si>
  <si>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</si>
  <si>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</si>
  <si>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</si>
  <si>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</si>
  <si>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</si>
  <si>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</si>
  <si>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</si>
  <si>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</si>
  <si>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</si>
  <si>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</si>
  <si>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</si>
  <si>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</si>
  <si>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</si>
  <si>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</si>
  <si>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</si>
  <si>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</si>
  <si>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</si>
  <si>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</si>
  <si>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</si>
  <si>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</si>
  <si>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</si>
  <si>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</si>
  <si>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</si>
  <si>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</si>
  <si>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</si>
  <si>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</si>
  <si>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</si>
  <si>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</si>
  <si>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</si>
  <si>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</si>
  <si>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</si>
  <si>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</si>
  <si>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</si>
  <si>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</si>
  <si>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</si>
  <si>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</si>
  <si>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</si>
  <si>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</si>
  <si>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</si>
  <si>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</si>
  <si>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</si>
  <si>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</si>
  <si>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</si>
  <si>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</si>
  <si>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</si>
  <si>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</si>
  <si>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</si>
  <si>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</si>
  <si>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</si>
  <si>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</si>
  <si>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</si>
  <si>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</si>
  <si>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</si>
  <si>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</si>
  <si>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</si>
  <si>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</si>
  <si>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</si>
  <si>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</si>
  <si>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</si>
  <si>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</si>
  <si>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</si>
  <si>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</si>
  <si>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</si>
  <si>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</si>
  <si>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</si>
  <si>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</si>
  <si>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</si>
  <si>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</si>
  <si>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</si>
  <si>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</si>
  <si>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</si>
  <si>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</si>
  <si>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</si>
  <si>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</si>
  <si>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</si>
  <si>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</si>
  <si>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</si>
  <si>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</si>
  <si>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</si>
  <si>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</si>
  <si>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</si>
  <si>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</si>
  <si>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</si>
  <si>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</si>
  <si>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</si>
  <si>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</si>
  <si>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</si>
  <si>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</si>
  <si>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</si>
  <si>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</si>
  <si>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</si>
  <si>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</si>
  <si>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</si>
  <si>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</si>
  <si>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</si>
  <si>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</si>
  <si>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</si>
  <si>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</si>
  <si>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</si>
  <si>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</si>
  <si>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</si>
  <si>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</si>
  <si>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</si>
  <si>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</si>
  <si>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</si>
  <si>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</si>
  <si>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</si>
  <si>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</si>
  <si>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</si>
  <si>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</si>
  <si>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</si>
  <si>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</si>
  <si>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</si>
  <si>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</si>
  <si>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</si>
  <si>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</si>
  <si>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</si>
  <si>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</si>
  <si>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</si>
  <si>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</si>
  <si>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</si>
  <si>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</si>
  <si>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</si>
  <si>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</si>
  <si>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</si>
  <si>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</si>
  <si>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</si>
  <si>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</si>
  <si>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</si>
  <si>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</si>
  <si>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</si>
  <si>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</si>
  <si>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</si>
  <si>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</si>
  <si>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</si>
  <si>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</si>
  <si>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</si>
  <si>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</si>
  <si>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</si>
  <si>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</si>
  <si>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</si>
  <si>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</si>
  <si>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</si>
  <si>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</si>
  <si>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</si>
  <si>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</si>
  <si>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</si>
  <si>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</si>
  <si>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</si>
  <si>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</si>
  <si>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</si>
  <si>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</si>
  <si>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</si>
  <si>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</si>
  <si>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</si>
  <si>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</si>
  <si>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</si>
  <si>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</si>
  <si>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</si>
  <si>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</si>
  <si>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</si>
  <si>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</si>
  <si>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</si>
  <si>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</si>
  <si>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</si>
  <si>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</si>
  <si>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</si>
  <si>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</si>
  <si>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</si>
  <si>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</si>
  <si>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</si>
  <si>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</si>
  <si>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</si>
  <si>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</si>
  <si>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</si>
  <si>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</si>
  <si>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</si>
  <si>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</si>
  <si>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</si>
  <si>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</si>
  <si>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</si>
  <si>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</si>
  <si>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</si>
  <si>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</si>
  <si>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</si>
  <si>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</si>
  <si>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</si>
  <si>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</si>
  <si>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</si>
  <si>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</si>
  <si>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</si>
  <si>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</si>
  <si>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</si>
  <si>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</si>
  <si>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</si>
  <si>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</si>
  <si>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</si>
  <si>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</si>
  <si>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</si>
  <si>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</si>
  <si>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</si>
  <si>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</si>
  <si>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</si>
  <si>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</si>
  <si>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</si>
  <si>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</si>
  <si>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</si>
  <si>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</si>
  <si>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</si>
  <si>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</si>
  <si>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</si>
  <si>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</si>
  <si>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</si>
  <si>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</si>
  <si>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</si>
  <si>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</si>
  <si>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</si>
  <si>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</si>
  <si>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</si>
  <si>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</si>
  <si>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</si>
  <si>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</si>
  <si>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</si>
  <si>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</si>
  <si>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</si>
  <si>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</si>
  <si>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</si>
  <si>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</si>
  <si>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</si>
  <si>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</si>
  <si>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</si>
  <si>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</si>
  <si>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</si>
  <si>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</si>
  <si>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</si>
  <si>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</si>
  <si>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</si>
  <si>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</si>
  <si>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</si>
  <si>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</si>
  <si>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</si>
  <si>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</si>
  <si>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</si>
  <si>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</si>
  <si>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</si>
  <si>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</si>
  <si>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</si>
  <si>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</si>
  <si>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</si>
  <si>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</si>
  <si>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</si>
  <si>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</si>
  <si>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</si>
  <si>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</si>
  <si>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</si>
  <si>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</si>
  <si>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</si>
  <si>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</si>
  <si>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</si>
  <si>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</si>
  <si>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</si>
  <si>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</si>
  <si>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</si>
  <si>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</si>
  <si>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</si>
  <si>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</si>
  <si>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</si>
  <si>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</si>
  <si>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</si>
  <si>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</si>
  <si>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</si>
  <si>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</si>
  <si>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</si>
  <si>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</si>
  <si>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</si>
  <si>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</si>
  <si>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</si>
  <si>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</si>
  <si>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</si>
  <si>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</si>
  <si>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</si>
  <si>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</si>
  <si>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</si>
  <si>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</si>
  <si>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</si>
  <si>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</si>
  <si>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</si>
  <si>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</si>
  <si>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</si>
  <si>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</si>
  <si>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</si>
  <si>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</si>
  <si>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</si>
  <si>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</si>
  <si>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</si>
  <si>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</si>
  <si>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</si>
  <si>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</si>
  <si>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</si>
  <si>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</si>
  <si>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</si>
  <si>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</si>
  <si>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</si>
  <si>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</si>
  <si>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</si>
  <si>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</si>
  <si>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</si>
  <si>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</si>
  <si>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</si>
  <si>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</si>
  <si>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</si>
  <si>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</si>
  <si>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</si>
  <si>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</si>
  <si>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</si>
  <si>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</si>
  <si>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</si>
  <si>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</si>
  <si>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</si>
  <si>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</si>
  <si>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</si>
  <si>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</si>
  <si>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</si>
  <si>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</si>
  <si>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</si>
  <si>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</si>
  <si>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</si>
  <si>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</si>
  <si>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</si>
  <si>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</si>
  <si>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</si>
  <si>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</si>
  <si>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</si>
  <si>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</si>
  <si>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</si>
  <si>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</si>
  <si>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</si>
  <si>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</si>
  <si>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</si>
  <si>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</si>
  <si>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</si>
  <si>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</si>
  <si>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</si>
  <si>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</si>
  <si>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</si>
  <si>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</si>
  <si>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</si>
  <si>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</si>
  <si>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</si>
  <si>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</si>
  <si>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</si>
  <si>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</si>
  <si>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</si>
  <si>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</si>
  <si>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</si>
  <si>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</si>
  <si>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</si>
  <si>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</si>
  <si>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</si>
  <si>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</si>
  <si>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</si>
  <si>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</si>
  <si>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</si>
  <si>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</si>
  <si>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</si>
  <si>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</si>
  <si>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</si>
  <si>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</si>
  <si>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</si>
  <si>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</si>
  <si>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</si>
  <si>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</si>
  <si>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</si>
  <si>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</si>
  <si>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</si>
  <si>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</si>
  <si>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</si>
  <si>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</si>
  <si>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</si>
  <si>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</si>
  <si>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</si>
  <si>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</si>
  <si>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</si>
  <si>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</si>
  <si>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</si>
  <si>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</si>
  <si>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</si>
  <si>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</si>
  <si>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</si>
  <si>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</si>
  <si>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</si>
  <si>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</si>
  <si>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</si>
  <si>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</si>
  <si>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</si>
  <si>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</si>
  <si>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</si>
  <si>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</si>
  <si>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</si>
  <si>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</si>
  <si>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</si>
  <si>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</si>
  <si>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</si>
  <si>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</si>
  <si>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</si>
  <si>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</si>
  <si>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</si>
  <si>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</si>
  <si>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</si>
  <si>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</si>
  <si>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</si>
  <si>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</si>
  <si>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</si>
  <si>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</si>
  <si>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</si>
  <si>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</si>
  <si>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</si>
  <si>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</si>
  <si>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</si>
  <si>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</si>
  <si>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</si>
  <si>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</si>
  <si>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</si>
  <si>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</si>
  <si>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</si>
  <si>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</si>
  <si>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</si>
  <si>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</si>
  <si>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</si>
  <si>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</si>
  <si>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</si>
  <si>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</si>
  <si>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</si>
  <si>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</si>
  <si>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</si>
  <si>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</si>
  <si>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</si>
  <si>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</si>
  <si>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</si>
  <si>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</si>
  <si>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</si>
  <si>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</si>
  <si>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</si>
  <si>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</si>
  <si>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</si>
  <si>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</si>
  <si>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</si>
  <si>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</si>
  <si>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</si>
  <si>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</si>
  <si>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</si>
  <si>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</si>
  <si>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</si>
  <si>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</si>
  <si>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</si>
  <si>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</si>
  <si>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</si>
  <si>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</si>
  <si>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</si>
  <si>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</si>
  <si>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</si>
  <si>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</si>
  <si>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</si>
  <si>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</si>
  <si>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</si>
  <si>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</si>
  <si>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</si>
  <si>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</si>
  <si>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</si>
  <si>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</si>
  <si>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</si>
  <si>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</si>
  <si>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</si>
  <si>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</si>
  <si>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</si>
  <si>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</si>
  <si>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</si>
  <si>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</si>
  <si>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</si>
  <si>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</si>
  <si>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</si>
  <si>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</si>
  <si>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</si>
  <si>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</si>
  <si>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</si>
  <si>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</si>
  <si>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</si>
  <si>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</si>
  <si>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</si>
  <si>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</si>
  <si>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</si>
  <si>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</si>
  <si>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</si>
  <si>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</si>
  <si>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</si>
  <si>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</si>
  <si>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</si>
  <si>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</si>
  <si>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</si>
  <si>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</si>
  <si>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</si>
  <si>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</si>
  <si>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</si>
  <si>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</si>
  <si>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</si>
  <si>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</si>
  <si>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</si>
  <si>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</si>
  <si>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</si>
  <si>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</si>
  <si>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</si>
  <si>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</si>
  <si>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</si>
  <si>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</si>
  <si>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</si>
  <si>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</si>
  <si>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</si>
  <si>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</si>
  <si>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</si>
  <si>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</si>
  <si>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</si>
  <si>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</si>
  <si>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</si>
  <si>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</si>
  <si>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</si>
  <si>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</si>
  <si>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</si>
  <si>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</si>
  <si>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</si>
  <si>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</si>
  <si>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</si>
  <si>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</si>
  <si>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</si>
  <si>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</si>
  <si>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</si>
  <si>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</si>
  <si>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</si>
  <si>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</si>
  <si>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</si>
  <si>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</si>
  <si>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</si>
  <si>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</si>
  <si>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</si>
  <si>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</si>
  <si>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</si>
  <si>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</si>
  <si>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</si>
  <si>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</si>
  <si>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</si>
  <si>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</si>
  <si>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</si>
  <si>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</si>
  <si>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</si>
  <si>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</si>
  <si>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</si>
  <si>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</si>
  <si>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</si>
  <si>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</si>
  <si>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</si>
  <si>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</si>
  <si>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</si>
  <si>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</si>
  <si>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</si>
  <si>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</si>
  <si>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</si>
  <si>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</si>
  <si>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</si>
  <si>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</si>
  <si>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</si>
  <si>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</si>
  <si>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</si>
  <si>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</si>
  <si>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</si>
  <si>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</si>
  <si>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</si>
  <si>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</si>
  <si>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</si>
  <si>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</si>
  <si>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</si>
  <si>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</si>
  <si>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</si>
  <si>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</si>
  <si>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</si>
  <si>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</si>
  <si>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</si>
  <si>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</si>
  <si>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</si>
  <si>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</si>
  <si>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</si>
  <si>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</si>
  <si>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</si>
  <si>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</si>
  <si>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</si>
  <si>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</si>
  <si>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</si>
  <si>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</si>
  <si>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</si>
  <si>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</si>
  <si>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</si>
  <si>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</si>
  <si>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</si>
  <si>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</si>
  <si>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</si>
  <si>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</si>
  <si>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</si>
  <si>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</si>
  <si>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</si>
  <si>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</si>
  <si>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</si>
  <si>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</si>
  <si>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</si>
  <si>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</si>
  <si>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</si>
  <si>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</si>
  <si>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</si>
  <si>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</si>
  <si>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</si>
  <si>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</si>
  <si>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</si>
  <si>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</si>
  <si>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</si>
  <si>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</si>
  <si>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</si>
  <si>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</si>
  <si>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</si>
  <si>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</si>
  <si>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</si>
  <si>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</si>
  <si>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</si>
  <si>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</si>
  <si>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</si>
  <si>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</si>
  <si>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</si>
  <si>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</si>
  <si>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</si>
  <si>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</si>
  <si>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</si>
  <si>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</si>
  <si>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</si>
  <si>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</si>
  <si>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</si>
  <si>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</si>
  <si>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</si>
  <si>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</si>
  <si>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</si>
  <si>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</si>
  <si>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</si>
  <si>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</si>
  <si>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</si>
  <si>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</si>
  <si>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</si>
  <si>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</si>
  <si>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</si>
  <si>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</si>
  <si>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</si>
  <si>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</si>
  <si>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</si>
  <si>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</si>
  <si>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</si>
  <si>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</si>
  <si>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</si>
  <si>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</si>
  <si>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</si>
  <si>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</si>
  <si>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</si>
  <si>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</si>
  <si>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</si>
  <si>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</si>
  <si>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</si>
  <si>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</si>
  <si>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</si>
  <si>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</si>
  <si>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</si>
  <si>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</si>
  <si>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</si>
  <si>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</si>
  <si>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</si>
  <si>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</si>
  <si>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</si>
  <si>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</si>
  <si>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</si>
  <si>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</si>
  <si>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</si>
  <si>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</si>
  <si>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</si>
  <si>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</si>
  <si>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</si>
  <si>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</si>
  <si>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</si>
  <si>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</si>
  <si>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</si>
  <si>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</si>
  <si>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</si>
  <si>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</si>
  <si>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</si>
  <si>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</si>
  <si>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</si>
  <si>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</si>
  <si>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</si>
  <si>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</si>
  <si>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</si>
  <si>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</si>
  <si>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</si>
  <si>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</si>
  <si>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</si>
  <si>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</si>
  <si>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</si>
  <si>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</si>
  <si>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</si>
  <si>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</si>
  <si>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</si>
  <si>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</si>
  <si>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</si>
  <si>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</si>
  <si>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</si>
  <si>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</si>
  <si>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</si>
  <si>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</si>
  <si>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</si>
  <si>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</si>
  <si>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</si>
  <si>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</si>
  <si>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</si>
  <si>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</si>
  <si>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</si>
  <si>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</si>
  <si>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</si>
  <si>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</si>
  <si>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</si>
  <si>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</si>
  <si>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</si>
  <si>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</si>
  <si>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</si>
  <si>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</si>
  <si>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</si>
  <si>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</si>
  <si>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</si>
  <si>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</si>
  <si>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</si>
  <si>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</si>
  <si>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</si>
  <si>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</si>
  <si>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</si>
  <si>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</si>
  <si>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</si>
  <si>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</si>
  <si>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</si>
  <si>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</si>
  <si>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</si>
  <si>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</si>
  <si>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</si>
  <si>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</si>
  <si>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</si>
  <si>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</si>
  <si>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</si>
  <si>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</si>
  <si>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</si>
  <si>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</si>
  <si>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</si>
  <si>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</si>
  <si>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</si>
  <si>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</si>
  <si>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</si>
  <si>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</si>
  <si>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</si>
  <si>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</si>
  <si>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</si>
  <si>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</si>
  <si>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</si>
  <si>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</si>
  <si>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</si>
  <si>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</si>
  <si>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</si>
  <si>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</si>
  <si>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</si>
  <si>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</si>
  <si>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</si>
  <si>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</si>
  <si>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</si>
  <si>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</si>
  <si>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</si>
  <si>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</si>
  <si>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</si>
  <si>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</si>
  <si>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</si>
  <si>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</si>
  <si>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</si>
  <si>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</si>
  <si>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</si>
  <si>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</si>
  <si>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</si>
  <si>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</si>
  <si>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</si>
  <si>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</si>
  <si>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</si>
  <si>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</si>
  <si>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</si>
  <si>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</si>
  <si>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</si>
  <si>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</si>
  <si>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</si>
  <si>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</si>
  <si>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</si>
  <si>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</si>
  <si>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</si>
  <si>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</si>
  <si>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</si>
  <si>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</si>
  <si>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</si>
  <si>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</si>
  <si>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</si>
  <si>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</si>
  <si>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</si>
  <si>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</si>
  <si>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</si>
  <si>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</si>
  <si>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</si>
  <si>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</si>
  <si>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</si>
  <si>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</si>
  <si>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</si>
  <si>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</si>
  <si>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</si>
  <si>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</si>
  <si>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</si>
  <si>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</si>
  <si>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</si>
  <si>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</si>
  <si>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</si>
  <si>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</si>
  <si>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</si>
  <si>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</si>
  <si>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</si>
  <si>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</si>
  <si>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</si>
  <si>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</si>
  <si>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</si>
  <si>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</si>
  <si>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</si>
  <si>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</si>
  <si>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</si>
  <si>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</si>
  <si>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</si>
  <si>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</si>
  <si>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</si>
  <si>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</si>
  <si>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</si>
  <si>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</si>
  <si>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</si>
  <si>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</si>
  <si>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</si>
  <si>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</si>
  <si>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</si>
  <si>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</si>
  <si>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</si>
  <si>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</si>
  <si>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</si>
  <si>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</si>
  <si>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</si>
  <si>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</si>
  <si>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</si>
  <si>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</si>
  <si>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</si>
  <si>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</si>
  <si>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</si>
  <si>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</si>
  <si>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</si>
  <si>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</si>
  <si>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</si>
  <si>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</si>
  <si>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</si>
  <si>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</si>
  <si>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</si>
  <si>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</si>
  <si>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</si>
  <si>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</si>
  <si>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</si>
  <si>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</si>
  <si>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</si>
  <si>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</si>
  <si>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</si>
  <si>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</si>
  <si>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</si>
  <si>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</si>
  <si>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</si>
  <si>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</si>
  <si>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</si>
  <si>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</si>
  <si>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</si>
  <si>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</si>
  <si>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</si>
  <si>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</si>
  <si>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</si>
  <si>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</si>
  <si>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</si>
  <si>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</si>
  <si>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</si>
  <si>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</si>
  <si>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</si>
  <si>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</si>
  <si>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</si>
  <si>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</si>
  <si>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</si>
  <si>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</si>
  <si>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</si>
  <si>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</si>
  <si>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</si>
  <si>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</si>
  <si>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</si>
  <si>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</si>
  <si>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</si>
  <si>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</si>
  <si>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</si>
  <si>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</si>
  <si>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</si>
  <si>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</si>
  <si>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</si>
  <si>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</si>
  <si>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</si>
  <si>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</si>
  <si>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</si>
  <si>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</si>
  <si>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</si>
  <si>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</si>
  <si>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</si>
  <si>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</si>
  <si>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</si>
  <si>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</si>
  <si>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</si>
  <si>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</si>
  <si>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</si>
  <si>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</si>
  <si>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</si>
  <si>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</si>
  <si>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</si>
  <si>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</si>
  <si>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</si>
  <si>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</si>
  <si>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</si>
  <si>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</si>
  <si>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</si>
  <si>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</si>
  <si>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</si>
  <si>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</si>
  <si>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</si>
  <si>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</si>
  <si>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</si>
  <si>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</si>
  <si>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</si>
  <si>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</si>
  <si>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</si>
  <si>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</si>
  <si>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</si>
  <si>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</si>
  <si>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</si>
  <si>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</si>
  <si>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</si>
  <si>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</si>
  <si>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</si>
  <si>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</si>
  <si>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</si>
  <si>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</si>
  <si>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</si>
  <si>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</si>
  <si>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</si>
  <si>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</si>
  <si>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</si>
  <si>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</si>
  <si>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</si>
  <si>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</si>
  <si>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</si>
  <si>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</si>
  <si>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</si>
  <si>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</si>
  <si>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</si>
  <si>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</si>
  <si>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</si>
  <si>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</si>
  <si>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</si>
  <si>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</si>
  <si>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</si>
  <si>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</si>
  <si>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</si>
  <si>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</si>
  <si>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</si>
  <si>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</si>
  <si>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</si>
  <si>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</si>
  <si>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</si>
  <si>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</si>
  <si>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</si>
  <si>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</si>
  <si>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</si>
  <si>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</si>
  <si>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</si>
  <si>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</si>
  <si>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</si>
  <si>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</si>
  <si>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</si>
  <si>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</si>
  <si>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</si>
  <si>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</si>
  <si>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</si>
  <si>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</si>
  <si>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</si>
  <si>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</si>
  <si>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</si>
  <si>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</si>
  <si>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</si>
  <si>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</si>
  <si>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</si>
  <si>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</si>
  <si>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</si>
  <si>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</si>
  <si>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</si>
  <si>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</si>
  <si>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</si>
  <si>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</si>
  <si>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</si>
  <si>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</si>
  <si>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</si>
  <si>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</si>
  <si>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</si>
  <si>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</si>
  <si>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</si>
  <si>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</si>
  <si>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</si>
  <si>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</si>
  <si>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</si>
  <si>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</si>
  <si>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</si>
  <si>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</si>
  <si>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</si>
  <si>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</si>
  <si>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</si>
  <si>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</si>
  <si>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</si>
  <si>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</si>
  <si>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</si>
  <si>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</si>
  <si>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</si>
  <si>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</si>
  <si>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</si>
  <si>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</si>
  <si>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</si>
  <si>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</si>
  <si>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</si>
  <si>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</si>
  <si>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</si>
  <si>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</si>
  <si>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</si>
  <si>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</si>
  <si>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</si>
  <si>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</si>
  <si>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</si>
  <si>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</si>
  <si>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</si>
  <si>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</si>
  <si>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</si>
  <si>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</si>
  <si>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</si>
  <si>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</si>
  <si>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</si>
  <si>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</si>
  <si>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</si>
  <si>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</si>
  <si>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</si>
  <si>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</si>
  <si>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</si>
  <si>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</si>
  <si>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</si>
  <si>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</si>
  <si>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</si>
  <si>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</si>
  <si>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</si>
  <si>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</si>
  <si>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</si>
  <si>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</si>
  <si>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</si>
  <si>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</si>
  <si>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</si>
  <si>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</si>
  <si>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</si>
  <si>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</si>
  <si>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</si>
  <si>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</si>
  <si>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</si>
  <si>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</si>
  <si>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</si>
  <si>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</si>
  <si>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</si>
  <si>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</si>
  <si>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</si>
  <si>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</si>
  <si>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</si>
  <si>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</si>
  <si>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</si>
  <si>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</si>
  <si>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</si>
  <si>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</si>
  <si>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</si>
  <si>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</si>
  <si>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</si>
  <si>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</si>
  <si>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</si>
  <si>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</si>
  <si>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</si>
  <si>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</si>
  <si>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</si>
  <si>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</si>
  <si>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</si>
  <si>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</si>
  <si>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</si>
  <si>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</si>
  <si>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</si>
  <si>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</si>
  <si>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</si>
  <si>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</si>
  <si>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</si>
  <si>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</si>
  <si>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</si>
  <si>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</si>
  <si>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</si>
  <si>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</si>
  <si>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</si>
  <si>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</si>
  <si>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</si>
  <si>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</si>
  <si>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</si>
  <si>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</si>
  <si>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</si>
  <si>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</si>
  <si>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</si>
  <si>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</si>
  <si>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</si>
  <si>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</si>
  <si>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</si>
  <si>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</si>
  <si>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</si>
  <si>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</si>
  <si>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</si>
  <si>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</si>
  <si>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</si>
  <si>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</si>
  <si>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</si>
  <si>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</si>
  <si>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</si>
  <si>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</si>
  <si>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</si>
  <si>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</si>
  <si>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</si>
  <si>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</si>
  <si>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</si>
  <si>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</si>
  <si>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</si>
  <si>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</si>
  <si>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</si>
  <si>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</si>
  <si>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</si>
  <si>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</si>
  <si>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</si>
  <si>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</si>
  <si>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</si>
  <si>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</si>
  <si>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</si>
  <si>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</si>
  <si>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</si>
  <si>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</si>
  <si>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</si>
  <si>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</si>
  <si>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</si>
  <si>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</si>
  <si>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</si>
  <si>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</si>
  <si>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</si>
  <si>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</si>
  <si>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</si>
  <si>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</si>
  <si>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</si>
  <si>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</si>
  <si>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</si>
  <si>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</si>
  <si>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</si>
  <si>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</si>
  <si>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</si>
  <si>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</si>
  <si>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</si>
  <si>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</si>
  <si>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</si>
  <si>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</si>
  <si>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</si>
  <si>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</si>
  <si>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</si>
  <si>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</si>
  <si>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</si>
  <si>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</si>
  <si>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</si>
  <si>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</si>
  <si>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</si>
  <si>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</si>
  <si>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</si>
  <si>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</si>
  <si>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</si>
  <si>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</si>
  <si>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</si>
  <si>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</si>
  <si>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</si>
  <si>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</si>
  <si>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</si>
  <si>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</si>
  <si>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</si>
  <si>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</si>
  <si>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</si>
  <si>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</si>
  <si>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</si>
  <si>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</si>
  <si>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</si>
  <si>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</si>
  <si>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</si>
  <si>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</si>
  <si>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</si>
  <si>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</si>
  <si>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</si>
  <si>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</si>
  <si>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</si>
  <si>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</si>
  <si>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</si>
  <si>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</si>
  <si>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</si>
  <si>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</si>
  <si>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</si>
  <si>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</si>
  <si>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</si>
  <si>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</si>
  <si>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</si>
  <si>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</si>
  <si>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</si>
  <si>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</si>
  <si>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</si>
  <si>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</si>
  <si>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</si>
  <si>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</si>
  <si>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</si>
  <si>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</si>
  <si>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</si>
  <si>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</si>
  <si>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</si>
  <si>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</si>
  <si>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</si>
  <si>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</si>
  <si>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</si>
  <si>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</si>
  <si>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</si>
  <si>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</si>
  <si>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</si>
  <si>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</si>
  <si>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</si>
  <si>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</si>
  <si>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</si>
  <si>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</si>
  <si>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</si>
  <si>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</si>
  <si>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</si>
  <si>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</si>
  <si>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</si>
  <si>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</si>
  <si>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</si>
  <si>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</si>
  <si>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</si>
  <si>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</si>
  <si>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</si>
  <si>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</si>
  <si>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</si>
  <si>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</si>
  <si>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</si>
  <si>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</si>
  <si>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</si>
  <si>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</si>
  <si>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</si>
  <si>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</si>
  <si>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</si>
  <si>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</si>
  <si>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</si>
  <si>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</si>
  <si>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</si>
  <si>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</si>
  <si>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</si>
  <si>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</si>
  <si>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</si>
  <si>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</si>
  <si>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</si>
  <si>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</si>
  <si>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</si>
  <si>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</si>
  <si>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</si>
  <si>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</si>
  <si>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</si>
  <si>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</si>
  <si>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</si>
  <si>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</si>
  <si>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</si>
  <si>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</si>
  <si>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</si>
  <si>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</si>
  <si>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</si>
  <si>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</si>
  <si>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</si>
  <si>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</si>
  <si>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</si>
  <si>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</si>
  <si>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</si>
  <si>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</si>
  <si>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</si>
  <si>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</si>
  <si>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</si>
  <si>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</si>
  <si>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</si>
  <si>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</si>
  <si>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</si>
  <si>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</si>
  <si>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</si>
  <si>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</si>
  <si>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</si>
  <si>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</si>
  <si>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</si>
  <si>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</si>
  <si>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</si>
  <si>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</si>
  <si>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</si>
  <si>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</si>
  <si>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</si>
  <si>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</si>
  <si>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</si>
  <si>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</si>
  <si>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</si>
  <si>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</si>
  <si>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</si>
  <si>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</si>
  <si>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</si>
  <si>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</si>
  <si>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</si>
  <si>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</si>
  <si>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</si>
  <si>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</si>
  <si>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</si>
  <si>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</si>
  <si>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</si>
  <si>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</si>
  <si>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</si>
  <si>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</si>
  <si>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</si>
  <si>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</si>
  <si>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</si>
  <si>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</si>
  <si>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</si>
  <si>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</si>
  <si>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</si>
  <si>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</si>
  <si>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</si>
  <si>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</si>
  <si>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</si>
  <si>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</si>
  <si>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</si>
  <si>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</si>
  <si>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</si>
  <si>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</si>
  <si>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</si>
  <si>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</si>
  <si>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</si>
  <si>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</si>
  <si>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</si>
  <si>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</si>
  <si>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</si>
  <si>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</si>
  <si>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</si>
  <si>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</si>
  <si>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</si>
  <si>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</si>
  <si>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</si>
  <si>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</si>
  <si>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</si>
  <si>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</si>
  <si>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</si>
  <si>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</si>
  <si>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</si>
  <si>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</si>
  <si>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</si>
  <si>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</si>
  <si>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</si>
  <si>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</si>
  <si>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</si>
  <si>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</si>
  <si>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</si>
  <si>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</si>
  <si>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</si>
  <si>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</si>
  <si>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</si>
  <si>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</si>
  <si>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</si>
  <si>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</si>
  <si>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</si>
  <si>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</si>
  <si>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</si>
  <si>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</si>
  <si>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</si>
  <si>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</si>
  <si>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</si>
  <si>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</si>
  <si>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</si>
  <si>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</si>
  <si>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</si>
  <si>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</si>
  <si>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</si>
  <si>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</si>
  <si>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</si>
  <si>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</si>
  <si>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</si>
  <si>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</si>
  <si>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</si>
  <si>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</si>
  <si>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</si>
  <si>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</si>
  <si>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</si>
  <si>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</si>
  <si>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</si>
  <si>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</si>
  <si>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</si>
  <si>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</si>
  <si>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</si>
  <si>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</si>
  <si>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</si>
  <si>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</si>
  <si>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</si>
  <si>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</si>
  <si>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</si>
  <si>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</si>
  <si>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</si>
  <si>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</si>
  <si>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</si>
  <si>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</si>
  <si>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</si>
  <si>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</si>
  <si>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</si>
  <si>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</si>
  <si>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</si>
  <si>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</si>
  <si>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</si>
  <si>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</si>
  <si>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</si>
  <si>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</si>
  <si>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</si>
  <si>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</si>
  <si>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</si>
  <si>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</si>
  <si>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</si>
  <si>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</si>
  <si>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</si>
  <si>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</si>
  <si>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</si>
  <si>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</si>
  <si>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</si>
  <si>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</si>
  <si>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</si>
  <si>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</si>
  <si>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</si>
  <si>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</si>
  <si>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</si>
  <si>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</si>
  <si>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</si>
  <si>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</si>
  <si>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</si>
  <si>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</si>
  <si>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</si>
  <si>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</si>
  <si>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</si>
  <si>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</si>
  <si>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</si>
  <si>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</si>
  <si>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</si>
  <si>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</si>
  <si>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</si>
  <si>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</si>
  <si>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</si>
  <si>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</si>
  <si>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</si>
  <si>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</si>
  <si>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</si>
  <si>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</si>
  <si>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</si>
  <si>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</si>
  <si>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</si>
  <si>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</si>
  <si>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</si>
  <si>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</si>
  <si>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</si>
  <si>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</si>
  <si>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</si>
  <si>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</si>
  <si>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</si>
  <si>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</si>
  <si>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</si>
  <si>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</si>
  <si>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</si>
  <si>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</si>
  <si>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</si>
  <si>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</si>
  <si>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</si>
  <si>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</si>
  <si>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</si>
  <si>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</si>
  <si>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</si>
  <si>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</si>
  <si>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</si>
  <si>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</si>
  <si>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</si>
  <si>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</si>
  <si>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</si>
  <si>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</si>
  <si>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</si>
  <si>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</si>
  <si>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</si>
  <si>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</si>
  <si>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</si>
  <si>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</si>
  <si>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</si>
  <si>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</si>
  <si>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</si>
  <si>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</si>
  <si>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</si>
  <si>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</si>
  <si>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</si>
  <si>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</si>
  <si>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</si>
  <si>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</si>
  <si>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</si>
  <si>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</si>
  <si>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</si>
  <si>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</si>
  <si>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</si>
  <si>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</si>
  <si>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</si>
  <si>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</si>
  <si>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</si>
  <si>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</si>
  <si>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</si>
  <si>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</si>
  <si>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</si>
  <si>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</si>
  <si>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</si>
  <si>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</si>
  <si>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</si>
  <si>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</si>
  <si>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</si>
  <si>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</si>
  <si>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</si>
  <si>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</si>
  <si>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</si>
  <si>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</si>
  <si>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</si>
  <si>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</si>
  <si>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</si>
  <si>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</si>
  <si>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</si>
  <si>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</si>
  <si>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</si>
  <si>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</si>
  <si>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</si>
  <si>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</si>
  <si>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</si>
  <si>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</si>
  <si>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</si>
  <si>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</si>
  <si>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</si>
  <si>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</si>
  <si>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</si>
  <si>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</si>
  <si>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</si>
  <si>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</si>
  <si>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</si>
  <si>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</si>
  <si>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</si>
  <si>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</si>
  <si>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</si>
  <si>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</si>
  <si>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</si>
  <si>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</si>
  <si>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</si>
  <si>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</si>
  <si>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</si>
  <si>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</si>
  <si>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</si>
  <si>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</si>
  <si>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</si>
  <si>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</si>
  <si>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</si>
  <si>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</si>
  <si>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</si>
  <si>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</si>
  <si>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</si>
  <si>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</si>
  <si>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</si>
  <si>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</si>
  <si>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</si>
  <si>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</si>
  <si>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</si>
  <si>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</si>
  <si>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</si>
  <si>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</si>
  <si>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</si>
  <si>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</si>
  <si>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</si>
  <si>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</si>
  <si>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</si>
  <si>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</si>
  <si>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</si>
  <si>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</si>
  <si>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</si>
  <si>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</si>
  <si>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</si>
  <si>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</si>
  <si>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</si>
  <si>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</si>
  <si>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</si>
  <si>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</si>
  <si>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</si>
  <si>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</si>
  <si>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</si>
  <si>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</si>
  <si>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</si>
  <si>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</si>
  <si>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</si>
  <si>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</si>
  <si>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</si>
  <si>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</si>
  <si>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</si>
  <si>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</si>
  <si>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</si>
  <si>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</si>
  <si>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</si>
  <si>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</si>
  <si>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</si>
  <si>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</si>
  <si>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</si>
  <si>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</si>
  <si>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</si>
  <si>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</si>
  <si>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</si>
  <si>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</si>
  <si>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</si>
  <si>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</si>
  <si>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</si>
  <si>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</si>
  <si>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</si>
  <si>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</si>
  <si>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</si>
  <si>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</si>
  <si>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</si>
  <si>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</si>
  <si>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</si>
  <si>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</si>
  <si>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</si>
  <si>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</si>
  <si>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</si>
  <si>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</si>
  <si>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</si>
  <si>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</si>
  <si>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</si>
  <si>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</si>
  <si>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</si>
  <si>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</si>
  <si>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</si>
  <si>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</si>
  <si>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</si>
  <si>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</si>
  <si>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</si>
  <si>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</si>
  <si>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</si>
  <si>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</si>
  <si>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</si>
  <si>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</si>
  <si>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</si>
  <si>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</si>
  <si>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</si>
  <si>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</si>
  <si>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</si>
  <si>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</si>
  <si>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</si>
  <si>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</si>
  <si>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</si>
  <si>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</si>
  <si>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</si>
  <si>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</si>
  <si>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</si>
  <si>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</si>
  <si>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</si>
  <si>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</si>
  <si>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</si>
  <si>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</si>
  <si>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</si>
  <si>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</si>
  <si>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</si>
  <si>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</si>
  <si>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</si>
  <si>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</si>
  <si>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</si>
  <si>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</si>
  <si>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</si>
  <si>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</si>
  <si>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</si>
  <si>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</si>
  <si>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</si>
  <si>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</si>
  <si>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</si>
  <si>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</si>
  <si>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</si>
  <si>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</si>
  <si>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</si>
  <si>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</si>
  <si>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</si>
  <si>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</si>
  <si>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</si>
  <si>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</si>
  <si>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</si>
  <si>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</si>
  <si>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</si>
  <si>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</si>
  <si>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</si>
  <si>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</si>
  <si>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</si>
  <si>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</si>
  <si>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</si>
  <si>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</si>
  <si>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</si>
  <si>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</si>
  <si>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</si>
  <si>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</si>
  <si>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</si>
  <si>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</si>
  <si>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</si>
  <si>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</si>
  <si>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</si>
  <si>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</si>
  <si>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</si>
  <si>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</si>
  <si>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</si>
  <si>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</si>
  <si>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</si>
  <si>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</si>
  <si>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</si>
  <si>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</si>
  <si>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</si>
  <si>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</si>
  <si>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</si>
  <si>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</si>
  <si>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</si>
  <si>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</si>
  <si>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</si>
  <si>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</si>
  <si>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</si>
  <si>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</si>
  <si>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</si>
  <si>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</si>
  <si>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</si>
  <si>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</si>
  <si>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</si>
  <si>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</si>
  <si>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</si>
  <si>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</si>
  <si>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</si>
  <si>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</si>
  <si>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</si>
  <si>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</si>
  <si>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</si>
  <si>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</si>
  <si>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</si>
  <si>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</si>
  <si>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</si>
  <si>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</si>
  <si>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</si>
  <si>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</si>
  <si>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</si>
  <si>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</si>
  <si>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</si>
  <si>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</si>
  <si>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</si>
  <si>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</si>
  <si>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</si>
  <si>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</si>
  <si>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</si>
  <si>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</si>
  <si>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</si>
  <si>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</si>
  <si>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</si>
  <si>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</si>
  <si>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</si>
  <si>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</si>
  <si>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</si>
  <si>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</si>
  <si>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</si>
  <si>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</si>
  <si>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</si>
  <si>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</si>
  <si>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</si>
  <si>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</si>
  <si>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</si>
  <si>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</si>
  <si>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</si>
  <si>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</si>
  <si>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</si>
  <si>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</si>
  <si>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</si>
  <si>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</si>
  <si>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</si>
  <si>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</si>
  <si>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</si>
  <si>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</si>
  <si>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</si>
  <si>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</si>
  <si>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</si>
  <si>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</si>
  <si>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</si>
  <si>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</si>
  <si>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</si>
  <si>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</si>
  <si>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</si>
  <si>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</si>
  <si>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</si>
  <si>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</si>
  <si>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</si>
  <si>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</si>
  <si>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</si>
  <si>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</si>
  <si>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</si>
  <si>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</si>
  <si>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</si>
  <si>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</si>
  <si>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</si>
  <si>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</si>
  <si>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</si>
  <si>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</si>
  <si>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</si>
  <si>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</si>
  <si>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</si>
  <si>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</si>
  <si>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</si>
  <si>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</si>
  <si>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</si>
  <si>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</si>
  <si>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</si>
  <si>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</si>
  <si>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</si>
  <si>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</si>
  <si>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</si>
  <si>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</si>
  <si>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</si>
  <si>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</si>
  <si>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</si>
  <si>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</si>
  <si>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</si>
  <si>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</si>
  <si>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</si>
  <si>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</si>
  <si>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</si>
  <si>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</si>
  <si>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</si>
  <si>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</si>
  <si>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</si>
  <si>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</si>
  <si>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</si>
  <si>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</si>
  <si>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</si>
  <si>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</si>
  <si>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</si>
  <si>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</si>
  <si>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</si>
  <si>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</si>
  <si>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</si>
  <si>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</si>
  <si>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</si>
  <si>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</si>
  <si>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</si>
  <si>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</si>
  <si>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</si>
  <si>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</si>
  <si>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</si>
  <si>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</si>
  <si>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</si>
  <si>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</si>
  <si>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</si>
  <si>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</si>
  <si>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</si>
  <si>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</si>
  <si>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</si>
  <si>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</si>
  <si>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</si>
  <si>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</si>
  <si>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</si>
  <si>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</si>
  <si>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</si>
  <si>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</si>
  <si>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</si>
  <si>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</si>
  <si>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</si>
  <si>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</si>
  <si>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</si>
  <si>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</si>
  <si>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</si>
  <si>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</si>
  <si>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</si>
  <si>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</si>
  <si>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</si>
  <si>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</si>
  <si>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</si>
  <si>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</si>
  <si>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</si>
  <si>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</si>
  <si>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</si>
  <si>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</si>
  <si>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</si>
  <si>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</si>
  <si>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</si>
  <si>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</si>
  <si>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</si>
  <si>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</si>
  <si>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</si>
  <si>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</si>
  <si>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</si>
  <si>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</si>
  <si>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</si>
  <si>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</si>
  <si>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</si>
  <si>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</si>
  <si>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</si>
  <si>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</si>
  <si>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</si>
  <si>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</si>
  <si>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</si>
  <si>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</si>
  <si>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</si>
  <si>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</si>
  <si>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</si>
  <si>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</si>
  <si>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</si>
  <si>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</si>
  <si>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</si>
  <si>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</si>
  <si>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</si>
  <si>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</si>
  <si>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</si>
  <si>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</si>
  <si>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</si>
  <si>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</si>
  <si>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</si>
  <si>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</si>
  <si>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</si>
  <si>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</si>
  <si>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</si>
  <si>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</si>
  <si>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</si>
  <si>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</si>
  <si>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</si>
  <si>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</si>
  <si>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</si>
  <si>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</si>
  <si>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</si>
  <si>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</si>
  <si>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</si>
  <si>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</si>
  <si>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</si>
  <si>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</si>
  <si>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</si>
  <si>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</si>
  <si>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</si>
  <si>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</si>
  <si>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</si>
  <si>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</si>
  <si>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</si>
  <si>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</si>
  <si>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</si>
  <si>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</si>
  <si>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</si>
  <si>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</si>
  <si>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</si>
  <si>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</si>
  <si>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</si>
  <si>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</si>
  <si>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</si>
  <si>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</si>
  <si>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</si>
  <si>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</si>
  <si>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</si>
  <si>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</si>
  <si>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</si>
  <si>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</si>
  <si>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</si>
  <si>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</si>
  <si>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</si>
  <si>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</si>
  <si>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</si>
  <si>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</si>
  <si>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</si>
  <si>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</si>
  <si>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</si>
  <si>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</si>
  <si>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</si>
  <si>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</si>
  <si>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</si>
  <si>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</si>
  <si>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</si>
  <si>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</si>
  <si>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</si>
  <si>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</si>
  <si>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</si>
  <si>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</si>
  <si>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</si>
  <si>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</si>
  <si>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</si>
  <si>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</si>
  <si>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</si>
  <si>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</si>
  <si>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</si>
  <si>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</si>
  <si>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</si>
  <si>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</si>
  <si>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</si>
  <si>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</si>
  <si>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</si>
  <si>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</si>
  <si>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</si>
  <si>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</si>
  <si>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</si>
  <si>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</si>
  <si>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</si>
  <si>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</si>
  <si>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</si>
  <si>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</si>
  <si>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</si>
  <si>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</si>
  <si>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</si>
  <si>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</si>
  <si>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</si>
  <si>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</si>
  <si>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</si>
  <si>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</si>
  <si>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</si>
  <si>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</si>
  <si>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</si>
  <si>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</si>
  <si>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</si>
  <si>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</si>
  <si>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</si>
  <si>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</si>
  <si>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</si>
  <si>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</si>
  <si>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</si>
  <si>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</si>
  <si>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</si>
  <si>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</si>
  <si>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</si>
  <si>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</si>
  <si>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</si>
  <si>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</si>
  <si>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</si>
  <si>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</si>
  <si>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</si>
  <si>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</si>
  <si>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</si>
  <si>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</si>
  <si>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</si>
  <si>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</si>
  <si>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</si>
  <si>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</si>
  <si>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</si>
  <si>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</si>
  <si>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</si>
  <si>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</si>
  <si>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</si>
  <si>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</si>
  <si>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</si>
  <si>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</si>
  <si>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</si>
  <si>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</si>
  <si>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</si>
  <si>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</si>
  <si>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</si>
  <si>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</si>
  <si>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</si>
  <si>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</si>
  <si>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</si>
  <si>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</si>
  <si>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</si>
  <si>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</si>
  <si>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</si>
  <si>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</si>
  <si>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</si>
  <si>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</si>
  <si>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</si>
  <si>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</si>
  <si>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</si>
  <si>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</si>
  <si>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</si>
  <si>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</si>
  <si>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</si>
  <si>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</si>
  <si>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</si>
  <si>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</si>
  <si>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</si>
  <si>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</si>
  <si>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</si>
  <si>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</si>
  <si>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</si>
  <si>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</si>
  <si>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</si>
  <si>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</si>
  <si>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</si>
  <si>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</si>
  <si>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</si>
  <si>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</si>
  <si>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</si>
  <si>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</si>
  <si>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</si>
  <si>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</si>
  <si>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</si>
  <si>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</si>
  <si>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</si>
  <si>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</si>
  <si>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</si>
  <si>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</si>
  <si>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</si>
  <si>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</si>
  <si>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</si>
  <si>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</si>
  <si>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</si>
  <si>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</si>
  <si>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</si>
  <si>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</si>
  <si>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</si>
  <si>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</si>
  <si>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</si>
  <si>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</si>
  <si>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</si>
  <si>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</si>
  <si>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</si>
  <si>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</si>
  <si>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</si>
  <si>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</si>
  <si>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</si>
  <si>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</si>
  <si>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</si>
  <si>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</si>
  <si>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</si>
  <si>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</si>
  <si>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</si>
  <si>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</si>
  <si>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</si>
  <si>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</si>
  <si>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</si>
  <si>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</si>
  <si>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</si>
  <si>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</si>
  <si>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</si>
  <si>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</si>
  <si>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</si>
  <si>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</si>
  <si>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</si>
  <si>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</si>
  <si>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</si>
  <si>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</si>
  <si>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</si>
  <si>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</si>
  <si>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</si>
  <si>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</si>
  <si>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</si>
  <si>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</si>
  <si>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</si>
  <si>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</si>
  <si>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</si>
  <si>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</si>
  <si>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</si>
  <si>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</si>
  <si>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</si>
  <si>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</si>
  <si>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</si>
  <si>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</si>
  <si>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</si>
  <si>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</si>
  <si>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</si>
  <si>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</si>
  <si>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</si>
  <si>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</si>
  <si>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</si>
  <si>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</si>
  <si>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</si>
  <si>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</si>
  <si>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</si>
  <si>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</si>
  <si>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</si>
  <si>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</si>
  <si>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</si>
  <si>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</si>
  <si>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</si>
  <si>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</si>
  <si>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</si>
  <si>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</si>
  <si>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</si>
  <si>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</si>
  <si>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</si>
  <si>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</si>
  <si>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</si>
  <si>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</si>
  <si>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</si>
  <si>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</si>
  <si>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</si>
  <si>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</si>
  <si>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</si>
  <si>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</si>
  <si>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</si>
  <si>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</si>
  <si>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</si>
  <si>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</si>
  <si>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</si>
  <si>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</si>
  <si>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</si>
  <si>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</si>
  <si>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</si>
  <si>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</si>
  <si>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</si>
  <si>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</si>
  <si>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</si>
  <si>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</si>
  <si>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</si>
  <si>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</si>
  <si>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</si>
  <si>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</si>
  <si>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</si>
  <si>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</si>
  <si>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</si>
  <si>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</si>
  <si>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</si>
  <si>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</si>
  <si>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</si>
  <si>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</si>
  <si>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</si>
  <si>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</si>
  <si>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</si>
  <si>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</si>
  <si>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</si>
  <si>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</si>
  <si>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</si>
  <si>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</si>
  <si>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</si>
  <si>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</si>
  <si>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</si>
  <si>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</si>
  <si>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</si>
  <si>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</si>
  <si>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</si>
  <si>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</si>
  <si>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</si>
  <si>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</si>
  <si>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</si>
  <si>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</si>
  <si>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</si>
  <si>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</si>
  <si>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</si>
  <si>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</si>
  <si>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</si>
  <si>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</si>
  <si>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</si>
  <si>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</si>
  <si>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</si>
  <si>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</si>
  <si>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</si>
  <si>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</si>
  <si>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</si>
  <si>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</si>
  <si>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</si>
  <si>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</si>
  <si>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</si>
  <si>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</si>
  <si>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</si>
  <si>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</si>
  <si>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</si>
  <si>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</si>
  <si>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</si>
  <si>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</si>
  <si>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</si>
  <si>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</si>
  <si>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</si>
  <si>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</si>
  <si>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</si>
  <si>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</si>
  <si>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</si>
  <si>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</si>
  <si>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</si>
  <si>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</si>
  <si>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</si>
  <si>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</si>
  <si>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</si>
  <si>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</si>
  <si>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</si>
  <si>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</si>
  <si>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</si>
  <si>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</si>
  <si>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</si>
  <si>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</si>
  <si>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</si>
  <si>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</si>
  <si>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</si>
  <si>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</si>
  <si>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</si>
  <si>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</si>
  <si>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</si>
  <si>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</si>
  <si>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</si>
  <si>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</si>
  <si>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</si>
  <si>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</si>
  <si>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</si>
  <si>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</si>
  <si>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</si>
  <si>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</si>
  <si>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</si>
  <si>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</si>
  <si>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</si>
  <si>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</si>
  <si>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</si>
  <si>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</si>
  <si>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</si>
  <si>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</si>
  <si>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</si>
  <si>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</si>
  <si>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</si>
  <si>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</si>
  <si>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</si>
  <si>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</si>
  <si>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</si>
  <si>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</si>
  <si>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</si>
  <si>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</si>
  <si>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</si>
  <si>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</si>
  <si>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</si>
  <si>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</si>
  <si>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</si>
  <si>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</si>
  <si>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</si>
  <si>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</si>
  <si>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</si>
  <si>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</si>
  <si>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</si>
  <si>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</si>
  <si>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</si>
  <si>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</si>
  <si>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</si>
  <si>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</si>
  <si>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</si>
  <si>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</si>
  <si>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</si>
  <si>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</si>
  <si>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</si>
  <si>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</si>
  <si>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</si>
  <si>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</si>
  <si>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81.81!yet</t>
  </si>
  <si>
    <t>Szr Somerset</t>
  </si>
  <si>
    <t>icbc12M</t>
  </si>
  <si>
    <t>{150k</t>
  </si>
  <si>
    <t>..ZLH#recNoWh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</si>
</sst>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7" t="s">
        <v>91</v>
      </c>
      <c r="C1" s="667"/>
      <c r="D1" s="668" t="s">
        <v>92</v>
      </c>
      <c r="E1" s="667"/>
      <c r="F1" s="668" t="s">
        <v>93</v>
      </c>
      <c r="G1" s="667"/>
      <c r="H1" s="669" t="s">
        <v>94</v>
      </c>
      <c r="I1" s="669"/>
      <c r="J1" s="670" t="s">
        <v>92</v>
      </c>
      <c r="K1" s="671"/>
      <c r="L1" s="672" t="s">
        <v>95</v>
      </c>
      <c r="M1" s="673"/>
      <c r="N1" s="669" t="s">
        <v>96</v>
      </c>
      <c r="O1" s="669"/>
      <c r="P1" s="670" t="s">
        <v>97</v>
      </c>
      <c r="Q1" s="671"/>
      <c r="R1" s="672" t="s">
        <v>98</v>
      </c>
      <c r="S1" s="673"/>
      <c r="T1" s="674" t="s">
        <v>99</v>
      </c>
      <c r="U1" s="674"/>
      <c r="V1" s="670" t="s">
        <v>92</v>
      </c>
      <c r="W1" s="671"/>
      <c r="X1" s="675" t="s">
        <v>100</v>
      </c>
      <c r="Y1" s="676"/>
      <c r="Z1" s="674" t="s">
        <v>101</v>
      </c>
      <c r="AA1" s="674"/>
      <c r="AB1" s="677" t="s">
        <v>92</v>
      </c>
      <c r="AC1" s="678"/>
      <c r="AD1" s="679" t="s">
        <v>100</v>
      </c>
      <c r="AE1" s="680"/>
      <c r="AF1" s="674" t="s">
        <v>102</v>
      </c>
      <c r="AG1" s="674"/>
      <c r="AH1" s="677" t="s">
        <v>92</v>
      </c>
      <c r="AI1" s="678"/>
      <c r="AJ1" s="675" t="s">
        <v>103</v>
      </c>
      <c r="AK1" s="676"/>
      <c r="AL1" s="674" t="s">
        <v>104</v>
      </c>
      <c r="AM1" s="674"/>
      <c r="AN1" s="681" t="s">
        <v>92</v>
      </c>
      <c r="AO1" s="682"/>
      <c r="AP1" s="683" t="s">
        <v>105</v>
      </c>
      <c r="AQ1" s="684"/>
      <c r="AR1" s="674" t="s">
        <v>106</v>
      </c>
      <c r="AS1" s="674"/>
      <c r="AV1" s="683" t="s">
        <v>107</v>
      </c>
      <c r="AW1" s="684"/>
      <c r="AX1" s="685" t="s">
        <v>108</v>
      </c>
      <c r="AY1" s="685"/>
      <c r="AZ1" s="685"/>
      <c r="BA1" s="354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3" t="s">
        <v>124</v>
      </c>
      <c r="U4" s="693"/>
      <c r="X4" s="435" t="s">
        <v>123</v>
      </c>
      <c r="Y4" s="461">
        <f>Y3-Y6</f>
        <v>4.9669099999591708</v>
      </c>
      <c r="Z4" s="693" t="s">
        <v>125</v>
      </c>
      <c r="AA4" s="693"/>
      <c r="AD4" s="404" t="s">
        <v>123</v>
      </c>
      <c r="AE4" s="404">
        <f>AE3-AE5</f>
        <v>-52.526899999851594</v>
      </c>
      <c r="AF4" s="693" t="s">
        <v>125</v>
      </c>
      <c r="AG4" s="693"/>
      <c r="AH4" s="72"/>
      <c r="AI4" s="72"/>
      <c r="AJ4" s="404" t="s">
        <v>123</v>
      </c>
      <c r="AK4" s="404">
        <f>AK3-AK5</f>
        <v>94.988909999992757</v>
      </c>
      <c r="AL4" s="693" t="s">
        <v>125</v>
      </c>
      <c r="AM4" s="693"/>
      <c r="AP4" s="58" t="s">
        <v>123</v>
      </c>
      <c r="AQ4" s="57">
        <f>AQ3-AQ5</f>
        <v>33.841989999942598</v>
      </c>
      <c r="AR4" s="693" t="s">
        <v>125</v>
      </c>
      <c r="AS4" s="693"/>
      <c r="AX4" s="693" t="s">
        <v>126</v>
      </c>
      <c r="AY4" s="693"/>
      <c r="BB4" s="693" t="s">
        <v>127</v>
      </c>
      <c r="BC4" s="69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3"/>
      <c r="U5" s="693"/>
      <c r="V5" s="348" t="s">
        <v>132</v>
      </c>
      <c r="W5">
        <v>2050</v>
      </c>
      <c r="X5" s="409"/>
      <c r="Z5" s="693"/>
      <c r="AA5" s="69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3"/>
      <c r="AG5" s="693"/>
      <c r="AH5" s="72"/>
      <c r="AI5" s="72"/>
      <c r="AJ5" s="404" t="s">
        <v>134</v>
      </c>
      <c r="AK5" s="462">
        <f>SUM(AK11:AK59)</f>
        <v>30858.011000000002</v>
      </c>
      <c r="AL5" s="693"/>
      <c r="AM5" s="69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3"/>
      <c r="AS5" s="693"/>
      <c r="AX5" s="693"/>
      <c r="AY5" s="693"/>
      <c r="BB5" s="693"/>
      <c r="BC5" s="693"/>
      <c r="BD5" s="688" t="s">
        <v>136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9" t="s">
        <v>335</v>
      </c>
      <c r="W23" s="69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1"/>
      <c r="W24" s="69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7" t="s">
        <v>567</v>
      </c>
      <c r="C1" s="667"/>
      <c r="D1" s="679" t="s">
        <v>568</v>
      </c>
      <c r="E1" s="680"/>
      <c r="F1" s="667" t="s">
        <v>569</v>
      </c>
      <c r="G1" s="667"/>
      <c r="H1" s="696" t="s">
        <v>570</v>
      </c>
      <c r="I1" s="697"/>
      <c r="J1" s="679" t="s">
        <v>568</v>
      </c>
      <c r="K1" s="680"/>
      <c r="L1" s="667" t="s">
        <v>571</v>
      </c>
      <c r="M1" s="667"/>
      <c r="N1" s="696" t="s">
        <v>570</v>
      </c>
      <c r="O1" s="697"/>
      <c r="P1" s="679" t="s">
        <v>568</v>
      </c>
      <c r="Q1" s="680"/>
      <c r="R1" s="667" t="s">
        <v>572</v>
      </c>
      <c r="S1" s="667"/>
      <c r="T1" s="696" t="s">
        <v>570</v>
      </c>
      <c r="U1" s="697"/>
      <c r="V1" s="679" t="s">
        <v>568</v>
      </c>
      <c r="W1" s="680"/>
      <c r="X1" s="667" t="s">
        <v>573</v>
      </c>
      <c r="Y1" s="667"/>
      <c r="Z1" s="696" t="s">
        <v>570</v>
      </c>
      <c r="AA1" s="697"/>
      <c r="AB1" s="679" t="s">
        <v>568</v>
      </c>
      <c r="AC1" s="680"/>
      <c r="AD1" s="667" t="s">
        <v>574</v>
      </c>
      <c r="AE1" s="667"/>
      <c r="AF1" s="696" t="s">
        <v>570</v>
      </c>
      <c r="AG1" s="697"/>
      <c r="AH1" s="679" t="s">
        <v>568</v>
      </c>
      <c r="AI1" s="680"/>
      <c r="AJ1" s="667" t="s">
        <v>575</v>
      </c>
      <c r="AK1" s="667"/>
      <c r="AL1" s="696" t="s">
        <v>576</v>
      </c>
      <c r="AM1" s="697"/>
      <c r="AN1" s="679" t="s">
        <v>577</v>
      </c>
      <c r="AO1" s="680"/>
      <c r="AP1" s="667" t="s">
        <v>578</v>
      </c>
      <c r="AQ1" s="667"/>
      <c r="AR1" s="696" t="s">
        <v>570</v>
      </c>
      <c r="AS1" s="697"/>
      <c r="AT1" s="679" t="s">
        <v>568</v>
      </c>
      <c r="AU1" s="680"/>
      <c r="AV1" s="667" t="s">
        <v>579</v>
      </c>
      <c r="AW1" s="667"/>
      <c r="AX1" s="696" t="s">
        <v>570</v>
      </c>
      <c r="AY1" s="697"/>
      <c r="AZ1" s="679" t="s">
        <v>568</v>
      </c>
      <c r="BA1" s="680"/>
      <c r="BB1" s="667" t="s">
        <v>580</v>
      </c>
      <c r="BC1" s="667"/>
      <c r="BD1" s="696" t="s">
        <v>570</v>
      </c>
      <c r="BE1" s="697"/>
      <c r="BF1" s="679" t="s">
        <v>568</v>
      </c>
      <c r="BG1" s="680"/>
      <c r="BH1" s="667" t="s">
        <v>581</v>
      </c>
      <c r="BI1" s="667"/>
      <c r="BJ1" s="696" t="s">
        <v>570</v>
      </c>
      <c r="BK1" s="697"/>
      <c r="BL1" s="679" t="s">
        <v>568</v>
      </c>
      <c r="BM1" s="680"/>
      <c r="BN1" s="667" t="s">
        <v>582</v>
      </c>
      <c r="BO1" s="667"/>
      <c r="BP1" s="696" t="s">
        <v>570</v>
      </c>
      <c r="BQ1" s="697"/>
      <c r="BR1" s="679" t="s">
        <v>568</v>
      </c>
      <c r="BS1" s="680"/>
      <c r="BT1" s="667" t="s">
        <v>583</v>
      </c>
      <c r="BU1" s="667"/>
      <c r="BV1" s="696" t="s">
        <v>584</v>
      </c>
      <c r="BW1" s="697"/>
      <c r="BX1" s="679" t="s">
        <v>585</v>
      </c>
      <c r="BY1" s="680"/>
      <c r="BZ1" s="667" t="s">
        <v>586</v>
      </c>
      <c r="CA1" s="667"/>
      <c r="CB1" s="696" t="s">
        <v>587</v>
      </c>
      <c r="CC1" s="697"/>
      <c r="CD1" s="679" t="s">
        <v>588</v>
      </c>
      <c r="CE1" s="680"/>
      <c r="CF1" s="667" t="s">
        <v>589</v>
      </c>
      <c r="CG1" s="667"/>
      <c r="CH1" s="696" t="s">
        <v>587</v>
      </c>
      <c r="CI1" s="697"/>
      <c r="CJ1" s="679" t="s">
        <v>588</v>
      </c>
      <c r="CK1" s="680"/>
      <c r="CL1" s="667" t="s">
        <v>590</v>
      </c>
      <c r="CM1" s="667"/>
      <c r="CN1" s="696" t="s">
        <v>587</v>
      </c>
      <c r="CO1" s="697"/>
      <c r="CP1" s="679" t="s">
        <v>588</v>
      </c>
      <c r="CQ1" s="680"/>
      <c r="CR1" s="667" t="s">
        <v>591</v>
      </c>
      <c r="CS1" s="667"/>
      <c r="CT1" s="696" t="s">
        <v>587</v>
      </c>
      <c r="CU1" s="697"/>
      <c r="CV1" s="698" t="s">
        <v>588</v>
      </c>
      <c r="CW1" s="699"/>
      <c r="CX1" s="667" t="s">
        <v>592</v>
      </c>
      <c r="CY1" s="667"/>
      <c r="CZ1" s="696" t="s">
        <v>587</v>
      </c>
      <c r="DA1" s="697"/>
      <c r="DB1" s="698" t="s">
        <v>588</v>
      </c>
      <c r="DC1" s="699"/>
      <c r="DD1" s="667" t="s">
        <v>593</v>
      </c>
      <c r="DE1" s="667"/>
      <c r="DF1" s="696" t="s">
        <v>594</v>
      </c>
      <c r="DG1" s="697"/>
      <c r="DH1" s="698" t="s">
        <v>595</v>
      </c>
      <c r="DI1" s="699"/>
      <c r="DJ1" s="667" t="s">
        <v>596</v>
      </c>
      <c r="DK1" s="667"/>
      <c r="DL1" s="696" t="s">
        <v>594</v>
      </c>
      <c r="DM1" s="697"/>
      <c r="DN1" s="698" t="s">
        <v>588</v>
      </c>
      <c r="DO1" s="699"/>
      <c r="DP1" s="667" t="s">
        <v>597</v>
      </c>
      <c r="DQ1" s="667"/>
      <c r="DR1" s="696" t="s">
        <v>594</v>
      </c>
      <c r="DS1" s="697"/>
      <c r="DT1" s="698" t="s">
        <v>588</v>
      </c>
      <c r="DU1" s="699"/>
      <c r="DV1" s="667" t="s">
        <v>598</v>
      </c>
      <c r="DW1" s="667"/>
      <c r="DX1" s="696" t="s">
        <v>594</v>
      </c>
      <c r="DY1" s="697"/>
      <c r="DZ1" s="698" t="s">
        <v>588</v>
      </c>
      <c r="EA1" s="699"/>
      <c r="EB1" s="667" t="s">
        <v>599</v>
      </c>
      <c r="EC1" s="667"/>
      <c r="ED1" s="696" t="s">
        <v>594</v>
      </c>
      <c r="EE1" s="697"/>
      <c r="EF1" s="698" t="s">
        <v>588</v>
      </c>
      <c r="EG1" s="699"/>
      <c r="EH1" s="667" t="s">
        <v>600</v>
      </c>
      <c r="EI1" s="667"/>
      <c r="EJ1" s="696" t="s">
        <v>594</v>
      </c>
      <c r="EK1" s="697"/>
      <c r="EL1" s="698" t="s">
        <v>601</v>
      </c>
      <c r="EM1" s="699"/>
      <c r="EN1" s="667" t="s">
        <v>602</v>
      </c>
      <c r="EO1" s="667"/>
      <c r="EP1" s="696" t="s">
        <v>594</v>
      </c>
      <c r="EQ1" s="697"/>
      <c r="ER1" s="698" t="s">
        <v>603</v>
      </c>
      <c r="ES1" s="699"/>
      <c r="ET1" s="667" t="s">
        <v>604</v>
      </c>
      <c r="EU1" s="667"/>
      <c r="EV1" s="696" t="s">
        <v>594</v>
      </c>
      <c r="EW1" s="697"/>
      <c r="EX1" s="698" t="s">
        <v>103</v>
      </c>
      <c r="EY1" s="699"/>
      <c r="EZ1" s="667" t="s">
        <v>605</v>
      </c>
      <c r="FA1" s="66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6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6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6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6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67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6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6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6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6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6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6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3" t="s">
        <v>943</v>
      </c>
      <c r="FA21" s="703"/>
      <c r="FC21" s="366">
        <f>FC20-FC22</f>
        <v>113457.16899999997</v>
      </c>
      <c r="FD21" s="344"/>
      <c r="FE21" s="704" t="s">
        <v>945</v>
      </c>
      <c r="FF21" s="704"/>
      <c r="FG21" s="70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3" t="s">
        <v>953</v>
      </c>
      <c r="FA22" s="70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3" t="s">
        <v>969</v>
      </c>
      <c r="FA23" s="70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3" t="s">
        <v>979</v>
      </c>
      <c r="FA24" s="70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F17" sqref="NF1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6" t="s">
        <v>1017</v>
      </c>
      <c r="B1" s="706"/>
      <c r="C1" s="681" t="s">
        <v>92</v>
      </c>
      <c r="D1" s="682"/>
      <c r="E1" s="683" t="s">
        <v>1018</v>
      </c>
      <c r="F1" s="684"/>
      <c r="G1" s="706" t="s">
        <v>1019</v>
      </c>
      <c r="H1" s="706"/>
      <c r="I1" s="681" t="s">
        <v>92</v>
      </c>
      <c r="J1" s="682"/>
      <c r="K1" s="683" t="s">
        <v>1020</v>
      </c>
      <c r="L1" s="684"/>
      <c r="M1" s="706" t="s">
        <v>1021</v>
      </c>
      <c r="N1" s="706"/>
      <c r="O1" s="681" t="s">
        <v>92</v>
      </c>
      <c r="P1" s="682"/>
      <c r="Q1" s="683" t="s">
        <v>1022</v>
      </c>
      <c r="R1" s="684"/>
      <c r="S1" s="706" t="s">
        <v>1023</v>
      </c>
      <c r="T1" s="706"/>
      <c r="U1" s="681" t="s">
        <v>92</v>
      </c>
      <c r="V1" s="682"/>
      <c r="W1" s="683" t="s">
        <v>577</v>
      </c>
      <c r="X1" s="684"/>
      <c r="Y1" s="706" t="s">
        <v>1024</v>
      </c>
      <c r="Z1" s="706"/>
      <c r="AA1" s="681" t="s">
        <v>92</v>
      </c>
      <c r="AB1" s="682"/>
      <c r="AC1" s="683" t="s">
        <v>1025</v>
      </c>
      <c r="AD1" s="684"/>
      <c r="AE1" s="706" t="s">
        <v>1026</v>
      </c>
      <c r="AF1" s="706"/>
      <c r="AG1" s="681" t="s">
        <v>92</v>
      </c>
      <c r="AH1" s="682"/>
      <c r="AI1" s="683" t="s">
        <v>1027</v>
      </c>
      <c r="AJ1" s="684"/>
      <c r="AK1" s="706" t="s">
        <v>1028</v>
      </c>
      <c r="AL1" s="706"/>
      <c r="AM1" s="681" t="s">
        <v>1029</v>
      </c>
      <c r="AN1" s="682"/>
      <c r="AO1" s="683" t="s">
        <v>1030</v>
      </c>
      <c r="AP1" s="684"/>
      <c r="AQ1" s="706" t="s">
        <v>1031</v>
      </c>
      <c r="AR1" s="706"/>
      <c r="AS1" s="681" t="s">
        <v>1029</v>
      </c>
      <c r="AT1" s="682"/>
      <c r="AU1" s="683" t="s">
        <v>1032</v>
      </c>
      <c r="AV1" s="684"/>
      <c r="AW1" s="706" t="s">
        <v>1033</v>
      </c>
      <c r="AX1" s="706"/>
      <c r="AY1" s="683" t="s">
        <v>1034</v>
      </c>
      <c r="AZ1" s="684"/>
      <c r="BA1" s="706" t="s">
        <v>1033</v>
      </c>
      <c r="BB1" s="706"/>
      <c r="BC1" s="681" t="s">
        <v>594</v>
      </c>
      <c r="BD1" s="682"/>
      <c r="BE1" s="683" t="s">
        <v>1035</v>
      </c>
      <c r="BF1" s="684"/>
      <c r="BG1" s="706" t="s">
        <v>1036</v>
      </c>
      <c r="BH1" s="706"/>
      <c r="BI1" s="681" t="s">
        <v>594</v>
      </c>
      <c r="BJ1" s="682"/>
      <c r="BK1" s="683" t="s">
        <v>1035</v>
      </c>
      <c r="BL1" s="684"/>
      <c r="BM1" s="706" t="s">
        <v>1037</v>
      </c>
      <c r="BN1" s="706"/>
      <c r="BO1" s="681" t="s">
        <v>594</v>
      </c>
      <c r="BP1" s="682"/>
      <c r="BQ1" s="683" t="s">
        <v>1038</v>
      </c>
      <c r="BR1" s="684"/>
      <c r="BS1" s="706" t="s">
        <v>1039</v>
      </c>
      <c r="BT1" s="706"/>
      <c r="BU1" s="681" t="s">
        <v>594</v>
      </c>
      <c r="BV1" s="682"/>
      <c r="BW1" s="683" t="s">
        <v>1040</v>
      </c>
      <c r="BX1" s="684"/>
      <c r="BY1" s="706" t="s">
        <v>1041</v>
      </c>
      <c r="BZ1" s="706"/>
      <c r="CA1" s="681" t="s">
        <v>594</v>
      </c>
      <c r="CB1" s="682"/>
      <c r="CC1" s="683" t="s">
        <v>1038</v>
      </c>
      <c r="CD1" s="684"/>
      <c r="CE1" s="706" t="s">
        <v>1042</v>
      </c>
      <c r="CF1" s="706"/>
      <c r="CG1" s="681" t="s">
        <v>594</v>
      </c>
      <c r="CH1" s="682"/>
      <c r="CI1" s="683" t="s">
        <v>1040</v>
      </c>
      <c r="CJ1" s="684"/>
      <c r="CK1" s="706" t="s">
        <v>1043</v>
      </c>
      <c r="CL1" s="706"/>
      <c r="CM1" s="681" t="s">
        <v>594</v>
      </c>
      <c r="CN1" s="682"/>
      <c r="CO1" s="683" t="s">
        <v>1038</v>
      </c>
      <c r="CP1" s="684"/>
      <c r="CQ1" s="706" t="s">
        <v>1044</v>
      </c>
      <c r="CR1" s="706"/>
      <c r="CS1" s="707" t="s">
        <v>594</v>
      </c>
      <c r="CT1" s="708"/>
      <c r="CU1" s="683" t="s">
        <v>1045</v>
      </c>
      <c r="CV1" s="684"/>
      <c r="CW1" s="706" t="s">
        <v>1046</v>
      </c>
      <c r="CX1" s="706"/>
      <c r="CY1" s="707" t="s">
        <v>594</v>
      </c>
      <c r="CZ1" s="708"/>
      <c r="DA1" s="683" t="s">
        <v>1047</v>
      </c>
      <c r="DB1" s="684"/>
      <c r="DC1" s="706" t="s">
        <v>1048</v>
      </c>
      <c r="DD1" s="706"/>
      <c r="DE1" s="707" t="s">
        <v>594</v>
      </c>
      <c r="DF1" s="708"/>
      <c r="DG1" s="683" t="s">
        <v>1049</v>
      </c>
      <c r="DH1" s="684"/>
      <c r="DI1" s="706" t="s">
        <v>1050</v>
      </c>
      <c r="DJ1" s="706"/>
      <c r="DK1" s="707" t="s">
        <v>594</v>
      </c>
      <c r="DL1" s="708"/>
      <c r="DM1" s="683" t="s">
        <v>1045</v>
      </c>
      <c r="DN1" s="684"/>
      <c r="DO1" s="706" t="s">
        <v>1051</v>
      </c>
      <c r="DP1" s="706"/>
      <c r="DQ1" s="707" t="s">
        <v>594</v>
      </c>
      <c r="DR1" s="708"/>
      <c r="DS1" s="683" t="s">
        <v>1052</v>
      </c>
      <c r="DT1" s="684"/>
      <c r="DU1" s="706" t="s">
        <v>1053</v>
      </c>
      <c r="DV1" s="706"/>
      <c r="DW1" s="707" t="s">
        <v>594</v>
      </c>
      <c r="DX1" s="708"/>
      <c r="DY1" s="683" t="s">
        <v>1054</v>
      </c>
      <c r="DZ1" s="684"/>
      <c r="EA1" s="705" t="s">
        <v>1055</v>
      </c>
      <c r="EB1" s="705"/>
      <c r="EC1" s="707" t="s">
        <v>594</v>
      </c>
      <c r="ED1" s="708"/>
      <c r="EE1" s="683" t="s">
        <v>1052</v>
      </c>
      <c r="EF1" s="684"/>
      <c r="EG1" s="53"/>
      <c r="EH1" s="705" t="s">
        <v>1056</v>
      </c>
      <c r="EI1" s="705"/>
      <c r="EJ1" s="707" t="s">
        <v>594</v>
      </c>
      <c r="EK1" s="708"/>
      <c r="EL1" s="683" t="s">
        <v>1057</v>
      </c>
      <c r="EM1" s="684"/>
      <c r="EN1" s="705" t="s">
        <v>1058</v>
      </c>
      <c r="EO1" s="705"/>
      <c r="EP1" s="707" t="s">
        <v>594</v>
      </c>
      <c r="EQ1" s="708"/>
      <c r="ER1" s="683" t="s">
        <v>1059</v>
      </c>
      <c r="ES1" s="684"/>
      <c r="ET1" s="705" t="s">
        <v>1060</v>
      </c>
      <c r="EU1" s="705"/>
      <c r="EV1" s="707" t="s">
        <v>594</v>
      </c>
      <c r="EW1" s="708"/>
      <c r="EX1" s="683" t="s">
        <v>1054</v>
      </c>
      <c r="EY1" s="684"/>
      <c r="EZ1" s="705" t="s">
        <v>1061</v>
      </c>
      <c r="FA1" s="705"/>
      <c r="FB1" s="707" t="s">
        <v>594</v>
      </c>
      <c r="FC1" s="708"/>
      <c r="FD1" s="683" t="s">
        <v>1047</v>
      </c>
      <c r="FE1" s="684"/>
      <c r="FF1" s="705" t="s">
        <v>1062</v>
      </c>
      <c r="FG1" s="705"/>
      <c r="FH1" s="707" t="s">
        <v>594</v>
      </c>
      <c r="FI1" s="708"/>
      <c r="FJ1" s="683" t="s">
        <v>1045</v>
      </c>
      <c r="FK1" s="684"/>
      <c r="FL1" s="705" t="s">
        <v>1063</v>
      </c>
      <c r="FM1" s="705"/>
      <c r="FN1" s="707" t="s">
        <v>594</v>
      </c>
      <c r="FO1" s="708"/>
      <c r="FP1" s="683" t="s">
        <v>1064</v>
      </c>
      <c r="FQ1" s="684"/>
      <c r="FR1" s="705" t="s">
        <v>1065</v>
      </c>
      <c r="FS1" s="705"/>
      <c r="FT1" s="707" t="s">
        <v>594</v>
      </c>
      <c r="FU1" s="708"/>
      <c r="FV1" s="683" t="s">
        <v>1064</v>
      </c>
      <c r="FW1" s="684"/>
      <c r="FX1" s="705" t="s">
        <v>1066</v>
      </c>
      <c r="FY1" s="705"/>
      <c r="FZ1" s="707" t="s">
        <v>594</v>
      </c>
      <c r="GA1" s="708"/>
      <c r="GB1" s="683" t="s">
        <v>1054</v>
      </c>
      <c r="GC1" s="684"/>
      <c r="GD1" s="705" t="s">
        <v>1067</v>
      </c>
      <c r="GE1" s="705"/>
      <c r="GF1" s="707" t="s">
        <v>594</v>
      </c>
      <c r="GG1" s="708"/>
      <c r="GH1" s="683" t="s">
        <v>1052</v>
      </c>
      <c r="GI1" s="684"/>
      <c r="GJ1" s="705" t="s">
        <v>1068</v>
      </c>
      <c r="GK1" s="705"/>
      <c r="GL1" s="707" t="s">
        <v>594</v>
      </c>
      <c r="GM1" s="708"/>
      <c r="GN1" s="683" t="s">
        <v>1052</v>
      </c>
      <c r="GO1" s="684"/>
      <c r="GP1" s="705" t="s">
        <v>1069</v>
      </c>
      <c r="GQ1" s="705"/>
      <c r="GR1" s="707" t="s">
        <v>594</v>
      </c>
      <c r="GS1" s="708"/>
      <c r="GT1" s="683" t="s">
        <v>1057</v>
      </c>
      <c r="GU1" s="684"/>
      <c r="GV1" s="705" t="s">
        <v>1070</v>
      </c>
      <c r="GW1" s="705"/>
      <c r="GX1" s="707" t="s">
        <v>594</v>
      </c>
      <c r="GY1" s="708"/>
      <c r="GZ1" s="683" t="s">
        <v>1071</v>
      </c>
      <c r="HA1" s="684"/>
      <c r="HB1" s="705" t="s">
        <v>1072</v>
      </c>
      <c r="HC1" s="705"/>
      <c r="HD1" s="707" t="s">
        <v>594</v>
      </c>
      <c r="HE1" s="708"/>
      <c r="HF1" s="683" t="s">
        <v>1059</v>
      </c>
      <c r="HG1" s="684"/>
      <c r="HH1" s="705" t="s">
        <v>1073</v>
      </c>
      <c r="HI1" s="705"/>
      <c r="HJ1" s="707" t="s">
        <v>594</v>
      </c>
      <c r="HK1" s="708"/>
      <c r="HL1" s="683" t="s">
        <v>1045</v>
      </c>
      <c r="HM1" s="684"/>
      <c r="HN1" s="705" t="s">
        <v>1074</v>
      </c>
      <c r="HO1" s="705"/>
      <c r="HP1" s="707" t="s">
        <v>594</v>
      </c>
      <c r="HQ1" s="708"/>
      <c r="HR1" s="683" t="s">
        <v>1045</v>
      </c>
      <c r="HS1" s="684"/>
      <c r="HT1" s="705" t="s">
        <v>1075</v>
      </c>
      <c r="HU1" s="705"/>
      <c r="HV1" s="707" t="s">
        <v>594</v>
      </c>
      <c r="HW1" s="708"/>
      <c r="HX1" s="683" t="s">
        <v>1054</v>
      </c>
      <c r="HY1" s="684"/>
      <c r="HZ1" s="705" t="s">
        <v>1076</v>
      </c>
      <c r="IA1" s="705"/>
      <c r="IB1" s="707" t="s">
        <v>594</v>
      </c>
      <c r="IC1" s="708"/>
      <c r="ID1" s="683" t="s">
        <v>1059</v>
      </c>
      <c r="IE1" s="684"/>
      <c r="IF1" s="705" t="s">
        <v>1077</v>
      </c>
      <c r="IG1" s="705"/>
      <c r="IH1" s="707" t="s">
        <v>594</v>
      </c>
      <c r="II1" s="708"/>
      <c r="IJ1" s="683" t="s">
        <v>1052</v>
      </c>
      <c r="IK1" s="684"/>
      <c r="IL1" s="705" t="s">
        <v>1078</v>
      </c>
      <c r="IM1" s="705"/>
      <c r="IN1" s="707" t="s">
        <v>594</v>
      </c>
      <c r="IO1" s="708"/>
      <c r="IP1" s="683" t="s">
        <v>1054</v>
      </c>
      <c r="IQ1" s="684"/>
      <c r="IR1" s="705" t="s">
        <v>1079</v>
      </c>
      <c r="IS1" s="705"/>
      <c r="IT1" s="707" t="s">
        <v>594</v>
      </c>
      <c r="IU1" s="708"/>
      <c r="IV1" s="683" t="s">
        <v>1080</v>
      </c>
      <c r="IW1" s="684"/>
      <c r="IX1" s="705" t="s">
        <v>1081</v>
      </c>
      <c r="IY1" s="705"/>
      <c r="IZ1" s="707" t="s">
        <v>594</v>
      </c>
      <c r="JA1" s="708"/>
      <c r="JB1" s="683" t="s">
        <v>1064</v>
      </c>
      <c r="JC1" s="684"/>
      <c r="JD1" s="705" t="s">
        <v>1082</v>
      </c>
      <c r="JE1" s="705"/>
      <c r="JF1" s="707" t="s">
        <v>594</v>
      </c>
      <c r="JG1" s="708"/>
      <c r="JH1" s="683" t="s">
        <v>1080</v>
      </c>
      <c r="JI1" s="684"/>
      <c r="JJ1" s="705" t="s">
        <v>1083</v>
      </c>
      <c r="JK1" s="705"/>
      <c r="JL1" s="578" t="s">
        <v>594</v>
      </c>
      <c r="JM1" s="110"/>
      <c r="JN1" s="544" t="s">
        <v>1080</v>
      </c>
      <c r="JO1" s="53"/>
      <c r="JP1" s="705" t="s">
        <v>1084</v>
      </c>
      <c r="JQ1" s="705"/>
      <c r="JR1" s="578" t="s">
        <v>594</v>
      </c>
      <c r="JS1" s="110"/>
      <c r="JT1" s="544" t="s">
        <v>1057</v>
      </c>
      <c r="JU1" s="53"/>
      <c r="JV1" s="705" t="s">
        <v>1085</v>
      </c>
      <c r="JW1" s="705"/>
      <c r="JX1" s="578" t="s">
        <v>594</v>
      </c>
      <c r="JY1" s="110"/>
      <c r="JZ1" s="544" t="s">
        <v>1086</v>
      </c>
      <c r="KA1" s="53"/>
      <c r="KB1" s="705" t="s">
        <v>1087</v>
      </c>
      <c r="KC1" s="705"/>
      <c r="KD1" s="578" t="s">
        <v>594</v>
      </c>
      <c r="KE1" s="110"/>
      <c r="KF1" s="544" t="s">
        <v>1045</v>
      </c>
      <c r="KG1" s="53"/>
      <c r="KH1" s="705" t="s">
        <v>1088</v>
      </c>
      <c r="KI1" s="705"/>
      <c r="KJ1" s="578" t="s">
        <v>594</v>
      </c>
      <c r="KK1" s="110"/>
      <c r="KL1" s="544" t="s">
        <v>1052</v>
      </c>
      <c r="KM1" s="53"/>
      <c r="KN1" s="705" t="s">
        <v>1089</v>
      </c>
      <c r="KO1" s="705"/>
      <c r="KP1" s="578" t="s">
        <v>594</v>
      </c>
      <c r="KQ1" s="110"/>
      <c r="KR1" s="544" t="s">
        <v>1052</v>
      </c>
      <c r="KS1" s="53"/>
      <c r="KT1" s="705" t="s">
        <v>1090</v>
      </c>
      <c r="KU1" s="705"/>
      <c r="KV1" s="578" t="s">
        <v>594</v>
      </c>
      <c r="KW1" s="110"/>
      <c r="KX1" s="544" t="s">
        <v>1052</v>
      </c>
      <c r="KY1" s="53"/>
      <c r="KZ1" s="705" t="s">
        <v>1091</v>
      </c>
      <c r="LA1" s="705"/>
      <c r="LB1" s="578" t="s">
        <v>594</v>
      </c>
      <c r="LC1" s="110"/>
      <c r="LD1" s="544" t="s">
        <v>1080</v>
      </c>
      <c r="LE1" s="53"/>
      <c r="LF1" s="705" t="s">
        <v>1092</v>
      </c>
      <c r="LG1" s="705"/>
      <c r="LH1" s="578" t="s">
        <v>594</v>
      </c>
      <c r="LI1" s="110"/>
      <c r="LJ1" s="544" t="s">
        <v>1080</v>
      </c>
      <c r="LK1" s="53"/>
      <c r="LL1" s="705" t="s">
        <v>1093</v>
      </c>
      <c r="LM1" s="705"/>
      <c r="LN1" s="578" t="s">
        <v>594</v>
      </c>
      <c r="LO1" s="308"/>
      <c r="LP1" s="544" t="s">
        <v>1080</v>
      </c>
      <c r="LQ1" s="53"/>
      <c r="LR1" s="705" t="s">
        <v>1094</v>
      </c>
      <c r="LS1" s="705"/>
      <c r="LT1" s="578" t="s">
        <v>594</v>
      </c>
      <c r="LU1" s="308"/>
      <c r="LV1" s="544" t="s">
        <v>1064</v>
      </c>
      <c r="LW1" s="53"/>
      <c r="LX1" s="705" t="s">
        <v>1095</v>
      </c>
      <c r="LY1" s="705"/>
      <c r="LZ1" s="578" t="s">
        <v>594</v>
      </c>
      <c r="MA1" s="308"/>
      <c r="MB1" s="544" t="s">
        <v>1080</v>
      </c>
      <c r="MC1" s="53"/>
      <c r="MD1" s="709" t="s">
        <v>1096</v>
      </c>
      <c r="ME1" s="705"/>
      <c r="MF1" s="578" t="s">
        <v>594</v>
      </c>
      <c r="MG1" s="308"/>
      <c r="MH1" s="544" t="s">
        <v>1080</v>
      </c>
      <c r="MI1" s="53"/>
      <c r="MJ1" s="709" t="s">
        <v>1097</v>
      </c>
      <c r="MK1" s="705"/>
      <c r="ML1" s="578" t="s">
        <v>594</v>
      </c>
      <c r="MM1" s="308"/>
      <c r="MN1" s="544" t="s">
        <v>1080</v>
      </c>
      <c r="MO1" s="53"/>
      <c r="MP1" s="705" t="s">
        <v>3427</v>
      </c>
      <c r="MQ1" s="705"/>
      <c r="MR1" s="596" t="s">
        <v>594</v>
      </c>
      <c r="MS1" s="308"/>
      <c r="MT1" s="593" t="s">
        <v>1080</v>
      </c>
      <c r="MU1" s="594"/>
      <c r="MV1" s="705" t="s">
        <v>3475</v>
      </c>
      <c r="MW1" s="705"/>
      <c r="MX1" s="644" t="s">
        <v>594</v>
      </c>
      <c r="MY1" s="308"/>
      <c r="MZ1" s="641" t="s">
        <v>1080</v>
      </c>
      <c r="NA1" s="642"/>
      <c r="NB1" s="705" t="s">
        <v>3481</v>
      </c>
      <c r="NC1" s="70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SUM(MY4:MY28)</f>
        <v>1203.0399999999997</v>
      </c>
      <c r="MZ2" s="75" t="s">
        <v>116</v>
      </c>
      <c r="NA2" s="318">
        <f>MY2+MW2-NC2</f>
        <v>2453.3609999999753</v>
      </c>
      <c r="NB2" s="646" t="s">
        <v>1108</v>
      </c>
      <c r="NC2" s="50">
        <f>SUM(NC9:NC48)</f>
        <v>325671.67999999999</v>
      </c>
    </row>
    <row r="3" spans="1:369">
      <c r="A3" s="727" t="s">
        <v>1109</v>
      </c>
      <c r="B3" s="727"/>
      <c r="E3" s="58" t="s">
        <v>123</v>
      </c>
      <c r="F3" s="57">
        <f>F2-F4</f>
        <v>17</v>
      </c>
      <c r="G3" s="727" t="s">
        <v>1109</v>
      </c>
      <c r="H3" s="72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3486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3486</v>
      </c>
      <c r="NA3" s="96">
        <f>NA2-MY31-MY30</f>
        <v>2393.7909999999752</v>
      </c>
      <c r="NB3" s="646" t="s">
        <v>3513</v>
      </c>
      <c r="NC3" s="646" t="s">
        <v>3514</v>
      </c>
    </row>
    <row r="4" spans="1:369" ht="12.75" customHeight="1" thickBot="1">
      <c r="A4" s="727"/>
      <c r="B4" s="727"/>
      <c r="E4" s="58" t="s">
        <v>134</v>
      </c>
      <c r="F4" s="57">
        <f>SUM(F14:F57)</f>
        <v>12750</v>
      </c>
      <c r="G4" s="727"/>
      <c r="H4" s="72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3485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3485</v>
      </c>
      <c r="NA4" s="334">
        <f>NA2-NA5</f>
        <v>0.3609999999748652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3484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3502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3516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50" t="s">
        <v>3515</v>
      </c>
      <c r="NC11" s="50">
        <v>30000</v>
      </c>
      <c r="ND11" s="24">
        <v>45514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3447</v>
      </c>
      <c r="NC12" s="50">
        <f>10000+20000+30000</f>
        <v>60000</v>
      </c>
      <c r="ND12" s="612">
        <v>45514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0" t="s">
        <v>1278</v>
      </c>
      <c r="NC13" s="238" t="s">
        <v>1813</v>
      </c>
      <c r="ND13" s="24">
        <v>45520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0" t="s">
        <v>1631</v>
      </c>
      <c r="DP14" s="71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5" t="s">
        <v>1649</v>
      </c>
      <c r="HK14" s="70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3500</v>
      </c>
      <c r="MY14" s="48">
        <f>34.21+0.66</f>
        <v>34.869999999999997</v>
      </c>
      <c r="MZ14" s="152" t="s">
        <v>3505</v>
      </c>
      <c r="NA14" s="51">
        <v>10.9</v>
      </c>
      <c r="NB14" s="650" t="s">
        <v>1326</v>
      </c>
      <c r="NC14" s="238">
        <v>20000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2" t="s">
        <v>1605</v>
      </c>
      <c r="KE15" s="71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3498</v>
      </c>
      <c r="MY15" s="254">
        <f>746.61+10.67</f>
        <v>757.28</v>
      </c>
      <c r="MZ15" s="152" t="s">
        <v>1547</v>
      </c>
      <c r="NA15" s="48"/>
      <c r="NB15" s="666" t="s">
        <v>3526</v>
      </c>
      <c r="NC15" s="238">
        <f>20003.5*6+30307</f>
        <v>150328</v>
      </c>
      <c r="ND15" s="24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3493</v>
      </c>
      <c r="MU16" s="51">
        <v>153.11000000000001</v>
      </c>
      <c r="MV16" s="600" t="s">
        <v>3495</v>
      </c>
      <c r="MW16" s="99">
        <v>-92000</v>
      </c>
      <c r="MX16" s="604" t="s">
        <v>3509</v>
      </c>
      <c r="MY16" s="48">
        <v>11.93</v>
      </c>
      <c r="MZ16" s="152" t="s">
        <v>1612</v>
      </c>
      <c r="NA16" s="48">
        <f>13.57</f>
        <v>13.57</v>
      </c>
      <c r="NB16" s="604" t="s">
        <v>3444</v>
      </c>
      <c r="NC16" s="586">
        <v>30.68</v>
      </c>
      <c r="ND16" s="2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3508</v>
      </c>
      <c r="MZ17" s="152" t="s">
        <v>1675</v>
      </c>
      <c r="NA17" s="48">
        <f>18.83+10+14.95+10+10</f>
        <v>63.78</v>
      </c>
      <c r="NB17" s="604" t="s">
        <v>3445</v>
      </c>
      <c r="NC17" s="586">
        <v>50</v>
      </c>
      <c r="ND17" s="614">
        <v>45520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10" t="s">
        <v>1864</v>
      </c>
      <c r="DJ18" s="711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3521</v>
      </c>
      <c r="NA18" s="48">
        <v>30</v>
      </c>
      <c r="NB18" s="650" t="s">
        <v>1220</v>
      </c>
      <c r="NC18" s="50">
        <v>-4000</v>
      </c>
      <c r="ND18" s="336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3491</v>
      </c>
      <c r="MS19" s="48">
        <v>489.97</v>
      </c>
      <c r="MT19" s="152" t="s">
        <v>3497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3483</v>
      </c>
      <c r="NA19" s="48">
        <v>4</v>
      </c>
      <c r="NB19" s="652" t="s">
        <v>3528</v>
      </c>
      <c r="NC19" s="99">
        <v>-92000</v>
      </c>
      <c r="ND19" s="24">
        <v>45519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3492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3512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5979</v>
      </c>
      <c r="ND20" s="336" t="s">
        <v>3527</v>
      </c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3" t="s">
        <v>330</v>
      </c>
      <c r="N21" s="713"/>
      <c r="Q21" s="63" t="s">
        <v>355</v>
      </c>
      <c r="S21" s="713" t="s">
        <v>330</v>
      </c>
      <c r="T21" s="713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25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3490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616" t="s">
        <v>3523</v>
      </c>
      <c r="MY21" s="48" t="s">
        <v>3524</v>
      </c>
      <c r="MZ21" s="605" t="s">
        <v>3504</v>
      </c>
      <c r="NA21" s="48">
        <v>98.8</v>
      </c>
      <c r="NB21" s="650" t="s">
        <v>1606</v>
      </c>
      <c r="NC21" s="50">
        <v>30625</v>
      </c>
      <c r="ND21" s="336">
        <v>45520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5" t="s">
        <v>2092</v>
      </c>
      <c r="N22" s="715"/>
      <c r="Q22" s="63" t="s">
        <v>364</v>
      </c>
      <c r="S22" s="715" t="s">
        <v>2092</v>
      </c>
      <c r="T22" s="715"/>
      <c r="W22" s="71" t="s">
        <v>1737</v>
      </c>
      <c r="X22" s="14">
        <v>0</v>
      </c>
      <c r="Y22" s="713" t="s">
        <v>330</v>
      </c>
      <c r="Z22" s="713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25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6" t="s">
        <v>2118</v>
      </c>
      <c r="IU22" s="706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3496</v>
      </c>
      <c r="MU22" s="48">
        <f>1.5+10</f>
        <v>11.5</v>
      </c>
      <c r="MV22" s="603" t="s">
        <v>1788</v>
      </c>
      <c r="MW22" s="586">
        <v>10.000999999999999</v>
      </c>
      <c r="MX22" s="587" t="s">
        <v>3511</v>
      </c>
      <c r="MY22" s="328">
        <v>101.1</v>
      </c>
      <c r="MZ22" s="605" t="s">
        <v>3517</v>
      </c>
      <c r="NA22" s="61">
        <v>30.5</v>
      </c>
      <c r="NB22" s="650" t="s">
        <v>1540</v>
      </c>
      <c r="NC22" s="50">
        <v>0</v>
      </c>
      <c r="ND22" s="24">
        <v>45519</v>
      </c>
    </row>
    <row r="23" spans="1:369">
      <c r="A23" s="713" t="s">
        <v>330</v>
      </c>
      <c r="B23" s="713"/>
      <c r="E23" s="565" t="s">
        <v>402</v>
      </c>
      <c r="F23" s="63"/>
      <c r="G23" s="713" t="s">
        <v>330</v>
      </c>
      <c r="H23" s="713"/>
      <c r="K23" s="71" t="s">
        <v>1737</v>
      </c>
      <c r="L23" s="14">
        <v>0</v>
      </c>
      <c r="M23" s="714"/>
      <c r="N23" s="714"/>
      <c r="Q23" s="63" t="s">
        <v>1917</v>
      </c>
      <c r="S23" s="714"/>
      <c r="T23" s="714"/>
      <c r="W23" s="71" t="s">
        <v>1518</v>
      </c>
      <c r="X23" s="66">
        <v>0</v>
      </c>
      <c r="Y23" s="715" t="s">
        <v>2092</v>
      </c>
      <c r="Z23" s="715"/>
      <c r="AE23" s="713" t="s">
        <v>330</v>
      </c>
      <c r="AF23" s="713"/>
      <c r="AK23" s="713" t="s">
        <v>330</v>
      </c>
      <c r="AL23" s="71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6" t="s">
        <v>2150</v>
      </c>
      <c r="EF23" s="716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25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25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6" t="s">
        <v>2118</v>
      </c>
      <c r="HK23" s="706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6" t="s">
        <v>2118</v>
      </c>
      <c r="HW23" s="706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3525</v>
      </c>
      <c r="NA23" s="48"/>
      <c r="NB23" s="664" t="s">
        <v>3522</v>
      </c>
      <c r="NC23" s="50">
        <v>0</v>
      </c>
      <c r="ND23" s="24">
        <v>45521</v>
      </c>
      <c r="NE23" s="99"/>
    </row>
    <row r="24" spans="1:369">
      <c r="A24" s="715" t="s">
        <v>2092</v>
      </c>
      <c r="B24" s="715"/>
      <c r="E24" s="565" t="s">
        <v>271</v>
      </c>
      <c r="F24" s="63"/>
      <c r="G24" s="715" t="s">
        <v>2092</v>
      </c>
      <c r="H24" s="715"/>
      <c r="K24" s="71" t="s">
        <v>1518</v>
      </c>
      <c r="L24" s="66">
        <v>0</v>
      </c>
      <c r="M24" s="714"/>
      <c r="N24" s="714"/>
      <c r="Q24" s="71" t="s">
        <v>1617</v>
      </c>
      <c r="R24" s="14">
        <v>0</v>
      </c>
      <c r="S24" s="714"/>
      <c r="T24" s="714"/>
      <c r="W24" s="71" t="s">
        <v>2184</v>
      </c>
      <c r="X24" s="14">
        <v>910.17</v>
      </c>
      <c r="Y24" s="714"/>
      <c r="Z24" s="714"/>
      <c r="AC24" s="78" t="s">
        <v>2185</v>
      </c>
      <c r="AD24" s="14">
        <v>90</v>
      </c>
      <c r="AE24" s="715" t="s">
        <v>2092</v>
      </c>
      <c r="AF24" s="715"/>
      <c r="AI24" s="77" t="s">
        <v>2186</v>
      </c>
      <c r="AJ24" s="14">
        <v>30</v>
      </c>
      <c r="AK24" s="715" t="s">
        <v>2092</v>
      </c>
      <c r="AL24" s="715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5"/>
      <c r="BH24" s="715"/>
      <c r="BK24" s="94" t="s">
        <v>2188</v>
      </c>
      <c r="BL24" s="66">
        <v>48.54</v>
      </c>
      <c r="BM24" s="715"/>
      <c r="BN24" s="715"/>
      <c r="BQ24" s="94" t="s">
        <v>1919</v>
      </c>
      <c r="BR24" s="66">
        <v>50.15</v>
      </c>
      <c r="BS24" s="715" t="s">
        <v>2189</v>
      </c>
      <c r="BT24" s="715"/>
      <c r="BW24" s="94" t="s">
        <v>1919</v>
      </c>
      <c r="BX24" s="66">
        <v>48.54</v>
      </c>
      <c r="BY24" s="715"/>
      <c r="BZ24" s="715"/>
      <c r="CC24" s="94" t="s">
        <v>1919</v>
      </c>
      <c r="CD24" s="66">
        <v>142.91</v>
      </c>
      <c r="CE24" s="715"/>
      <c r="CF24" s="715"/>
      <c r="CI24" s="94" t="s">
        <v>2190</v>
      </c>
      <c r="CJ24" s="66">
        <v>35.049999999999997</v>
      </c>
      <c r="CK24" s="714"/>
      <c r="CL24" s="714"/>
      <c r="CO24" s="94" t="s">
        <v>1867</v>
      </c>
      <c r="CP24" s="66">
        <v>153.41</v>
      </c>
      <c r="CQ24" s="714" t="s">
        <v>2191</v>
      </c>
      <c r="CR24" s="714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25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4"/>
      <c r="B25" s="714"/>
      <c r="E25" s="564" t="s">
        <v>386</v>
      </c>
      <c r="F25" s="58"/>
      <c r="G25" s="714"/>
      <c r="H25" s="714"/>
      <c r="K25" s="71" t="s">
        <v>2240</v>
      </c>
      <c r="L25" s="14">
        <f>910+40</f>
        <v>950</v>
      </c>
      <c r="M25" s="714"/>
      <c r="N25" s="714"/>
      <c r="Q25" s="71" t="s">
        <v>1680</v>
      </c>
      <c r="R25" s="14">
        <v>0</v>
      </c>
      <c r="S25" s="714"/>
      <c r="T25" s="714"/>
      <c r="W25" s="72" t="s">
        <v>2241</v>
      </c>
      <c r="X25" s="14">
        <v>110.58</v>
      </c>
      <c r="Y25" s="714"/>
      <c r="Z25" s="714"/>
      <c r="AE25" s="714"/>
      <c r="AF25" s="714"/>
      <c r="AK25" s="714"/>
      <c r="AL25" s="714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4"/>
      <c r="AX25" s="714"/>
      <c r="AY25" s="72"/>
      <c r="AZ25" s="66"/>
      <c r="BA25" s="714"/>
      <c r="BB25" s="714"/>
      <c r="BE25" s="72" t="s">
        <v>1547</v>
      </c>
      <c r="BF25" s="66">
        <f>6.5*2</f>
        <v>13</v>
      </c>
      <c r="BG25" s="714"/>
      <c r="BH25" s="714"/>
      <c r="BK25" s="94" t="s">
        <v>1547</v>
      </c>
      <c r="BL25" s="66">
        <f>6.5*2</f>
        <v>13</v>
      </c>
      <c r="BM25" s="714"/>
      <c r="BN25" s="714"/>
      <c r="BQ25" s="94" t="s">
        <v>1547</v>
      </c>
      <c r="BR25" s="66">
        <v>13</v>
      </c>
      <c r="BS25" s="714"/>
      <c r="BT25" s="714"/>
      <c r="BW25" s="94" t="s">
        <v>1547</v>
      </c>
      <c r="BX25" s="66">
        <v>13</v>
      </c>
      <c r="BY25" s="714"/>
      <c r="BZ25" s="714"/>
      <c r="CC25" s="94" t="s">
        <v>1547</v>
      </c>
      <c r="CD25" s="66">
        <v>13</v>
      </c>
      <c r="CE25" s="714"/>
      <c r="CF25" s="714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7" t="s">
        <v>2150</v>
      </c>
      <c r="DZ25" s="718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6" t="s">
        <v>2150</v>
      </c>
      <c r="ES25" s="716"/>
      <c r="ET25" s="54" t="s">
        <v>1811</v>
      </c>
      <c r="EU25" s="99">
        <v>20000</v>
      </c>
      <c r="EW25" s="725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6" t="s">
        <v>2118</v>
      </c>
      <c r="IC25" s="706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62" t="s">
        <v>3510</v>
      </c>
      <c r="NC25" s="99">
        <v>-1253</v>
      </c>
      <c r="ND25" s="336"/>
      <c r="NE25" s="50"/>
    </row>
    <row r="26" spans="1:369">
      <c r="A26" s="714"/>
      <c r="B26" s="714"/>
      <c r="F26" s="67"/>
      <c r="G26" s="714"/>
      <c r="H26" s="714"/>
      <c r="M26" s="719" t="s">
        <v>372</v>
      </c>
      <c r="N26" s="714"/>
      <c r="Q26" s="71" t="s">
        <v>1737</v>
      </c>
      <c r="R26" s="14">
        <v>0</v>
      </c>
      <c r="S26" s="719" t="s">
        <v>372</v>
      </c>
      <c r="T26" s="714"/>
      <c r="W26" s="72" t="s">
        <v>1919</v>
      </c>
      <c r="X26" s="14">
        <v>60.75</v>
      </c>
      <c r="Y26" s="714"/>
      <c r="Z26" s="714"/>
      <c r="AC26" s="21" t="s">
        <v>2285</v>
      </c>
      <c r="AD26" s="21"/>
      <c r="AE26" s="719" t="s">
        <v>372</v>
      </c>
      <c r="AF26" s="714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6" t="s">
        <v>2150</v>
      </c>
      <c r="EY26" s="716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6" t="s">
        <v>2118</v>
      </c>
      <c r="HQ26" s="706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4"/>
      <c r="B27" s="714"/>
      <c r="E27" s="567" t="s">
        <v>418</v>
      </c>
      <c r="F27" s="67"/>
      <c r="G27" s="714"/>
      <c r="H27" s="714"/>
      <c r="K27" s="72" t="s">
        <v>2333</v>
      </c>
      <c r="L27" s="14">
        <f>60</f>
        <v>60</v>
      </c>
      <c r="M27" s="719" t="s">
        <v>2334</v>
      </c>
      <c r="N27" s="714"/>
      <c r="Q27" s="71" t="s">
        <v>2335</v>
      </c>
      <c r="R27" s="66">
        <v>200</v>
      </c>
      <c r="S27" s="719" t="s">
        <v>2334</v>
      </c>
      <c r="T27" s="714"/>
      <c r="W27" s="72" t="s">
        <v>1987</v>
      </c>
      <c r="X27" s="14">
        <v>61.35</v>
      </c>
      <c r="Y27" s="719" t="s">
        <v>372</v>
      </c>
      <c r="Z27" s="714"/>
      <c r="AC27" s="21" t="s">
        <v>2336</v>
      </c>
      <c r="AD27" s="21">
        <f>53+207+63</f>
        <v>323</v>
      </c>
      <c r="AE27" s="719" t="s">
        <v>2334</v>
      </c>
      <c r="AF27" s="714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6" t="s">
        <v>2356</v>
      </c>
      <c r="FE27" s="716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3489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19" t="s">
        <v>372</v>
      </c>
      <c r="B28" s="714"/>
      <c r="E28" s="567" t="s">
        <v>427</v>
      </c>
      <c r="F28" s="67"/>
      <c r="G28" s="719" t="s">
        <v>372</v>
      </c>
      <c r="H28" s="714"/>
      <c r="K28" s="72" t="s">
        <v>1987</v>
      </c>
      <c r="L28" s="14">
        <v>0</v>
      </c>
      <c r="M28" s="720" t="s">
        <v>197</v>
      </c>
      <c r="N28" s="720"/>
      <c r="Q28" s="71" t="s">
        <v>2184</v>
      </c>
      <c r="R28" s="14">
        <v>0</v>
      </c>
      <c r="S28" s="720" t="s">
        <v>197</v>
      </c>
      <c r="T28" s="720"/>
      <c r="W28" s="72" t="s">
        <v>2042</v>
      </c>
      <c r="X28" s="14">
        <v>64</v>
      </c>
      <c r="Y28" s="719" t="s">
        <v>2334</v>
      </c>
      <c r="Z28" s="714"/>
      <c r="AC28" s="21" t="s">
        <v>2394</v>
      </c>
      <c r="AD28" s="21">
        <f>63+46</f>
        <v>109</v>
      </c>
      <c r="AE28" s="720" t="s">
        <v>197</v>
      </c>
      <c r="AF28" s="720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6" t="s">
        <v>2150</v>
      </c>
      <c r="EM28" s="716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6" t="s">
        <v>2118</v>
      </c>
      <c r="JA28" s="706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56" t="s">
        <v>3446</v>
      </c>
      <c r="NA28" s="48">
        <f>749.38+250.7</f>
        <v>1000.0799999999999</v>
      </c>
      <c r="NB28" s="647" t="s">
        <v>3499</v>
      </c>
      <c r="NC28" s="50">
        <f>NB29-0.99*195000</f>
        <v>4</v>
      </c>
      <c r="ND28" s="614"/>
      <c r="NE28" s="50"/>
    </row>
    <row r="29" spans="1:369">
      <c r="A29" s="719" t="s">
        <v>2334</v>
      </c>
      <c r="B29" s="714"/>
      <c r="E29" s="567" t="s">
        <v>431</v>
      </c>
      <c r="F29" s="67"/>
      <c r="G29" s="719" t="s">
        <v>2334</v>
      </c>
      <c r="H29" s="714"/>
      <c r="K29" s="72" t="s">
        <v>2042</v>
      </c>
      <c r="L29" s="14">
        <v>64</v>
      </c>
      <c r="M29" s="714" t="s">
        <v>300</v>
      </c>
      <c r="N29" s="714"/>
      <c r="S29" s="714" t="s">
        <v>300</v>
      </c>
      <c r="T29" s="714"/>
      <c r="W29" s="72" t="s">
        <v>2093</v>
      </c>
      <c r="X29" s="14">
        <v>100.01</v>
      </c>
      <c r="Y29" s="720" t="s">
        <v>197</v>
      </c>
      <c r="Z29" s="720"/>
      <c r="AC29" s="14" t="s">
        <v>2446</v>
      </c>
      <c r="AD29" s="14">
        <v>65</v>
      </c>
      <c r="AE29" s="714" t="s">
        <v>300</v>
      </c>
      <c r="AF29" s="714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6" t="s">
        <v>2356</v>
      </c>
      <c r="FK29" s="716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3" t="s">
        <v>2222</v>
      </c>
      <c r="MY29" s="312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20" t="s">
        <v>197</v>
      </c>
      <c r="B30" s="720"/>
      <c r="E30" s="567" t="s">
        <v>2489</v>
      </c>
      <c r="F30" s="58"/>
      <c r="G30" s="720" t="s">
        <v>197</v>
      </c>
      <c r="H30" s="720"/>
      <c r="K30" s="72" t="s">
        <v>2093</v>
      </c>
      <c r="L30" s="14">
        <v>50.01</v>
      </c>
      <c r="M30" s="724" t="s">
        <v>2490</v>
      </c>
      <c r="N30" s="724"/>
      <c r="Q30" s="72" t="s">
        <v>1855</v>
      </c>
      <c r="R30" s="14">
        <v>26</v>
      </c>
      <c r="S30" s="724" t="s">
        <v>2490</v>
      </c>
      <c r="T30" s="724"/>
      <c r="Y30" s="714" t="s">
        <v>300</v>
      </c>
      <c r="Z30" s="714"/>
      <c r="AC30" s="14" t="s">
        <v>2491</v>
      </c>
      <c r="AD30" s="14">
        <v>10</v>
      </c>
      <c r="AE30" s="724" t="s">
        <v>2490</v>
      </c>
      <c r="AF30" s="724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3487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4" t="s">
        <v>300</v>
      </c>
      <c r="B31" s="714"/>
      <c r="E31" s="58"/>
      <c r="F31" s="58"/>
      <c r="G31" s="714" t="s">
        <v>300</v>
      </c>
      <c r="H31" s="714"/>
      <c r="M31" s="715" t="s">
        <v>363</v>
      </c>
      <c r="N31" s="715"/>
      <c r="Q31" s="72" t="s">
        <v>1919</v>
      </c>
      <c r="R31" s="14">
        <v>55</v>
      </c>
      <c r="S31" s="715" t="s">
        <v>363</v>
      </c>
      <c r="T31" s="715"/>
      <c r="W31" s="73" t="s">
        <v>2540</v>
      </c>
      <c r="X31" s="73">
        <v>0</v>
      </c>
      <c r="Y31" s="724" t="s">
        <v>2490</v>
      </c>
      <c r="Z31" s="724"/>
      <c r="AE31" s="715" t="s">
        <v>363</v>
      </c>
      <c r="AF31" s="715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31" t="s">
        <v>2549</v>
      </c>
      <c r="DP31" s="731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59.57</v>
      </c>
      <c r="MZ31" s="656" t="s">
        <v>3503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24" t="s">
        <v>2490</v>
      </c>
      <c r="B32" s="724"/>
      <c r="C32" s="69"/>
      <c r="D32" s="69"/>
      <c r="E32" s="69"/>
      <c r="F32" s="69"/>
      <c r="G32" s="724" t="s">
        <v>2490</v>
      </c>
      <c r="H32" s="724"/>
      <c r="K32" s="73" t="s">
        <v>2589</v>
      </c>
      <c r="L32" s="73"/>
      <c r="M32" s="721" t="s">
        <v>2574</v>
      </c>
      <c r="N32" s="721"/>
      <c r="Q32" s="72" t="s">
        <v>1987</v>
      </c>
      <c r="R32" s="14">
        <v>77.239999999999995</v>
      </c>
      <c r="S32" s="721" t="s">
        <v>2574</v>
      </c>
      <c r="T32" s="721"/>
      <c r="Y32" s="715" t="s">
        <v>363</v>
      </c>
      <c r="Z32" s="715"/>
      <c r="AC32" s="574" t="s">
        <v>1395</v>
      </c>
      <c r="AD32" s="14">
        <v>350</v>
      </c>
      <c r="AE32" s="721" t="s">
        <v>2574</v>
      </c>
      <c r="AF32" s="72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22" t="s">
        <v>2478</v>
      </c>
      <c r="DB32" s="72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6" t="s">
        <v>2118</v>
      </c>
      <c r="IO32" s="706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3488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5" t="s">
        <v>363</v>
      </c>
      <c r="B33" s="715"/>
      <c r="E33" s="575" t="s">
        <v>455</v>
      </c>
      <c r="F33" s="58"/>
      <c r="G33" s="715" t="s">
        <v>363</v>
      </c>
      <c r="H33" s="715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21" t="s">
        <v>2574</v>
      </c>
      <c r="Z33" s="72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88.25</v>
      </c>
      <c r="MZ33" s="656" t="s">
        <v>3518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656" t="s">
        <v>3507</v>
      </c>
      <c r="MY34" s="48">
        <f>SUM(NA28:NA34)</f>
        <v>1744.4799999999998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28"/>
      <c r="B35" s="728"/>
      <c r="E35" s="570" t="s">
        <v>493</v>
      </c>
      <c r="F35" s="58">
        <v>250</v>
      </c>
      <c r="G35" s="728"/>
      <c r="H35" s="728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326" t="s">
        <v>2429</v>
      </c>
      <c r="MY35" s="591">
        <f>SUM(NA18:NA27)</f>
        <v>192.9</v>
      </c>
      <c r="MZ35" s="49" t="s">
        <v>2692</v>
      </c>
      <c r="NA35" s="62"/>
      <c r="NB35" s="655" t="s">
        <v>3501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29" t="s">
        <v>2150</v>
      </c>
      <c r="DT36" s="730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2576</v>
      </c>
      <c r="MY36" s="315">
        <f>SUM(NA20:NA27)</f>
        <v>158.9</v>
      </c>
      <c r="MZ36" s="658" t="s">
        <v>2383</v>
      </c>
      <c r="NA36" s="51">
        <f>188+150</f>
        <v>338</v>
      </c>
      <c r="NB36" s="651" t="s">
        <v>2071</v>
      </c>
      <c r="NC36" s="50">
        <v>21265</v>
      </c>
      <c r="ND36" s="336">
        <v>45520</v>
      </c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X38" s="157" t="s">
        <v>3482</v>
      </c>
      <c r="MY38" s="203">
        <v>0</v>
      </c>
      <c r="MZ38" s="177" t="s">
        <v>2478</v>
      </c>
      <c r="NA38" s="22">
        <f>MW29+MY38-NC34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31" t="s">
        <v>2549</v>
      </c>
      <c r="DJ39" s="731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6" t="s">
        <v>2118</v>
      </c>
      <c r="II40" s="706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Y40" s="61"/>
      <c r="MZ40" s="659"/>
      <c r="NA40" s="660"/>
      <c r="NB40" s="604"/>
      <c r="NC40" s="50"/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20" t="s">
        <v>2955</v>
      </c>
      <c r="KO41" s="720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Z42" s="651" t="s">
        <v>3506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3494</v>
      </c>
      <c r="MV43" s="598" t="s">
        <v>2878</v>
      </c>
      <c r="MZ43" s="651" t="s">
        <v>3519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3520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26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26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26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26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2024-08-18T09:19:15Z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