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300B67F-815D-43C6-8F04-9A318C7B1D23}" xr6:coauthVersionLast="38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G25" i="34" l="1"/>
  <c r="G21" i="34"/>
  <c r="G23" i="34"/>
  <c r="H6" i="34"/>
  <c r="H10" i="34"/>
  <c r="G20" i="34"/>
  <c r="LQ37" i="32" l="1"/>
  <c r="LQ18" i="32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4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<sst xmlns="http://schemas.openxmlformats.org/spreadsheetml/2006/main" count="8017" uniqueCount="3317">
  <si>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</si>
  <si>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</si>
  <si>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</si>
  <si>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</si>
  <si>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</si>
  <si>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</si>
  <si>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</si>
  <si>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</si>
  <si>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</si>
  <si>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</si>
  <si>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</si>
  <si>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</si>
  <si>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</si>
  <si>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</si>
  <si>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</si>
  <si>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</si>
  <si>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</si>
  <si>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</si>
  <si>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</si>
  <si>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</si>
  <si>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</si>
  <si>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</si>
  <si>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</si>
  <si>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</si>
  <si>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</si>
  <si>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</si>
  <si>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</si>
  <si>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</si>
  <si>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</si>
  <si>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</si>
  <si>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</si>
  <si>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</si>
  <si>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</si>
  <si>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</si>
  <si>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</si>
  <si>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</si>
  <si>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</si>
  <si>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</si>
  <si>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</si>
  <si>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</si>
  <si>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</si>
  <si>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</si>
  <si>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</si>
  <si>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</si>
  <si>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</si>
  <si>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</si>
  <si>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</si>
  <si>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</si>
  <si>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</si>
  <si>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</si>
  <si>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</si>
  <si>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</si>
  <si>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</si>
  <si>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</si>
  <si>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</si>
  <si>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</si>
  <si>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</si>
  <si>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</si>
  <si>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</si>
  <si>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</si>
  <si>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</si>
  <si>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</si>
  <si>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</si>
  <si>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</si>
  <si>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</si>
  <si>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</si>
  <si>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</si>
  <si>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</si>
  <si>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</si>
  <si>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</si>
  <si>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</si>
  <si>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</si>
  <si>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</si>
  <si>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</si>
  <si>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</si>
  <si>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</si>
  <si>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</si>
  <si>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</si>
  <si>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</si>
  <si>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</si>
  <si>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</si>
  <si>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</si>
  <si>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</si>
  <si>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</si>
  <si>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</si>
  <si>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</si>
  <si>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</si>
  <si>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</si>
  <si>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</si>
  <si>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</si>
  <si>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</si>
  <si>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</si>
  <si>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</si>
  <si>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</si>
  <si>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</si>
  <si>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</si>
  <si>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</si>
  <si>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</si>
  <si>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</si>
  <si>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</si>
  <si>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</si>
  <si>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</si>
  <si>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</si>
  <si>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</si>
  <si>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</si>
  <si>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</si>
  <si>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</si>
  <si>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</si>
  <si>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</si>
  <si>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</si>
  <si>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</si>
  <si>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</si>
  <si>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</si>
  <si>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</si>
  <si>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</si>
  <si>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</si>
  <si>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</si>
  <si>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</si>
  <si>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</si>
  <si>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</si>
  <si>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</si>
  <si>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</si>
  <si>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</si>
  <si>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</si>
  <si>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</si>
  <si>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</si>
  <si>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</si>
  <si>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</si>
  <si>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</si>
  <si>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</si>
  <si>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</si>
  <si>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</si>
  <si>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</si>
  <si>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</si>
  <si>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</si>
  <si>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</si>
  <si>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</si>
  <si>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</si>
  <si>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</si>
  <si>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</si>
  <si>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</si>
  <si>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</si>
  <si>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</si>
  <si>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</si>
  <si>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</si>
  <si>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</si>
  <si>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</si>
  <si>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</si>
  <si>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</si>
  <si>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</si>
  <si>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</si>
  <si>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</si>
  <si>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</si>
  <si>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</si>
  <si>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</si>
  <si>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</si>
  <si>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</si>
  <si>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</si>
  <si>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</si>
  <si>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</si>
  <si>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</si>
  <si>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</si>
  <si>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</si>
  <si>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</si>
  <si>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</si>
  <si>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</si>
  <si>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</si>
  <si>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</si>
  <si>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</si>
  <si>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</si>
  <si>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</si>
  <si>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</si>
  <si>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</si>
  <si>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</si>
  <si>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</si>
  <si>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</si>
  <si>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</si>
  <si>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</si>
  <si>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</si>
  <si>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</si>
  <si>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</si>
  <si>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</si>
  <si>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</si>
  <si>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</si>
  <si>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</si>
  <si>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</si>
  <si>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</si>
  <si>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</si>
  <si>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</si>
  <si>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</si>
  <si>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</si>
  <si>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</si>
  <si>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</si>
  <si>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</si>
  <si>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</si>
  <si>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</si>
  <si>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</si>
  <si>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</si>
  <si>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</si>
  <si>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</si>
  <si>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</si>
  <si>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</si>
  <si>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</si>
  <si>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</si>
  <si>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</si>
  <si>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</si>
  <si>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</si>
  <si>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</si>
  <si>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</si>
  <si>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</si>
  <si>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</si>
  <si>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</si>
  <si>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</si>
  <si>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</si>
  <si>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</si>
  <si>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</si>
  <si>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</si>
  <si>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</si>
  <si>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</si>
  <si>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</si>
  <si>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</si>
  <si>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</si>
  <si>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</si>
  <si>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</si>
  <si>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</si>
  <si>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</si>
  <si>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</si>
  <si>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</si>
  <si>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</si>
  <si>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</si>
  <si>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</si>
  <si>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</si>
  <si>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</si>
  <si>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</si>
  <si>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</si>
  <si>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</si>
  <si>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</si>
  <si>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</si>
  <si>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</si>
  <si>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</si>
  <si>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</si>
  <si>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</si>
  <si>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</si>
  <si>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</si>
  <si>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</si>
  <si>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</si>
  <si>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</si>
  <si>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</si>
  <si>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</si>
  <si>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</si>
  <si>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</si>
  <si>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</si>
  <si>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</si>
  <si>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</si>
  <si>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</si>
  <si>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</si>
  <si>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</si>
  <si>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</si>
  <si>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</si>
  <si>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</si>
  <si>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</si>
  <si>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</si>
  <si>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</si>
  <si>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</si>
  <si>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</si>
  <si>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</si>
  <si>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</si>
  <si>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</si>
  <si>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</si>
  <si>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</si>
  <si>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</si>
  <si>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</si>
  <si>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</si>
  <si>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</si>
  <si>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</si>
  <si>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</si>
  <si>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</si>
  <si>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</si>
  <si>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</si>
  <si>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</si>
  <si>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</si>
  <si>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</si>
  <si>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</si>
  <si>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</si>
  <si>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</si>
  <si>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</si>
  <si>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</si>
  <si>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</si>
  <si>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</si>
  <si>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</si>
  <si>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</si>
  <si>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</si>
  <si>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</si>
  <si>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</si>
  <si>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</si>
  <si>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</si>
  <si>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</si>
  <si>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</si>
  <si>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</si>
  <si>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</si>
  <si>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</si>
  <si>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</si>
  <si>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</si>
  <si>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</si>
  <si>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</si>
  <si>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</si>
  <si>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</si>
  <si>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</si>
  <si>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</si>
  <si>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</si>
  <si>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</si>
  <si>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</si>
  <si>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</si>
  <si>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</si>
  <si>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</si>
  <si>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</si>
  <si>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</si>
  <si>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</si>
  <si>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</si>
  <si>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</si>
  <si>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</si>
  <si>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</si>
  <si>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</si>
  <si>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</si>
  <si>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</si>
  <si>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</si>
  <si>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</si>
  <si>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</si>
  <si>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</si>
  <si>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</si>
  <si>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</si>
  <si>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</si>
  <si>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</si>
  <si>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</si>
  <si>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</si>
  <si>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</si>
  <si>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</si>
  <si>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</si>
  <si>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</si>
  <si>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</si>
  <si>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</si>
  <si>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</si>
  <si>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</si>
  <si>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</si>
  <si>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</si>
  <si>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</si>
  <si>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</si>
  <si>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</si>
  <si>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</si>
  <si>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</si>
  <si>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</si>
  <si>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</si>
  <si>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</si>
  <si>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</si>
  <si>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</si>
  <si>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</si>
  <si>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</si>
  <si>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</si>
  <si>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</si>
  <si>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</si>
  <si>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</si>
  <si>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</si>
  <si>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</si>
  <si>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</si>
  <si>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</si>
  <si>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</si>
  <si>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</si>
  <si>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</si>
  <si>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</si>
  <si>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</si>
  <si>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</si>
  <si>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</si>
  <si>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</si>
  <si>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</si>
  <si>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</si>
  <si>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</si>
  <si>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</si>
  <si>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</si>
  <si>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</si>
  <si>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</si>
  <si>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</si>
  <si>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</si>
  <si>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</si>
  <si>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</si>
  <si>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</si>
  <si>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</si>
  <si>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</si>
  <si>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</si>
  <si>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</si>
  <si>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</si>
  <si>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</si>
  <si>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</si>
  <si>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</si>
  <si>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</si>
  <si>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</si>
  <si>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</si>
  <si>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</si>
  <si>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</si>
  <si>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</si>
  <si>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</si>
  <si>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</si>
  <si>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</si>
  <si>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</si>
  <si>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</si>
  <si>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</si>
  <si>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</si>
  <si>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</si>
  <si>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</si>
  <si>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</si>
  <si>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</si>
  <si>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</si>
  <si>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</si>
  <si>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</si>
  <si>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</si>
  <si>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</si>
  <si>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</si>
  <si>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</si>
  <si>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</si>
  <si>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</si>
  <si>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</si>
  <si>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</si>
  <si>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</si>
  <si>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</si>
  <si>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</si>
  <si>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</si>
  <si>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</si>
  <si>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</si>
  <si>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</si>
  <si>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</si>
  <si>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</si>
  <si>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</si>
  <si>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</si>
  <si>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</si>
  <si>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</si>
  <si>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</si>
  <si>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</si>
  <si>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</si>
  <si>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</si>
  <si>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</si>
  <si>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</si>
  <si>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</si>
  <si>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</si>
  <si>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</si>
  <si>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</si>
  <si>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</si>
  <si>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</si>
  <si>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</si>
  <si>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</si>
  <si>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</si>
  <si>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</si>
  <si>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</si>
  <si>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</si>
  <si>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</si>
  <si>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</si>
  <si>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</si>
  <si>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</si>
  <si>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</si>
  <si>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</si>
  <si>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</si>
  <si>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</si>
  <si>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</si>
  <si>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</si>
  <si>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</si>
  <si>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</si>
  <si>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</si>
  <si>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</si>
  <si>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</si>
  <si>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</si>
  <si>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</si>
  <si>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</si>
  <si>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</si>
  <si>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</si>
  <si>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</si>
  <si>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</si>
  <si>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</si>
  <si>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</si>
  <si>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</si>
  <si>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</si>
  <si>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</si>
  <si>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</si>
  <si>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</si>
  <si>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</si>
  <si>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</si>
  <si>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</si>
  <si>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</si>
  <si>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</si>
  <si>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</si>
  <si>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</si>
  <si>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</si>
  <si>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</si>
  <si>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</si>
  <si>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</si>
  <si>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</si>
  <si>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</si>
  <si>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</si>
  <si>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</si>
  <si>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</si>
  <si>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</si>
  <si>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</si>
  <si>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</si>
  <si>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</si>
  <si>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</si>
  <si>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</si>
  <si>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</si>
  <si>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</si>
  <si>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</si>
  <si>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</si>
  <si>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</si>
  <si>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</si>
  <si>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</si>
  <si>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</si>
  <si>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</si>
  <si>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</si>
  <si>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</si>
  <si>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</si>
  <si>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</si>
  <si>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</si>
  <si>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</si>
  <si>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</si>
  <si>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</si>
  <si>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</si>
  <si>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</si>
  <si>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</si>
  <si>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</si>
  <si>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</si>
  <si>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</si>
  <si>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</si>
  <si>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</si>
  <si>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</si>
  <si>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</si>
  <si>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</si>
  <si>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</si>
  <si>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</si>
  <si>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</si>
  <si>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</si>
  <si>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</si>
  <si>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</si>
  <si>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</si>
  <si>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</si>
  <si>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</si>
  <si>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</si>
  <si>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</si>
  <si>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</si>
  <si>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</si>
  <si>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</si>
  <si>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</si>
  <si>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</si>
  <si>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</si>
  <si>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</si>
  <si>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</si>
  <si>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</si>
  <si>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</si>
  <si>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</si>
  <si>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</si>
  <si>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</si>
  <si>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</si>
  <si>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</si>
  <si>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</si>
  <si>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</si>
  <si>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</si>
  <si>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</si>
  <si>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</si>
  <si>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</si>
  <si>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</si>
  <si>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</si>
  <si>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</si>
  <si>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</si>
  <si>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</si>
  <si>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</si>
  <si>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</si>
  <si>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</si>
  <si>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</si>
  <si>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</si>
  <si>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</si>
  <si>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</si>
  <si>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</si>
  <si>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</si>
  <si>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</si>
  <si>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</si>
  <si>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</si>
  <si>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</si>
  <si>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</si>
  <si>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</si>
  <si>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</si>
  <si>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</si>
  <si>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</si>
  <si>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</si>
  <si>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</si>
  <si>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</si>
  <si>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</si>
  <si>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</si>
  <si>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</si>
  <si>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</si>
  <si>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</si>
  <si>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</si>
  <si>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</si>
  <si>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</si>
  <si>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</si>
  <si>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</si>
  <si>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</si>
  <si>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</si>
  <si>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</si>
  <si>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</si>
  <si>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</si>
  <si>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</si>
  <si>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</si>
  <si>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</si>
  <si>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</si>
  <si>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</si>
  <si>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</si>
  <si>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</si>
  <si>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</si>
  <si>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</si>
  <si>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</si>
  <si>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</si>
  <si>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</si>
  <si>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</si>
  <si>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</si>
  <si>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</si>
  <si>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</si>
  <si>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</si>
  <si>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</si>
  <si>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</si>
  <si>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</si>
  <si>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</si>
  <si>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</si>
  <si>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</si>
  <si>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</si>
  <si>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</si>
  <si>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</si>
  <si>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</si>
  <si>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</si>
  <si>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</si>
  <si>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</si>
  <si>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</si>
  <si>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</si>
  <si>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</si>
  <si>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</si>
  <si>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</si>
  <si>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</si>
  <si>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</si>
  <si>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</si>
  <si>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</si>
  <si>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</si>
  <si>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</si>
  <si>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</si>
  <si>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</si>
  <si>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</si>
  <si>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</si>
  <si>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</si>
  <si>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</si>
  <si>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</si>
  <si>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</si>
  <si>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</si>
  <si>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</si>
  <si>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</si>
  <si>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</si>
  <si>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</si>
  <si>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</si>
  <si>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</si>
  <si>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</si>
  <si>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</si>
  <si>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</si>
  <si>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</si>
  <si>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</si>
  <si>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</si>
  <si>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</si>
  <si>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</si>
  <si>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</si>
  <si>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</si>
  <si>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</si>
  <si>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</si>
  <si>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</si>
  <si>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</si>
  <si>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</si>
  <si>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</si>
  <si>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</si>
  <si>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</si>
  <si>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</si>
  <si>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</si>
  <si>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</si>
  <si>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</si>
  <si>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</si>
  <si>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</si>
  <si>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</si>
  <si>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</si>
  <si>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</si>
  <si>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</si>
  <si>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</si>
  <si>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</si>
  <si>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</si>
  <si>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</si>
  <si>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</si>
  <si>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</si>
  <si>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</si>
  <si>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</si>
  <si>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</si>
  <si>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</si>
  <si>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</si>
  <si>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</si>
  <si>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</si>
  <si>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</si>
  <si>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</si>
  <si>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</si>
  <si>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</si>
  <si>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</si>
  <si>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</si>
  <si>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</si>
  <si>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</si>
  <si>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</si>
  <si>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</si>
  <si>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</si>
  <si>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</si>
  <si>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</si>
  <si>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</si>
  <si>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</si>
  <si>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</si>
  <si>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</si>
  <si>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</si>
  <si>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</si>
  <si>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</si>
  <si>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</si>
  <si>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</si>
  <si>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</si>
  <si>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</si>
  <si>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</si>
  <si>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</si>
  <si>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</si>
  <si>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</si>
  <si>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</si>
  <si>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</si>
  <si>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</si>
  <si>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</si>
  <si>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</si>
  <si>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</si>
  <si>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</si>
  <si>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</si>
  <si>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</si>
  <si>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</si>
  <si>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</si>
  <si>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</si>
  <si>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</si>
  <si>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</si>
  <si>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</si>
  <si>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</si>
  <si>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</si>
  <si>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</si>
  <si>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</si>
  <si>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</si>
  <si>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</si>
  <si>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</si>
  <si>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</si>
  <si>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</si>
  <si>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</si>
  <si>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</si>
  <si>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</si>
  <si>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</si>
  <si>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</si>
  <si>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</si>
  <si>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</si>
  <si>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</si>
  <si>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</si>
  <si>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</si>
  <si>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</si>
  <si>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</si>
  <si>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</si>
  <si>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</si>
  <si>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</si>
  <si>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</si>
  <si>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</si>
  <si>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</si>
  <si>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</si>
  <si>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</si>
  <si>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</si>
  <si>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</si>
  <si>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</si>
  <si>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</si>
  <si>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</si>
  <si>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</si>
  <si>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</si>
  <si>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</si>
  <si>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</si>
  <si>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</si>
  <si>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</si>
  <si>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</si>
  <si>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</si>
  <si>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</si>
  <si>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</si>
  <si>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</si>
  <si>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</si>
  <si>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</si>
  <si>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</si>
  <si>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</si>
  <si>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</si>
  <si>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</si>
  <si>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</si>
  <si>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</si>
  <si>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</si>
  <si>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</si>
  <si>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</si>
  <si>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</si>
  <si>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</si>
  <si>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</si>
  <si>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</si>
  <si>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</si>
  <si>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</si>
  <si>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</si>
  <si>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</si>
  <si>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</si>
  <si>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</si>
  <si>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</si>
  <si>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</si>
  <si>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</si>
  <si>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</si>
  <si>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</si>
  <si>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</si>
  <si>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</si>
  <si>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</si>
  <si>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</si>
  <si>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</si>
  <si>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</si>
  <si>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</si>
  <si>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</si>
  <si>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</si>
  <si>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</si>
  <si>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</si>
  <si>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</si>
  <si>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</si>
  <si>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</si>
  <si>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</si>
  <si>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</si>
  <si>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</si>
  <si>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</si>
  <si>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</si>
  <si>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</si>
  <si>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</si>
  <si>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</si>
  <si>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</si>
  <si>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</si>
  <si>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</si>
  <si>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</si>
  <si>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</si>
  <si>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</si>
  <si>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</si>
  <si>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</si>
  <si>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</si>
  <si>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</si>
  <si>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</si>
  <si>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</si>
  <si>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</si>
  <si>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</si>
  <si>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</si>
  <si>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</si>
  <si>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</si>
  <si>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</si>
  <si>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</si>
  <si>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</si>
  <si>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</si>
  <si>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</si>
  <si>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</si>
  <si>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</si>
  <si>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</si>
  <si>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</si>
  <si>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</si>
  <si>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</si>
  <si>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</si>
  <si>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</si>
  <si>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</si>
  <si>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</si>
  <si>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</si>
  <si>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</si>
  <si>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</si>
  <si>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</si>
  <si>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</si>
  <si>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</si>
  <si>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</si>
  <si>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</si>
  <si>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</si>
  <si>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</si>
  <si>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</si>
  <si>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</si>
  <si>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</si>
  <si>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</si>
  <si>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</si>
  <si>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</si>
  <si>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</si>
  <si>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</si>
  <si>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</si>
  <si>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</si>
  <si>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</si>
  <si>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</si>
  <si>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</si>
  <si>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</si>
  <si>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</si>
  <si>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</si>
  <si>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</si>
  <si>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</si>
  <si>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</si>
  <si>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</si>
  <si>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</si>
  <si>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</si>
  <si>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</si>
  <si>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</si>
  <si>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</si>
  <si>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</si>
  <si>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</si>
  <si>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</si>
  <si>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</si>
  <si>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</si>
  <si>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</si>
  <si>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</si>
  <si>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</si>
  <si>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</si>
  <si>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</si>
  <si>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</si>
  <si>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</si>
  <si>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</si>
  <si>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</si>
  <si>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</si>
  <si>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</si>
  <si>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</si>
  <si>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</si>
  <si>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</si>
  <si>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</si>
  <si>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</si>
  <si>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</si>
  <si>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</si>
  <si>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</si>
  <si>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</si>
  <si>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</si>
  <si>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</si>
  <si>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</si>
  <si>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</si>
  <si>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</si>
  <si>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</si>
  <si>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</si>
  <si>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</si>
  <si>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</si>
  <si>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</si>
  <si>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</si>
  <si>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</si>
  <si>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</si>
  <si>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</si>
  <si>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</si>
  <si>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</si>
  <si>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</si>
  <si>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</si>
  <si>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</si>
  <si>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</si>
  <si>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</si>
  <si>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</si>
  <si>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</si>
  <si>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</si>
  <si>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</si>
  <si>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</si>
  <si>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</si>
  <si>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</si>
  <si>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</si>
  <si>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</si>
  <si>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</si>
  <si>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</si>
  <si>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</si>
  <si>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</si>
  <si>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</si>
  <si>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</si>
  <si>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</si>
  <si>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</si>
  <si>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</si>
  <si>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</si>
  <si>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</si>
  <si>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</si>
  <si>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</si>
  <si>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</si>
  <si>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</si>
  <si>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</si>
  <si>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</si>
  <si>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</si>
  <si>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</si>
  <si>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</si>
  <si>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</si>
  <si>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</si>
  <si>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</si>
  <si>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</si>
  <si>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</si>
  <si>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</si>
  <si>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</si>
  <si>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</si>
  <si>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</si>
  <si>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</si>
  <si>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</si>
  <si>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</si>
  <si>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</si>
  <si>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</si>
  <si>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</si>
  <si>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</si>
  <si>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</si>
  <si>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</si>
  <si>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</si>
  <si>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</si>
  <si>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</si>
  <si>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</si>
  <si>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</si>
  <si>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</si>
  <si>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</si>
  <si>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</si>
  <si>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</si>
  <si>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</si>
  <si>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</si>
  <si>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</si>
  <si>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</si>
  <si>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</si>
  <si>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</si>
  <si>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</si>
  <si>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</si>
  <si>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</si>
  <si>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</si>
  <si>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</si>
  <si>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</si>
  <si>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</si>
  <si>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</si>
  <si>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</si>
  <si>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</si>
  <si>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</si>
  <si>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</si>
  <si>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</si>
  <si>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</si>
  <si>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</si>
  <si>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</si>
  <si>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</si>
  <si>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</si>
  <si>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</si>
  <si>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</si>
  <si>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</si>
  <si>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</si>
  <si>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</si>
  <si>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</si>
  <si>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</si>
  <si>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</si>
  <si>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</si>
  <si>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</si>
  <si>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</si>
  <si>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</si>
  <si>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</si>
  <si>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</si>
  <si>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</si>
  <si>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</si>
  <si>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</si>
  <si>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</si>
  <si>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</si>
  <si>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</si>
  <si>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</si>
  <si>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</si>
  <si>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</si>
  <si>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</si>
  <si>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</si>
  <si>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</si>
  <si>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</si>
  <si>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</si>
  <si>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</si>
  <si>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</si>
  <si>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</si>
  <si>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</si>
  <si>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</si>
  <si>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</si>
  <si>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</si>
  <si>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</si>
  <si>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</si>
  <si>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</si>
  <si>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</si>
  <si>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</si>
  <si>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</si>
  <si>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</si>
  <si>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</si>
  <si>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</si>
  <si>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</si>
  <si>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</si>
  <si>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</si>
  <si>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</si>
  <si>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</si>
  <si>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</si>
  <si>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</si>
  <si>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</si>
  <si>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</si>
  <si>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</si>
  <si>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</si>
  <si>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</si>
  <si>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</si>
  <si>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</si>
  <si>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</si>
  <si>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</si>
  <si>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</si>
  <si>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</si>
  <si>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</si>
  <si>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</si>
  <si>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</si>
  <si>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</si>
  <si>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</si>
  <si>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</si>
  <si>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</si>
  <si>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</si>
  <si>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</si>
  <si>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</si>
  <si>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</si>
  <si>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</si>
  <si>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</si>
  <si>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</si>
  <si>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</si>
  <si>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</si>
  <si>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</si>
  <si>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</si>
  <si>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</si>
  <si>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</si>
  <si>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</si>
  <si>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</si>
  <si>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</si>
  <si>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</si>
  <si>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</si>
  <si>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</si>
  <si>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</si>
  <si>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</si>
  <si>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</si>
  <si>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</si>
  <si>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</si>
  <si>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</si>
  <si>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</si>
  <si>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</si>
  <si>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</si>
  <si>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</si>
  <si>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</si>
  <si>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</si>
  <si>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</si>
  <si>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</si>
  <si>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</si>
  <si>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</si>
  <si>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</si>
  <si>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</si>
  <si>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</si>
  <si>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</si>
  <si>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</si>
  <si>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</si>
  <si>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</si>
  <si>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</si>
  <si>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</si>
  <si>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</si>
  <si>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</si>
  <si>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</si>
  <si>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</si>
  <si>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</si>
  <si>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</si>
  <si>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</si>
  <si>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</si>
  <si>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</si>
  <si>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</si>
  <si>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</si>
  <si>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</si>
  <si>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</si>
  <si>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</si>
  <si>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</si>
  <si>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</si>
  <si>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</si>
  <si>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</si>
  <si>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</si>
  <si>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</si>
  <si>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</si>
  <si>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</si>
  <si>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</si>
  <si>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</si>
  <si>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</si>
  <si>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</si>
  <si>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</si>
  <si>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</si>
  <si>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</si>
  <si>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</si>
  <si>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</si>
  <si>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</si>
  <si>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</si>
  <si>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</si>
  <si>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</si>
  <si>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</si>
  <si>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</si>
  <si>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</si>
  <si>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</si>
  <si>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</si>
  <si>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</si>
  <si>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</si>
  <si>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</si>
  <si>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</si>
  <si>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</si>
  <si>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</si>
  <si>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</si>
  <si>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</si>
  <si>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</si>
  <si>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</si>
  <si>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</si>
  <si>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</si>
  <si>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</si>
  <si>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</si>
  <si>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</si>
  <si>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</si>
  <si>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</si>
  <si>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</si>
  <si>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</si>
  <si>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</si>
  <si>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</si>
  <si>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</si>
  <si>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</si>
  <si>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</si>
  <si>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</si>
  <si>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</si>
  <si>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</si>
  <si>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</si>
  <si>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</si>
  <si>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</si>
  <si>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</si>
  <si>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</si>
  <si>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</si>
  <si>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</si>
  <si>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</si>
  <si>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</si>
  <si>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</si>
  <si>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</si>
  <si>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</si>
  <si>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</si>
  <si>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</si>
  <si>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</si>
  <si>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</si>
  <si>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</si>
  <si>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</si>
  <si>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</si>
  <si>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</si>
  <si>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</si>
  <si>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</si>
  <si>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</si>
  <si>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</si>
  <si>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</si>
  <si>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</si>
  <si>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</si>
  <si>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</si>
  <si>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</si>
  <si>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</si>
  <si>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</si>
  <si>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</si>
  <si>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</si>
  <si>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</si>
  <si>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</si>
  <si>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</si>
  <si>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</si>
  <si>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</si>
  <si>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</si>
  <si>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</si>
  <si>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</si>
  <si>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</si>
  <si>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</si>
  <si>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</si>
  <si>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</si>
  <si>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</si>
  <si>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</si>
  <si>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</si>
  <si>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</si>
  <si>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</si>
  <si>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</si>
  <si>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</si>
  <si>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</si>
  <si>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</si>
  <si>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</si>
  <si>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</si>
  <si>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</si>
  <si>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</si>
  <si>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</si>
  <si>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</si>
  <si>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</si>
  <si>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</si>
  <si>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</si>
  <si>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</si>
  <si>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</si>
  <si>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</si>
  <si>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</si>
  <si>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</si>
  <si>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</si>
  <si>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</si>
  <si>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</si>
  <si>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</si>
  <si>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</si>
  <si>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</si>
  <si>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</si>
  <si>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</si>
  <si>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</si>
  <si>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</si>
  <si>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</si>
  <si>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</si>
  <si>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</si>
  <si>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</si>
  <si>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</si>
  <si>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</si>
  <si>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</si>
  <si>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</si>
  <si>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</si>
  <si>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</si>
  <si>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</si>
  <si>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</si>
  <si>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</si>
  <si>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</si>
  <si>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</si>
  <si>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</si>
  <si>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</si>
  <si>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</si>
  <si>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</si>
  <si>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</si>
  <si>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</si>
  <si>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</si>
  <si>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</si>
  <si>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</si>
  <si>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</si>
  <si>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</si>
  <si>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</si>
  <si>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</si>
  <si>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</si>
  <si>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</si>
  <si>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</si>
  <si>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</si>
  <si>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</si>
  <si>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</si>
  <si>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</si>
  <si>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</si>
  <si>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</si>
  <si>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</si>
  <si>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</si>
  <si>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</si>
  <si>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</si>
  <si>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</si>
  <si>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</si>
  <si>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</si>
  <si>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</si>
  <si>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</si>
  <si>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</si>
  <si>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</si>
  <si>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</si>
  <si>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</si>
  <si>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</si>
  <si>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</si>
  <si>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</si>
  <si>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</si>
  <si>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</si>
  <si>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</si>
  <si>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</si>
  <si>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</si>
  <si>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</si>
  <si>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</si>
  <si>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</si>
  <si>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</si>
  <si>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</si>
  <si>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</si>
  <si>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</si>
  <si>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</si>
  <si>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</si>
  <si>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</si>
  <si>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</si>
  <si>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</si>
  <si>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</si>
  <si>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</si>
  <si>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</si>
  <si>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</si>
  <si>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</si>
  <si>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</si>
  <si>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</si>
  <si>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</si>
  <si>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</si>
  <si>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</si>
  <si>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</si>
  <si>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</si>
  <si>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</si>
  <si>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</si>
  <si>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</si>
  <si>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</si>
  <si>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</si>
  <si>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</si>
  <si>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</si>
  <si>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</si>
  <si>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</si>
  <si>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</si>
  <si>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</si>
  <si>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</si>
  <si>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</si>
  <si>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</si>
  <si>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</si>
  <si>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</si>
  <si>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</si>
  <si>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</si>
  <si>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</si>
  <si>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</si>
  <si>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</si>
  <si>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</si>
  <si>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</si>
  <si>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</si>
  <si>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</si>
  <si>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</si>
  <si>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</si>
  <si>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</si>
  <si>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</si>
  <si>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</si>
  <si>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</si>
  <si>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</si>
  <si>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</si>
  <si>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</si>
  <si>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</si>
  <si>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</si>
  <si>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</si>
  <si>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</si>
  <si>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</si>
  <si>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</si>
  <si>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</si>
  <si>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</si>
  <si>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</si>
  <si>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</si>
  <si>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</si>
  <si>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</si>
  <si>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</si>
  <si>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</si>
  <si>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</si>
  <si>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</si>
  <si>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</si>
  <si>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</si>
  <si>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</si>
  <si>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</si>
  <si>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</si>
  <si>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</si>
  <si>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</si>
  <si>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</si>
  <si>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</si>
  <si>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</si>
  <si>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</si>
  <si>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</si>
  <si>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</si>
  <si>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</si>
  <si>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</si>
  <si>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</si>
  <si>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</si>
  <si>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</si>
  <si>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</si>
  <si>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</si>
  <si>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</si>
  <si>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</si>
  <si>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</si>
  <si>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</si>
  <si>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</si>
  <si>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</si>
  <si>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</si>
  <si>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</si>
  <si>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</si>
  <si>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</si>
  <si>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</si>
  <si>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</si>
  <si>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</si>
  <si>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</si>
  <si>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</si>
  <si>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</si>
  <si>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</si>
  <si>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</si>
  <si>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</si>
  <si>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</si>
  <si>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</si>
  <si>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</si>
  <si>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</si>
  <si>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</si>
  <si>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</si>
  <si>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</si>
  <si>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</si>
  <si>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</si>
  <si>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</si>
  <si>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</si>
  <si>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</si>
  <si>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</si>
  <si>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</si>
  <si>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</si>
  <si>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</si>
  <si>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</si>
  <si>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</si>
  <si>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</si>
  <si>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</si>
  <si>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</si>
  <si>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</si>
  <si>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</si>
  <si>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</si>
  <si>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</si>
  <si>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</si>
  <si>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</si>
  <si>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</si>
  <si>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</si>
  <si>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</si>
  <si>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</si>
  <si>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</si>
  <si>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</si>
  <si>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</si>
  <si>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</si>
  <si>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</si>
  <si>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</si>
  <si>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</si>
  <si>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</si>
  <si>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</si>
  <si>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</si>
  <si>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</si>
  <si>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</si>
  <si>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</si>
  <si>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</si>
  <si>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</si>
  <si>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</si>
  <si>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</si>
  <si>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</si>
  <si>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</si>
  <si>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</si>
  <si>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</si>
  <si>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</si>
  <si>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</si>
  <si>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</si>
  <si>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</si>
  <si>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</si>
  <si>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</si>
  <si>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</si>
  <si>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</si>
  <si>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</si>
  <si>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</si>
  <si>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</si>
  <si>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</si>
  <si>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</si>
  <si>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</si>
  <si>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</si>
  <si>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</si>
  <si>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</si>
  <si>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</si>
  <si>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</si>
  <si>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</si>
  <si>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</si>
  <si>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</si>
  <si>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</si>
  <si>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</si>
  <si>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</si>
  <si>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</si>
  <si>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</si>
  <si>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</si>
  <si>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</si>
  <si>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</si>
  <si>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</si>
  <si>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</si>
  <si>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</si>
  <si>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</si>
  <si>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</si>
  <si>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</si>
  <si>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</si>
  <si>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</si>
  <si>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</si>
  <si>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</si>
  <si>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</si>
  <si>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</si>
  <si>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</si>
  <si>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</si>
  <si>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</si>
  <si>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</si>
  <si>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</si>
  <si>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</si>
  <si>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</si>
  <si>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</si>
  <si>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</si>
  <si>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</si>
  <si>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</si>
  <si>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</si>
  <si>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</si>
  <si>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</si>
  <si>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</si>
  <si>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</si>
  <si>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</si>
  <si>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</si>
  <si>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</si>
  <si>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</si>
  <si>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</si>
  <si>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</si>
  <si>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</si>
  <si>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</si>
  <si>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</si>
  <si>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</si>
  <si>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</si>
  <si>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</si>
  <si>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</si>
  <si>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</si>
  <si>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</si>
  <si>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</si>
  <si>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</si>
  <si>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</si>
  <si>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</si>
  <si>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</si>
  <si>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</si>
  <si>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</si>
  <si>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</si>
  <si>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</si>
  <si>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</si>
  <si>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</si>
  <si>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</si>
  <si>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</si>
  <si>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</si>
  <si>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</si>
  <si>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</si>
  <si>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</si>
  <si>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</si>
  <si>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</si>
  <si>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</si>
  <si>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</si>
  <si>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</si>
  <si>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</si>
  <si>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</si>
  <si>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</si>
  <si>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</si>
  <si>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</si>
  <si>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</si>
  <si>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</si>
  <si>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</si>
  <si>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</si>
  <si>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</si>
  <si>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</si>
  <si>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</si>
  <si>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</si>
  <si>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</si>
  <si>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</si>
  <si>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</si>
  <si>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</si>
  <si>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</si>
  <si>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</si>
  <si>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</si>
  <si>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</si>
  <si>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</si>
  <si>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</si>
  <si>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</si>
  <si>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</si>
  <si>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</si>
  <si>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</si>
  <si>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</si>
  <si>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</si>
  <si>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</si>
  <si>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</si>
  <si>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</si>
  <si>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</si>
  <si>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</si>
  <si>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</si>
  <si>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</si>
  <si>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</si>
  <si>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</si>
  <si>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</si>
  <si>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</si>
  <si>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</si>
  <si>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</si>
  <si>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</si>
  <si>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</si>
  <si>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</si>
  <si>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</si>
  <si>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</si>
  <si>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</si>
  <si>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</si>
  <si>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</si>
  <si>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</si>
  <si>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</si>
  <si>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</si>
  <si>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</si>
  <si>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</si>
  <si>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</si>
  <si>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</si>
  <si>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</si>
  <si>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</si>
  <si>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</si>
  <si>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</si>
  <si>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</si>
  <si>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</si>
  <si>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</si>
  <si>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</si>
  <si>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</si>
  <si>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</si>
  <si>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</si>
  <si>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</si>
  <si>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</si>
  <si>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</si>
  <si>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</si>
  <si>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</si>
  <si>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</si>
  <si>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</si>
  <si>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</si>
  <si>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</si>
  <si>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</si>
  <si>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</si>
  <si>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</si>
  <si>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</si>
  <si>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</si>
  <si>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</si>
  <si>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</si>
  <si>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</si>
  <si>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</si>
  <si>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</si>
  <si>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</si>
  <si>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</si>
  <si>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</si>
  <si>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</si>
  <si>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</si>
  <si>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</si>
  <si>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</si>
  <si>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</si>
  <si>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</si>
  <si>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</si>
  <si>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</si>
  <si>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</si>
  <si>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</si>
  <si>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</si>
  <si>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</si>
  <si>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</si>
  <si>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</si>
  <si>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</si>
  <si>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</si>
  <si>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</si>
  <si>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</si>
  <si>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</si>
  <si>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</si>
  <si>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</si>
  <si>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</si>
  <si>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</si>
  <si>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</si>
  <si>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</si>
  <si>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</si>
  <si>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</si>
  <si>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</si>
  <si>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</si>
  <si>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</si>
  <si>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</si>
  <si>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</si>
  <si>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</si>
  <si>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</si>
  <si>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</si>
  <si>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</si>
  <si>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</si>
  <si>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</si>
  <si>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</si>
  <si>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</si>
  <si>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</si>
  <si>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</si>
  <si>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</si>
  <si>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</si>
  <si>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</si>
  <si>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</si>
  <si>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</si>
  <si>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</si>
  <si>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</si>
  <si>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</si>
  <si>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</si>
  <si>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</si>
  <si>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</si>
  <si>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</si>
  <si>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</si>
  <si>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</si>
  <si>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</si>
  <si>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</si>
  <si>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</si>
  <si>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</si>
  <si>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</si>
  <si>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</si>
  <si>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</si>
  <si>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</si>
  <si>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</si>
  <si>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</si>
  <si>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</si>
  <si>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</si>
  <si>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</si>
  <si>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</si>
  <si>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</si>
  <si>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</si>
  <si>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</si>
  <si>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</si>
  <si>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</si>
  <si>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</si>
  <si>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</si>
  <si>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</si>
  <si>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</si>
  <si>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</si>
  <si>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</si>
  <si>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</si>
  <si>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</si>
  <si>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</si>
  <si>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</si>
  <si>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</si>
  <si>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</si>
  <si>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</si>
  <si>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</si>
  <si>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</si>
  <si>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</si>
  <si>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</si>
  <si>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</si>
  <si>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</si>
  <si>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</si>
  <si>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</si>
  <si>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</si>
  <si>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</si>
  <si>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</si>
  <si>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</si>
  <si>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</si>
  <si>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</si>
  <si>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</si>
  <si>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</si>
  <si>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</si>
  <si>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</si>
  <si>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</si>
  <si>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</si>
  <si>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</si>
  <si>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</si>
  <si>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</si>
  <si>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</si>
  <si>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</si>
  <si>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</si>
  <si>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</si>
  <si>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</si>
  <si>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</si>
  <si>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</si>
  <si>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</si>
  <si>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</si>
  <si>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</si>
  <si>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</si>
  <si>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</si>
  <si>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</si>
  <si>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</si>
  <si>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</si>
  <si>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</si>
  <si>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</si>
  <si>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</si>
  <si>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</si>
  <si>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</si>
  <si>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</si>
  <si>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</si>
  <si>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</si>
  <si>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</si>
  <si>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</si>
  <si>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</si>
  <si>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</si>
  <si>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</si>
  <si>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</si>
  <si>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</si>
  <si>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</si>
  <si>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</si>
  <si>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</si>
  <si>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</si>
  <si>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</si>
  <si>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</si>
  <si>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</si>
  <si>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</si>
  <si>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</si>
  <si>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</si>
  <si>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</si>
  <si>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</si>
  <si>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</si>
  <si>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</si>
  <si>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</si>
  <si>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</si>
  <si>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</si>
  <si>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</si>
  <si>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</si>
  <si>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</si>
  <si>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</si>
  <si>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</si>
  <si>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</si>
  <si>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</si>
  <si>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</si>
  <si>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</si>
  <si>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</si>
  <si>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</si>
  <si>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</si>
  <si>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</si>
  <si>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</si>
  <si>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</si>
  <si>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</si>
  <si>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</si>
  <si>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</si>
  <si>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</si>
  <si>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</si>
  <si>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</si>
  <si>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</si>
  <si>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</si>
  <si>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</si>
  <si>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</si>
  <si>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</si>
  <si>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</si>
  <si>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</si>
  <si>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</si>
  <si>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</si>
  <si>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</si>
  <si>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</si>
  <si>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</si>
  <si>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</si>
  <si>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</si>
  <si>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</si>
  <si>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</si>
  <si>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</si>
  <si>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</si>
  <si>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</si>
  <si>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</si>
  <si>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</si>
  <si>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</si>
  <si>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</si>
  <si>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</si>
  <si>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</si>
  <si>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</si>
  <si>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</si>
  <si>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</si>
  <si>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</si>
  <si>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</si>
  <si>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</si>
  <si>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</si>
  <si>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</si>
  <si>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</si>
  <si>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</si>
  <si>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</si>
  <si>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</si>
  <si>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</si>
  <si>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</si>
  <si>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</si>
  <si>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</si>
  <si>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</si>
  <si>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</si>
  <si>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</si>
  <si>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</si>
  <si>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</si>
  <si>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</si>
  <si>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</si>
  <si>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</si>
  <si>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</si>
  <si>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</si>
  <si>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</si>
  <si>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</si>
  <si>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</si>
  <si>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</si>
  <si>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</si>
  <si>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</si>
  <si>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</si>
  <si>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</si>
  <si>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</si>
  <si>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</si>
  <si>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</si>
  <si>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</si>
  <si>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</si>
  <si>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</si>
  <si>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</si>
  <si>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</si>
  <si>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</si>
  <si>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</si>
  <si>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</si>
  <si>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</si>
  <si>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</si>
  <si>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</si>
  <si>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</si>
  <si>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</si>
  <si>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</si>
  <si>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</si>
  <si>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</si>
  <si>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</si>
  <si>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</si>
  <si>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</si>
  <si>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</si>
  <si>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</si>
  <si>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</si>
  <si>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</si>
  <si>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</si>
  <si>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</si>
  <si>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</si>
  <si>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</si>
  <si>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</si>
  <si>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</si>
  <si>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</si>
  <si>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</si>
  <si>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</si>
  <si>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</si>
  <si>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</si>
  <si>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</si>
  <si>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</si>
  <si>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</si>
  <si>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</si>
  <si>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</si>
  <si>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</si>
  <si>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</si>
  <si>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</si>
  <si>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</si>
  <si>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</si>
  <si>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</si>
  <si>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</si>
  <si>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</si>
  <si>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</si>
  <si>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</si>
  <si>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</si>
  <si>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</si>
  <si>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</si>
  <si>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</si>
  <si>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</si>
  <si>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</si>
  <si>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</si>
  <si>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</si>
  <si>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</si>
  <si>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</si>
  <si>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</si>
  <si>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</si>
  <si>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</si>
  <si>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</si>
  <si>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</si>
  <si>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</si>
  <si>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</si>
  <si>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</si>
  <si>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</si>
  <si>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</si>
  <si>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</si>
  <si>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</si>
  <si>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</si>
  <si>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</si>
  <si>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</si>
  <si>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</si>
  <si>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</si>
  <si>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</si>
  <si>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</si>
  <si>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</si>
  <si>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</si>
  <si>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</si>
  <si>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</si>
  <si>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</si>
  <si>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</si>
  <si>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</si>
  <si>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</si>
  <si>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</si>
  <si>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</si>
  <si>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</si>
  <si>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</si>
  <si>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</si>
  <si>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</si>
  <si>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</si>
  <si>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</si>
  <si>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</si>
  <si>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</si>
  <si>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</si>
  <si>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</si>
  <si>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</si>
  <si>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</si>
  <si>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</si>
  <si>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</si>
  <si>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</si>
  <si>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</si>
  <si>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</si>
  <si>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</si>
  <si>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</si>
  <si>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</si>
  <si>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</si>
  <si>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</si>
  <si>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</si>
  <si>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</si>
  <si>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</si>
  <si>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</si>
  <si>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</si>
  <si>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</si>
  <si>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</si>
  <si>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</si>
  <si>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</si>
  <si>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</si>
  <si>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</si>
  <si>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</si>
  <si>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</si>
  <si>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</si>
  <si>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</si>
  <si>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</si>
  <si>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</si>
  <si>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</si>
  <si>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</si>
  <si>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</si>
  <si>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</si>
  <si>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</si>
  <si>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</si>
  <si>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</si>
  <si>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</si>
  <si>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</si>
  <si>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</si>
  <si>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</si>
  <si>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</si>
  <si>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</si>
  <si>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</si>
  <si>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</si>
  <si>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</si>
  <si>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</si>
  <si>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</si>
  <si>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</si>
  <si>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</si>
  <si>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</si>
  <si>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</si>
  <si>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</si>
  <si>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</si>
  <si>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</si>
  <si>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</si>
  <si>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</si>
  <si>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</si>
  <si>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</si>
  <si>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</si>
  <si>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</si>
  <si>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</si>
  <si>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</si>
  <si>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</si>
  <si>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</si>
  <si>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</si>
  <si>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</si>
  <si>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</si>
  <si>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</si>
  <si>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</si>
  <si>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</si>
  <si>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</si>
  <si>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</si>
  <si>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</si>
  <si>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</si>
  <si>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</si>
  <si>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</si>
  <si>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</si>
  <si>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</si>
  <si>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</si>
  <si>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</si>
  <si>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</si>
  <si>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</si>
  <si>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</si>
  <si>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</si>
  <si>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</si>
  <si>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</si>
  <si>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</si>
  <si>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</si>
  <si>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</si>
  <si>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</si>
  <si>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</si>
  <si>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</si>
  <si>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</si>
  <si>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</si>
  <si>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</si>
  <si>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</si>
  <si>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</si>
  <si>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</si>
  <si>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</si>
  <si>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</si>
  <si>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</si>
  <si>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</si>
  <si>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</si>
  <si>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</si>
  <si>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</si>
  <si>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</si>
  <si>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</si>
  <si>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</si>
  <si>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</si>
  <si>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</si>
  <si>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</si>
  <si>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</si>
  <si>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</si>
  <si>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</si>
  <si>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</si>
  <si>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</si>
  <si>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</si>
  <si>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</si>
  <si>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</si>
  <si>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</si>
  <si>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</si>
  <si>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</si>
  <si>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</si>
  <si>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</si>
  <si>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</si>
  <si>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</si>
  <si>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</si>
  <si>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</si>
  <si>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</si>
  <si>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</si>
  <si>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</si>
  <si>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</si>
  <si>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</si>
  <si>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</si>
  <si>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</si>
  <si>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</si>
  <si>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</si>
  <si>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</si>
  <si>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</si>
  <si>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</si>
  <si>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</si>
  <si>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</si>
  <si>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</si>
  <si>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</si>
  <si>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</si>
  <si>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</si>
  <si>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</si>
  <si>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</si>
  <si>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</si>
  <si>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</si>
  <si>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</si>
  <si>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</si>
  <si>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</si>
  <si>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</si>
  <si>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</si>
  <si>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</si>
  <si>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</si>
  <si>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</si>
  <si>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</si>
  <si>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</si>
  <si>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</si>
  <si>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</si>
  <si>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</si>
  <si>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</si>
  <si>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</si>
  <si>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</si>
  <si>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</si>
  <si>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</si>
  <si>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</si>
  <si>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</si>
  <si>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</si>
  <si>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</si>
  <si>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</si>
  <si>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</si>
  <si>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</si>
  <si>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</si>
  <si>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</si>
  <si>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</si>
  <si>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</si>
  <si>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</si>
  <si>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</si>
  <si>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</si>
  <si>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</si>
  <si>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</si>
  <si>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</si>
  <si>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</si>
  <si>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</si>
  <si>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</si>
  <si>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</si>
  <si>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</si>
  <si>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</si>
  <si>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</si>
  <si>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</si>
  <si>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</si>
  <si>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</si>
  <si>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</si>
  <si>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</si>
  <si>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</si>
  <si>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</si>
  <si>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</si>
  <si>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</si>
  <si>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</si>
  <si>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</si>
  <si>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</si>
  <si>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</si>
  <si>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</si>
  <si>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</si>
  <si>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</si>
  <si>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</si>
  <si>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</si>
  <si>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</si>
  <si>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</si>
  <si>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</si>
  <si>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</si>
  <si>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</si>
  <si>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</si>
  <si>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</si>
  <si>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</si>
  <si>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</si>
  <si>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</si>
  <si>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</si>
  <si>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</si>
  <si>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</si>
  <si>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</si>
  <si>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</si>
  <si>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</si>
  <si>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</si>
  <si>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</si>
  <si>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</si>
  <si>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</si>
  <si>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</si>
  <si>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</si>
  <si>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</si>
  <si>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</si>
  <si>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</si>
  <si>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</si>
  <si>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</si>
  <si>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</si>
  <si>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</si>
  <si>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</si>
  <si>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</si>
  <si>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</si>
  <si>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</si>
  <si>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</si>
  <si>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</si>
  <si>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</si>
  <si>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</si>
  <si>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</si>
  <si>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</si>
  <si>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</si>
  <si>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</si>
  <si>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</si>
  <si>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</si>
  <si>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</si>
  <si>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</si>
  <si>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</si>
  <si>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</si>
  <si>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</si>
  <si>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</si>
  <si>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</si>
  <si>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</si>
  <si>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</si>
  <si>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</si>
  <si>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</si>
  <si>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</si>
  <si>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</si>
  <si>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</si>
  <si>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</si>
  <si>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</si>
  <si>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</si>
  <si>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</si>
  <si>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</si>
  <si>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</si>
  <si>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</si>
  <si>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</si>
  <si>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</si>
  <si>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</si>
  <si>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</si>
  <si>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</si>
  <si>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</si>
  <si>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</si>
  <si>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</si>
  <si>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</si>
  <si>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</si>
  <si>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</si>
  <si>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</si>
  <si>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</si>
  <si>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</si>
  <si>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</si>
  <si>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</si>
  <si>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</si>
  <si>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</si>
  <si>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</si>
  <si>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</si>
  <si>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</si>
  <si>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</si>
  <si>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</si>
  <si>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</si>
  <si>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</si>
  <si>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</si>
  <si>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</si>
  <si>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</si>
  <si>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</si>
  <si>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</si>
  <si>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</si>
  <si>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</si>
  <si>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</si>
  <si>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</si>
  <si>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</si>
  <si>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</si>
  <si>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</si>
  <si>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</si>
  <si>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</si>
  <si>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</si>
  <si>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</si>
  <si>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</si>
  <si>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</si>
  <si>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</si>
  <si>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</si>
  <si>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</si>
  <si>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</si>
  <si>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</si>
  <si>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</si>
  <si>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</si>
  <si>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</si>
  <si>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</si>
  <si>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</si>
  <si>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</si>
  <si>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</si>
  <si>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</si>
  <si>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</si>
  <si>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</si>
  <si>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</si>
  <si>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</si>
  <si>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</si>
  <si>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</si>
  <si>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</si>
  <si>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</si>
  <si>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</si>
  <si>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</si>
  <si>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</si>
  <si>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</si>
  <si>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</si>
  <si>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</si>
  <si>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</si>
  <si>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</si>
  <si>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</si>
  <si>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</si>
  <si>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</si>
  <si>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</si>
  <si>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</si>
  <si>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</si>
  <si>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</si>
  <si>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</si>
  <si>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</si>
  <si>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</si>
  <si>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</si>
  <si>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</si>
  <si>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</si>
  <si>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</si>
  <si>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</si>
  <si>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</si>
  <si>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</si>
  <si>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</si>
  <si>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</si>
  <si>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</si>
  <si>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</si>
  <si>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</si>
  <si>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</si>
  <si>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</si>
  <si>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</si>
  <si>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</si>
  <si>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</si>
  <si>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</si>
  <si>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</si>
  <si>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</si>
  <si>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</si>
  <si>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</si>
  <si>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</si>
  <si>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</si>
  <si>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</si>
  <si>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</si>
  <si>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</si>
  <si>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</si>
  <si>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</si>
  <si>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</si>
  <si>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</si>
  <si>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</si>
  <si>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</si>
  <si>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</si>
  <si>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</si>
  <si>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</si>
  <si>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</si>
  <si>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</si>
  <si>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</si>
  <si>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</si>
  <si>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</si>
  <si>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</si>
  <si>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</si>
  <si>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</si>
  <si>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</si>
  <si>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</si>
  <si>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</si>
  <si>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</si>
  <si>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</si>
  <si>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</si>
  <si>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</si>
  <si>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</si>
  <si>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</si>
  <si>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</si>
  <si>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</si>
  <si>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</si>
  <si>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</si>
  <si>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</si>
  <si>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</si>
  <si>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</si>
  <si>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</si>
  <si>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</si>
  <si>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</si>
  <si>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</si>
  <si>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</si>
  <si>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</si>
  <si>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</si>
  <si>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</si>
  <si>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</si>
  <si>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</si>
  <si>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</si>
  <si>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</si>
  <si>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</si>
  <si>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</si>
  <si>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</si>
  <si>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</si>
  <si>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</si>
  <si>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</si>
  <si>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</si>
  <si>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</si>
  <si>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</si>
  <si>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</si>
  <si>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</si>
  <si>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</si>
  <si>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</si>
  <si>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</si>
  <si>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</si>
  <si>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</si>
  <si>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</si>
  <si>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</si>
  <si>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</si>
  <si>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</si>
  <si>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</si>
  <si>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</si>
  <si>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</si>
  <si>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</si>
  <si>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</si>
  <si>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</si>
  <si>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</si>
  <si>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</si>
  <si>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</si>
  <si>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</si>
  <si>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</si>
  <si>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</si>
  <si>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</si>
  <si>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</si>
  <si>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</si>
  <si>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</si>
  <si>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</si>
  <si>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</si>
  <si>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</si>
  <si>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</si>
  <si>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</si>
  <si>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</si>
  <si>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</si>
  <si>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</si>
  <si>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</si>
  <si>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</si>
  <si>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</si>
  <si>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</si>
  <si>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</si>
  <si>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</si>
  <si>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</si>
  <si>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</si>
  <si>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</si>
  <si>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</si>
  <si>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</si>
  <si>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</si>
  <si>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</si>
  <si>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</si>
  <si>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</si>
  <si>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</si>
  <si>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</si>
  <si>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</si>
  <si>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</si>
  <si>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</si>
  <si>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</si>
  <si>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</si>
  <si>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</si>
  <si>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</si>
  <si>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</si>
  <si>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</si>
  <si>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</si>
  <si>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</si>
  <si>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</si>
  <si>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</si>
  <si>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</si>
  <si>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</si>
  <si>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</si>
  <si>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</si>
  <si>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</si>
  <si>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</si>
  <si>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</si>
  <si>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</si>
  <si>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</si>
  <si>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</si>
  <si>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</si>
  <si>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</si>
  <si>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</si>
  <si>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</si>
  <si>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</si>
  <si>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</si>
  <si>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</si>
  <si>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</si>
  <si>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</si>
  <si>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</si>
  <si>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</si>
  <si>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</si>
  <si>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</si>
  <si>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</si>
  <si>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</si>
  <si>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</si>
  <si>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</si>
  <si>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</si>
  <si>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</si>
  <si>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</si>
  <si>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</si>
  <si>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</si>
  <si>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</si>
  <si>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</si>
  <si>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</si>
  <si>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</si>
  <si>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</si>
  <si>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</si>
  <si>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</si>
  <si>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</si>
  <si>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</si>
  <si>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</si>
  <si>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</si>
  <si>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</si>
  <si>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</si>
  <si>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</si>
  <si>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</si>
  <si>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</si>
  <si>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</si>
  <si>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</si>
  <si>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</si>
  <si>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</si>
  <si>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</si>
  <si>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</si>
  <si>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</si>
  <si>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</si>
  <si>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</si>
  <si>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</si>
  <si>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</si>
  <si>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</si>
  <si>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</si>
  <si>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</si>
  <si>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</si>
  <si>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</si>
  <si>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</si>
  <si>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</si>
  <si>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</si>
  <si>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</si>
  <si>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</si>
  <si>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</si>
  <si>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</si>
  <si>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</si>
  <si>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</si>
  <si>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</si>
  <si>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</si>
  <si>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</si>
  <si>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</si>
  <si>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</si>
  <si>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</si>
  <si>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</si>
  <si>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</si>
  <si>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</si>
  <si>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</si>
  <si>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</si>
  <si>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</si>
  <si>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</si>
  <si>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</si>
  <si>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</si>
  <si>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</si>
  <si>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</si>
  <si>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</si>
  <si>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</si>
  <si>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</si>
  <si>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</si>
  <si>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</si>
  <si>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</si>
  <si>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</si>
  <si>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</si>
  <si>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</si>
  <si>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</si>
  <si>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</si>
  <si>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</si>
  <si>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</si>
  <si>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</si>
  <si>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</si>
  <si>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</si>
  <si>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</si>
  <si>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</si>
  <si>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</si>
  <si>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</si>
  <si>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</si>
  <si>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</si>
  <si>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</si>
  <si>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</si>
  <si>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</si>
  <si>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</si>
  <si>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</si>
  <si>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</si>
  <si>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</si>
  <si>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</si>
  <si>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</si>
  <si>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</si>
  <si>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</si>
  <si>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</si>
  <si>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</si>
  <si>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</si>
  <si>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</si>
  <si>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</si>
  <si>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</si>
  <si>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</si>
  <si>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</si>
  <si>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</si>
  <si>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</si>
  <si>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</si>
  <si>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</si>
  <si>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</si>
  <si>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</si>
  <si>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</si>
  <si>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</si>
  <si>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</si>
  <si>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</si>
  <si>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</si>
  <si>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</si>
  <si>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</si>
  <si>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</si>
  <si>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</si>
  <si>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</si>
  <si>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</si>
  <si>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</si>
  <si>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</si>
  <si>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</si>
  <si>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</si>
  <si>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</si>
  <si>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</si>
  <si>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</si>
  <si>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</si>
  <si>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</si>
  <si>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</si>
  <si>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</si>
  <si>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</si>
  <si>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</si>
  <si>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</si>
  <si>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</si>
  <si>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</si>
  <si>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</si>
  <si>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</si>
  <si>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</si>
  <si>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</si>
  <si>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</si>
  <si>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</si>
  <si>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</si>
  <si>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</si>
  <si>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</si>
  <si>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</si>
  <si>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</si>
  <si>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</si>
  <si>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</si>
  <si>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</si>
  <si>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</si>
  <si>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</si>
  <si>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</si>
  <si>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</si>
  <si>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</si>
  <si>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</si>
  <si>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</si>
  <si>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</si>
  <si>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</si>
  <si>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</si>
  <si>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</si>
  <si>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</si>
  <si>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</si>
  <si>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</si>
  <si>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</si>
  <si>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</si>
  <si>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</si>
  <si>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</si>
  <si>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</si>
  <si>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</si>
  <si>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</si>
  <si>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</si>
  <si>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</si>
  <si>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</si>
  <si>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</si>
  <si>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</si>
  <si>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</si>
  <si>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</si>
  <si>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</si>
  <si>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</si>
  <si>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</si>
  <si>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</si>
  <si>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</si>
  <si>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</si>
  <si>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</si>
  <si>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</si>
  <si>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</si>
  <si>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</si>
  <si>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</si>
  <si>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</si>
  <si>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</si>
  <si>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</si>
  <si>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</si>
  <si>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</si>
  <si>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</si>
  <si>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</si>
  <si>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</si>
  <si>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</si>
  <si>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</si>
  <si>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</si>
  <si>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</si>
  <si>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</si>
  <si>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</si>
  <si>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</si>
  <si>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</si>
  <si>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</si>
  <si>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</si>
  <si>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</si>
  <si>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</si>
  <si>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</si>
  <si>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</si>
  <si>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</si>
  <si>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</si>
  <si>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</si>
  <si>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</si>
  <si>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</si>
  <si>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</si>
  <si>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</si>
  <si>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</si>
  <si>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</si>
  <si>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</si>
  <si>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</si>
  <si>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</si>
  <si>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</si>
  <si>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</si>
  <si>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</si>
  <si>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</si>
  <si>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</si>
  <si>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</si>
  <si>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</si>
  <si>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</si>
  <si>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</si>
  <si>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</si>
  <si>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</si>
  <si>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</si>
  <si>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</si>
  <si>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</si>
  <si>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</si>
  <si>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</si>
  <si>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</si>
  <si>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</si>
  <si>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</si>
  <si>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</si>
  <si>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</si>
  <si>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</si>
  <si>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</si>
  <si>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</si>
  <si>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</si>
  <si>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</si>
  <si>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</si>
  <si>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</si>
  <si>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</si>
  <si>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</si>
  <si>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</si>
  <si>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</si>
  <si>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</si>
  <si>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</si>
  <si>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</si>
  <si>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</si>
  <si>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</si>
  <si>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</si>
  <si>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</si>
  <si>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</si>
  <si>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</si>
  <si>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</si>
  <si>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</si>
  <si>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</si>
  <si>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</si>
  <si>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</si>
  <si>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</si>
  <si>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</si>
  <si>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</si>
  <si>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</si>
  <si>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</si>
  <si>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</si>
  <si>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</si>
  <si>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</si>
  <si>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</si>
  <si>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</si>
  <si>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</si>
  <si>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</si>
  <si>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</si>
  <si>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</si>
  <si>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</si>
  <si>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</si>
  <si>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</si>
  <si>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</si>
  <si>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</si>
  <si>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</si>
  <si>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</si>
  <si>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</si>
  <si>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</si>
  <si>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</si>
  <si>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</si>
  <si>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</si>
  <si>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</si>
  <si>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</si>
  <si>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</si>
  <si>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</si>
  <si>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</si>
  <si>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</si>
  <si>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</si>
  <si>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</si>
  <si>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</si>
  <si>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</si>
  <si>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</si>
  <si>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</si>
  <si>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</si>
  <si>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</si>
  <si>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</si>
  <si>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</si>
  <si>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</si>
  <si>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</si>
  <si>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</si>
  <si>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</si>
  <si>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</si>
  <si>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</si>
  <si>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</si>
  <si>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</si>
  <si>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</si>
  <si>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</si>
  <si>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</si>
  <si>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</si>
  <si>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</si>
  <si>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</si>
  <si>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</si>
  <si>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</si>
  <si>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</si>
  <si>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</si>
  <si>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</si>
  <si>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</si>
  <si>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</si>
  <si>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</si>
  <si>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</si>
  <si>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</si>
  <si>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</si>
  <si>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</si>
  <si>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</si>
  <si>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</si>
  <si>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</si>
  <si>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</si>
  <si>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</si>
  <si>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</si>
  <si>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</si>
  <si>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</si>
  <si>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</si>
  <si>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</si>
  <si>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</si>
  <si>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</si>
  <si>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</si>
  <si>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</si>
  <si>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</si>
  <si>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</si>
  <si>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</si>
  <si>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</si>
  <si>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</si>
  <si>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</si>
  <si>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</si>
  <si>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</si>
  <si>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</si>
  <si>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</si>
  <si>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</si>
  <si>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</si>
  <si>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</si>
  <si>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</si>
  <si>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</si>
  <si>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</si>
  <si>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</si>
  <si>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</si>
  <si>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</si>
  <si>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</si>
  <si>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</si>
  <si>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</si>
  <si>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</si>
  <si>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</si>
  <si>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</si>
  <si>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</si>
  <si>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</si>
  <si>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</si>
  <si>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</si>
  <si>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</si>
  <si>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</si>
  <si>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</si>
  <si>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</si>
  <si>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</si>
  <si>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</si>
  <si>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</si>
  <si>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</si>
  <si>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</si>
  <si>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</si>
  <si>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</si>
  <si>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</si>
  <si>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</si>
  <si>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</si>
  <si>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</si>
  <si>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</si>
  <si>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</si>
  <si>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</si>
  <si>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</si>
  <si>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</si>
  <si>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</si>
  <si>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</si>
  <si>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</si>
  <si>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</si>
  <si>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</si>
  <si>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</si>
  <si>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</si>
  <si>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</si>
  <si>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</si>
  <si>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</si>
  <si>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</si>
  <si>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</si>
  <si>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</si>
  <si>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</si>
  <si>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</si>
  <si>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</si>
  <si>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</si>
  <si>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</si>
  <si>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</si>
  <si>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</si>
  <si>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</si>
  <si>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</si>
  <si>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</si>
  <si>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</si>
  <si>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</si>
  <si>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</si>
  <si>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</si>
  <si>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</si>
  <si>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</si>
  <si>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</si>
  <si>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</si>
  <si>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</si>
  <si>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</si>
  <si>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</si>
  <si>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</si>
  <si>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</si>
  <si>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</si>
  <si>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</si>
  <si>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</si>
  <si>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</si>
  <si>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</si>
  <si>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</si>
  <si>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</si>
  <si>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</si>
  <si>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</si>
  <si>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</si>
  <si>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</si>
  <si>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</si>
  <si>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</si>
  <si>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</si>
  <si>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</si>
  <si>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</si>
  <si>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</si>
  <si>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</si>
  <si>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</si>
  <si>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</si>
  <si>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</si>
  <si>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</si>
  <si>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</si>
  <si>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</si>
  <si>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</si>
  <si>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</si>
  <si>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</si>
  <si>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</si>
  <si>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</si>
  <si>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</si>
  <si>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</si>
  <si>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</si>
  <si>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</si>
  <si>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</si>
  <si>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</si>
  <si>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</si>
  <si>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</si>
  <si>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</si>
  <si>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</si>
  <si>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</si>
  <si>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</si>
  <si>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</si>
  <si>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</si>
  <si>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</si>
  <si>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</si>
  <si>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</si>
  <si>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</si>
  <si>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</si>
  <si>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</si>
  <si>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</si>
  <si>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</si>
  <si>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</si>
  <si>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</si>
  <si>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</si>
  <si>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</si>
  <si>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</si>
  <si>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</si>
  <si>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</si>
  <si>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</si>
  <si>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</si>
  <si>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</si>
  <si>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</si>
  <si>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</si>
  <si>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</si>
  <si>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</si>
  <si>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</si>
  <si>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</si>
  <si>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</si>
  <si>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</si>
  <si>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</si>
  <si>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</si>
  <si>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</si>
  <si>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</si>
  <si>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</si>
  <si>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</si>
  <si>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</si>
  <si>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</si>
  <si>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</si>
  <si>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</si>
  <si>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</si>
  <si>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</si>
  <si>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</si>
  <si>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</si>
  <si>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</si>
  <si>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</si>
  <si>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</si>
  <si>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</si>
  <si>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</si>
  <si>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</si>
  <si>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</si>
  <si>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</si>
  <si>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</si>
  <si>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</si>
  <si>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</si>
  <si>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</si>
  <si>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</si>
  <si>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</si>
  <si>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</si>
  <si>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</si>
  <si>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</si>
  <si>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</si>
  <si>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</si>
  <si>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</si>
  <si>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</si>
  <si>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</si>
  <si>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</si>
  <si>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</si>
  <si>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</si>
  <si>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</si>
  <si>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</si>
  <si>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</si>
  <si>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</si>
  <si>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</si>
  <si>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</si>
  <si>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</si>
  <si>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</si>
  <si>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</si>
  <si>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</si>
  <si>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</si>
  <si>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</si>
  <si>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</si>
  <si>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</si>
  <si>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</si>
  <si>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</si>
  <si>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</si>
  <si>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</si>
  <si>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</si>
  <si>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</si>
  <si>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</si>
  <si>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</si>
  <si>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</si>
  <si>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</si>
  <si>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</si>
  <si>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</si>
  <si>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</si>
  <si>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</si>
  <si>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</si>
  <si>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</si>
  <si>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</si>
  <si>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</si>
  <si>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</si>
  <si>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</si>
  <si>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</si>
  <si>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</si>
  <si>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</si>
  <si>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</si>
  <si>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</si>
  <si>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</si>
  <si>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</si>
  <si>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</si>
  <si>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</si>
  <si>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</si>
  <si>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</si>
  <si>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</si>
  <si>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</si>
  <si>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</si>
  <si>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</si>
  <si>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</si>
  <si>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</si>
  <si>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</si>
  <si>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</si>
  <si>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</si>
  <si>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</si>
  <si>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</si>
  <si>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</si>
  <si>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</si>
  <si>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</si>
  <si>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</si>
  <si>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</si>
  <si>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</si>
  <si>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</si>
  <si>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</si>
  <si>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</si>
  <si>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</si>
  <si>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</si>
  <si>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</si>
  <si>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</si>
  <si>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</si>
  <si>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</si>
  <si>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</si>
  <si>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</si>
  <si>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</si>
  <si>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</si>
  <si>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</si>
  <si>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</si>
  <si>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</si>
  <si>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</si>
  <si>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</si>
  <si>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</si>
  <si>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</si>
  <si>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</si>
  <si>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</si>
  <si>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</si>
  <si>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</si>
  <si>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</si>
  <si>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</si>
  <si>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</si>
  <si>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</si>
  <si>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</si>
  <si>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</si>
  <si>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</si>
  <si>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</si>
  <si>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</si>
  <si>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</si>
  <si>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</si>
  <si>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</si>
  <si>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</si>
  <si>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</si>
  <si>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</si>
  <si>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</si>
  <si>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</si>
  <si>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</si>
  <si>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</si>
  <si>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</si>
  <si>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</si>
  <si>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</si>
  <si>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</si>
  <si>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</si>
  <si>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</si>
  <si>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</si>
  <si>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</si>
  <si>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</si>
  <si>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</si>
  <si>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</si>
  <si>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</si>
  <si>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</si>
  <si>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</si>
  <si>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</si>
  <si>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</si>
  <si>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</si>
  <si>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</si>
  <si>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</si>
  <si>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</si>
  <si>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</si>
  <si>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</si>
  <si>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</si>
  <si>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</si>
  <si>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</si>
  <si>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</si>
  <si>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</si>
  <si>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</si>
  <si>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</si>
  <si>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</si>
  <si>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</si>
  <si>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</si>
  <si>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</si>
  <si>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</si>
  <si>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</si>
  <si>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</si>
  <si>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</si>
  <si>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</si>
  <si>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</si>
  <si>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</si>
  <si>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</si>
  <si>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</si>
  <si>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</si>
  <si>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</si>
  <si>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</si>
  <si>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</si>
  <si>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</si>
  <si>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</si>
  <si>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</si>
  <si>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</si>
  <si>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</si>
  <si>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</si>
  <si>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</si>
  <si>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</si>
  <si>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</si>
  <si>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</si>
  <si>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</si>
  <si>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</si>
  <si>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</si>
  <si>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</si>
  <si>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</si>
  <si>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</si>
  <si>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</si>
  <si>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</si>
  <si>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</si>
  <si>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</si>
  <si>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</si>
  <si>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</si>
  <si>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</si>
  <si>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</si>
  <si>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</si>
  <si>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</si>
  <si>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</si>
  <si>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</si>
  <si>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BOC CNY折合</t>
  </si>
  <si>
    <t>bank: b@a+minorAcct</t>
  </si>
  <si>
    <t>Poems mufu</t>
  </si>
  <si>
    <t>DBS mufu ex SRS</t>
  </si>
  <si>
    <t>.. ccard debt</t>
  </si>
  <si>
    <t>.. RBBT debt</t>
  </si>
  <si>
    <t>FLI2</t>
  </si>
  <si>
    <t>BoostJuice#scsc</t>
  </si>
  <si>
    <t>CDP)tBill #+applied</t>
  </si>
  <si>
    <t>..incl coinvestAUM</t>
  </si>
  <si>
    <t>92k or whatever</t>
  </si>
  <si>
    <t>PHP640k</t>
  </si>
  <si>
    <t>PNB #PHP833k</t>
  </si>
  <si>
    <t>Feb24 USD/SGD=</t>
  </si>
  <si>
    <t>CDA,kids accounts</t>
  </si>
  <si>
    <t>after$300{MB</t>
  </si>
  <si>
    <t>FnF{Ystar</t>
  </si>
  <si>
    <t>SgBankAcct incl.AUM92k+4k</t>
  </si>
  <si>
    <t>PHP833k</t>
  </si>
  <si>
    <t>RMB9k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</si>
  <si>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</si>
  <si>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</si>
  <si>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</si>
  <si>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</si>
  <si>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</si>
  <si>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</si>
  <si>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1500.15!yet</t>
  </si>
  <si>
    <t>1900.03!yet</t>
  </si>
  <si>
    <t>bonusShare 1/8k when???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</si>
</sst>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  <xf numFmtId="0" fontId="0" fillId="0" borderId="0" xfId="0" applyAlignment="1">
      <alignment horizontal="left" vertical="top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3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3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3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3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3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3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2">
        <f>SUMPRODUCT(D3:D33,E3:E33)/365</f>
        <v>34.006575342465737</v>
      </c>
      <c r="E35" s="792"/>
      <c r="F35" s="400"/>
    </row>
    <row r="36" spans="2:11">
      <c r="B36" s="396" t="s">
        <v>2656</v>
      </c>
      <c r="D36" s="792" t="s">
        <v>2646</v>
      </c>
      <c r="E36" s="79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6"/>
      <c r="G27" s="63"/>
      <c r="H27" s="63"/>
      <c r="I27" s="63"/>
    </row>
    <row r="28" spans="2:9">
      <c r="B28" s="63"/>
      <c r="C28" s="63"/>
      <c r="D28" s="63"/>
      <c r="E28" s="63"/>
      <c r="F28" s="686"/>
      <c r="G28" s="63"/>
      <c r="H28" s="63"/>
      <c r="I28" s="63"/>
    </row>
    <row r="29" spans="2:9">
      <c r="B29" s="63"/>
      <c r="C29" s="63"/>
      <c r="D29" s="63"/>
      <c r="E29" s="63"/>
      <c r="F29" s="686"/>
      <c r="G29" s="63"/>
      <c r="H29" s="63"/>
      <c r="I29" s="63"/>
    </row>
    <row r="30" spans="2:9">
      <c r="B30" s="63"/>
      <c r="C30" s="63"/>
      <c r="D30" s="63"/>
      <c r="E30" s="63"/>
      <c r="F30" s="686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39" t="s">
        <v>124</v>
      </c>
      <c r="C1" s="739"/>
      <c r="D1" s="742" t="s">
        <v>292</v>
      </c>
      <c r="E1" s="742"/>
      <c r="F1" s="742" t="s">
        <v>341</v>
      </c>
      <c r="G1" s="742"/>
      <c r="H1" s="740" t="s">
        <v>127</v>
      </c>
      <c r="I1" s="740"/>
      <c r="J1" s="736" t="s">
        <v>292</v>
      </c>
      <c r="K1" s="736"/>
      <c r="L1" s="741" t="s">
        <v>520</v>
      </c>
      <c r="M1" s="741"/>
      <c r="N1" s="740" t="s">
        <v>146</v>
      </c>
      <c r="O1" s="740"/>
      <c r="P1" s="736" t="s">
        <v>293</v>
      </c>
      <c r="Q1" s="736"/>
      <c r="R1" s="741" t="s">
        <v>522</v>
      </c>
      <c r="S1" s="741"/>
      <c r="T1" s="730" t="s">
        <v>193</v>
      </c>
      <c r="U1" s="730"/>
      <c r="V1" s="736" t="s">
        <v>292</v>
      </c>
      <c r="W1" s="736"/>
      <c r="X1" s="735" t="s">
        <v>524</v>
      </c>
      <c r="Y1" s="735"/>
      <c r="Z1" s="730" t="s">
        <v>241</v>
      </c>
      <c r="AA1" s="730"/>
      <c r="AB1" s="737" t="s">
        <v>292</v>
      </c>
      <c r="AC1" s="737"/>
      <c r="AD1" s="738" t="s">
        <v>524</v>
      </c>
      <c r="AE1" s="738"/>
      <c r="AF1" s="730" t="s">
        <v>367</v>
      </c>
      <c r="AG1" s="730"/>
      <c r="AH1" s="737" t="s">
        <v>292</v>
      </c>
      <c r="AI1" s="737"/>
      <c r="AJ1" s="735" t="s">
        <v>530</v>
      </c>
      <c r="AK1" s="735"/>
      <c r="AL1" s="730" t="s">
        <v>389</v>
      </c>
      <c r="AM1" s="730"/>
      <c r="AN1" s="747" t="s">
        <v>292</v>
      </c>
      <c r="AO1" s="747"/>
      <c r="AP1" s="745" t="s">
        <v>531</v>
      </c>
      <c r="AQ1" s="745"/>
      <c r="AR1" s="730" t="s">
        <v>416</v>
      </c>
      <c r="AS1" s="730"/>
      <c r="AV1" s="745" t="s">
        <v>285</v>
      </c>
      <c r="AW1" s="745"/>
      <c r="AX1" s="748" t="s">
        <v>998</v>
      </c>
      <c r="AY1" s="748"/>
      <c r="AZ1" s="748"/>
      <c r="BA1" s="207"/>
      <c r="BB1" s="743">
        <v>42942</v>
      </c>
      <c r="BC1" s="744"/>
      <c r="BD1" s="7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9" t="s">
        <v>261</v>
      </c>
      <c r="U4" s="729"/>
      <c r="X4" s="119" t="s">
        <v>233</v>
      </c>
      <c r="Y4" s="123">
        <f>Y3-Y6</f>
        <v>4.9669099999591708</v>
      </c>
      <c r="Z4" s="729" t="s">
        <v>262</v>
      </c>
      <c r="AA4" s="729"/>
      <c r="AD4" s="154" t="s">
        <v>233</v>
      </c>
      <c r="AE4" s="154">
        <f>AE3-AE5</f>
        <v>-52.526899999851594</v>
      </c>
      <c r="AF4" s="729" t="s">
        <v>262</v>
      </c>
      <c r="AG4" s="729"/>
      <c r="AH4" s="143"/>
      <c r="AI4" s="143"/>
      <c r="AJ4" s="154" t="s">
        <v>233</v>
      </c>
      <c r="AK4" s="154">
        <f>AK3-AK5</f>
        <v>94.988909999992757</v>
      </c>
      <c r="AL4" s="729" t="s">
        <v>262</v>
      </c>
      <c r="AM4" s="729"/>
      <c r="AP4" s="170" t="s">
        <v>233</v>
      </c>
      <c r="AQ4" s="174">
        <f>AQ3-AQ5</f>
        <v>33.841989999942598</v>
      </c>
      <c r="AR4" s="729" t="s">
        <v>262</v>
      </c>
      <c r="AS4" s="729"/>
      <c r="AX4" s="729" t="s">
        <v>564</v>
      </c>
      <c r="AY4" s="729"/>
      <c r="BB4" s="729" t="s">
        <v>567</v>
      </c>
      <c r="BC4" s="72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29"/>
      <c r="U5" s="729"/>
      <c r="V5" s="3" t="s">
        <v>258</v>
      </c>
      <c r="W5">
        <v>2050</v>
      </c>
      <c r="X5" s="82"/>
      <c r="Z5" s="729"/>
      <c r="AA5" s="72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29"/>
      <c r="AG5" s="729"/>
      <c r="AH5" s="143"/>
      <c r="AI5" s="143"/>
      <c r="AJ5" s="154" t="s">
        <v>352</v>
      </c>
      <c r="AK5" s="162">
        <f>SUM(AK11:AK59)</f>
        <v>30858.011000000002</v>
      </c>
      <c r="AL5" s="729"/>
      <c r="AM5" s="72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29"/>
      <c r="AS5" s="729"/>
      <c r="AX5" s="729"/>
      <c r="AY5" s="729"/>
      <c r="BB5" s="729"/>
      <c r="BC5" s="729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1" t="s">
        <v>264</v>
      </c>
      <c r="W23" s="7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3"/>
      <c r="W24" s="7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1"/>
  <sheetViews>
    <sheetView topLeftCell="B13" zoomScaleNormal="100" workbookViewId="0">
      <selection activeCell="M34" sqref="M34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3">
        <v>45323</v>
      </c>
      <c r="H3" s="754"/>
      <c r="I3" s="711"/>
      <c r="J3" s="753" t="s">
        <v>3310</v>
      </c>
      <c r="K3" s="754"/>
      <c r="L3" s="345"/>
      <c r="M3" s="753" t="s">
        <v>3311</v>
      </c>
      <c r="N3" s="754"/>
      <c r="O3" s="273"/>
      <c r="P3" s="753">
        <v>43739</v>
      </c>
      <c r="Q3" s="754"/>
      <c r="R3" s="753">
        <v>42401</v>
      </c>
      <c r="S3" s="754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6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6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3289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8" t="s">
        <v>3276</v>
      </c>
      <c r="J11" s="719"/>
      <c r="K11" s="720" t="s">
        <v>2543</v>
      </c>
      <c r="L11" s="720"/>
      <c r="M11" s="719"/>
      <c r="N11" s="720">
        <v>-46000</v>
      </c>
      <c r="O11" s="720"/>
      <c r="P11" s="719"/>
      <c r="Q11" s="720">
        <v>-36000</v>
      </c>
      <c r="R11" s="718"/>
      <c r="S11" s="718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8" t="s">
        <v>2457</v>
      </c>
      <c r="J12" s="719"/>
      <c r="K12" s="721">
        <v>5000</v>
      </c>
      <c r="L12" s="720"/>
      <c r="M12" s="719"/>
      <c r="N12" s="722">
        <f>Q12</f>
        <v>5000</v>
      </c>
      <c r="O12" s="720"/>
      <c r="P12" s="719"/>
      <c r="Q12" s="720">
        <v>5000</v>
      </c>
      <c r="R12" s="718"/>
      <c r="S12" s="718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6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6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49" t="s">
        <v>2480</v>
      </c>
      <c r="D16" s="71" t="s">
        <v>2542</v>
      </c>
      <c r="E16" s="63" t="s">
        <v>2472</v>
      </c>
      <c r="F16" s="63" t="s">
        <v>1180</v>
      </c>
      <c r="G16" s="349"/>
      <c r="H16" s="716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0"/>
      <c r="D17" s="71" t="s">
        <v>2542</v>
      </c>
      <c r="E17" s="63" t="s">
        <v>2474</v>
      </c>
      <c r="F17" s="63" t="s">
        <v>1180</v>
      </c>
      <c r="G17" s="349"/>
      <c r="H17" s="716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0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0"/>
      <c r="D19" s="71" t="s">
        <v>2542</v>
      </c>
      <c r="E19" s="63" t="s">
        <v>2471</v>
      </c>
      <c r="F19" s="63" t="s">
        <v>1180</v>
      </c>
      <c r="G19" s="717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0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0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0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0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0"/>
      <c r="D24" s="71" t="s">
        <v>1042</v>
      </c>
      <c r="E24" s="725" t="s">
        <v>3294</v>
      </c>
      <c r="F24" s="63" t="s">
        <v>1180</v>
      </c>
      <c r="G24" s="350">
        <v>50065</v>
      </c>
      <c r="H24" s="226"/>
      <c r="I24" s="718" t="s">
        <v>2475</v>
      </c>
      <c r="J24" s="719" t="s">
        <v>2459</v>
      </c>
      <c r="K24" s="720"/>
      <c r="L24" s="720"/>
      <c r="M24" s="727">
        <f>P24</f>
        <v>20000</v>
      </c>
      <c r="N24" s="720"/>
      <c r="O24" s="720"/>
      <c r="P24" s="719">
        <v>20000</v>
      </c>
      <c r="Q24" s="720"/>
      <c r="R24" s="719">
        <v>30000</v>
      </c>
      <c r="S24" s="718"/>
    </row>
    <row r="25" spans="2:19" s="347" customFormat="1">
      <c r="B25" s="63" t="s">
        <v>2458</v>
      </c>
      <c r="C25" s="751"/>
      <c r="D25" s="71" t="s">
        <v>2542</v>
      </c>
      <c r="E25" s="63" t="s">
        <v>3308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1042</v>
      </c>
      <c r="E26" s="63" t="s">
        <v>3291</v>
      </c>
      <c r="F26" s="63" t="s">
        <v>1180</v>
      </c>
      <c r="G26" s="350">
        <v>1245</v>
      </c>
      <c r="H26" s="226"/>
      <c r="I26" s="718" t="s">
        <v>2469</v>
      </c>
      <c r="J26" s="719">
        <v>1000</v>
      </c>
      <c r="K26" s="720" t="s">
        <v>2462</v>
      </c>
      <c r="L26" s="720"/>
      <c r="M26" s="719">
        <v>92574</v>
      </c>
      <c r="N26" s="720"/>
      <c r="O26" s="720"/>
      <c r="P26" s="719">
        <v>102000</v>
      </c>
      <c r="Q26" s="720"/>
      <c r="R26" s="726">
        <v>55000</v>
      </c>
      <c r="S26" s="718"/>
    </row>
    <row r="27" spans="2:19">
      <c r="B27" s="63" t="s">
        <v>322</v>
      </c>
      <c r="C27" s="71" t="s">
        <v>335</v>
      </c>
      <c r="D27" s="71" t="s">
        <v>1042</v>
      </c>
      <c r="E27" s="63" t="s">
        <v>3290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1042</v>
      </c>
      <c r="E28" s="63" t="s">
        <v>3286</v>
      </c>
      <c r="F28" s="63" t="s">
        <v>1180</v>
      </c>
      <c r="G28" s="350">
        <v>1026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3296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1042</v>
      </c>
      <c r="E30" s="360" t="s">
        <v>1862</v>
      </c>
      <c r="F30" s="63" t="s">
        <v>1181</v>
      </c>
      <c r="G30" s="728">
        <v>1617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4" t="s">
        <v>1179</v>
      </c>
      <c r="E31" s="360" t="s">
        <v>3305</v>
      </c>
      <c r="F31" s="183" t="s">
        <v>2498</v>
      </c>
      <c r="G31" s="728">
        <v>372000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5" t="s">
        <v>3297</v>
      </c>
      <c r="F32" s="71" t="s">
        <v>1181</v>
      </c>
      <c r="G32" s="350" t="s">
        <v>3298</v>
      </c>
      <c r="H32" s="226"/>
      <c r="I32" s="718" t="s">
        <v>3276</v>
      </c>
      <c r="J32" s="719" t="s">
        <v>2466</v>
      </c>
      <c r="K32" s="720"/>
      <c r="L32" s="720"/>
      <c r="M32" s="719">
        <v>-30000</v>
      </c>
      <c r="N32" s="720"/>
      <c r="O32" s="720"/>
      <c r="P32" s="719">
        <v>-40000</v>
      </c>
      <c r="Q32" s="720"/>
      <c r="R32" s="719">
        <v>-30000</v>
      </c>
      <c r="S32" s="718"/>
    </row>
    <row r="33" spans="2:19" s="365" customFormat="1">
      <c r="B33" s="63"/>
      <c r="C33" s="71"/>
      <c r="D33" s="724" t="s">
        <v>1042</v>
      </c>
      <c r="E33" s="360" t="s">
        <v>3293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3292</v>
      </c>
      <c r="F34" s="183" t="s">
        <v>1180</v>
      </c>
      <c r="G34" s="728">
        <v>-12000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1179</v>
      </c>
      <c r="E35" s="63" t="s">
        <v>3288</v>
      </c>
      <c r="F35" s="63" t="s">
        <v>1180</v>
      </c>
      <c r="G35" s="349">
        <v>1700</v>
      </c>
      <c r="H35" s="226" t="s">
        <v>3307</v>
      </c>
      <c r="I35" s="226"/>
      <c r="J35" s="349"/>
      <c r="K35" s="226"/>
      <c r="L35" s="226"/>
      <c r="M35" s="349"/>
      <c r="N35" s="351">
        <f>Q35</f>
        <v>20000</v>
      </c>
      <c r="O35" s="718" t="s">
        <v>3283</v>
      </c>
      <c r="P35" s="719"/>
      <c r="Q35" s="720">
        <v>20000</v>
      </c>
      <c r="R35" s="718"/>
      <c r="S35" s="718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3300</v>
      </c>
      <c r="F36" s="63" t="s">
        <v>1180</v>
      </c>
      <c r="G36" s="350">
        <v>20000</v>
      </c>
      <c r="H36" s="226" t="s">
        <v>3306</v>
      </c>
      <c r="I36" s="226"/>
      <c r="J36" s="350">
        <v>16000</v>
      </c>
      <c r="K36" s="226" t="s">
        <v>3299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3302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1929823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1929823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3301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55">
        <f>G39/$F$41+H39</f>
        <v>2123199.4179104473</v>
      </c>
      <c r="H42" s="755"/>
      <c r="I42" s="2"/>
      <c r="J42" s="755">
        <f>J39/$F$41+K39</f>
        <v>1922776.1194029851</v>
      </c>
      <c r="K42" s="755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2">
        <f>H39*F41+G39</f>
        <v>2845087.22</v>
      </c>
      <c r="H43" s="752"/>
      <c r="I43" s="2"/>
      <c r="J43" s="752">
        <f>K39*F41+J39</f>
        <v>2576520</v>
      </c>
      <c r="K43" s="752"/>
      <c r="L43" s="2"/>
      <c r="M43" s="752">
        <f>N39*1.37+M39</f>
        <v>1877697.6600000001</v>
      </c>
      <c r="N43" s="752"/>
      <c r="O43" s="2"/>
      <c r="P43" s="752">
        <f>Q39*1.37+P39</f>
        <v>1789659</v>
      </c>
      <c r="Q43" s="752"/>
      <c r="R43" s="752">
        <f>S39*1.36+R39</f>
        <v>1320187.2</v>
      </c>
      <c r="S43" s="752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5" t="s">
        <v>1183</v>
      </c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</row>
    <row r="47" spans="2:19">
      <c r="B47" s="715" t="s">
        <v>2464</v>
      </c>
      <c r="C47" s="715"/>
      <c r="D47" s="715"/>
      <c r="E47" s="715"/>
      <c r="F47" s="715"/>
      <c r="G47" s="715"/>
      <c r="H47" s="715"/>
      <c r="I47" s="715"/>
      <c r="J47" s="715"/>
      <c r="K47" s="715"/>
      <c r="L47" s="715"/>
      <c r="M47" s="715"/>
      <c r="N47" s="715"/>
      <c r="O47" s="715"/>
      <c r="P47" s="715"/>
      <c r="Q47" s="715"/>
    </row>
    <row r="48" spans="2:19">
      <c r="B48" s="715" t="s">
        <v>2463</v>
      </c>
      <c r="C48" s="715"/>
      <c r="D48" s="715"/>
      <c r="E48" s="715"/>
      <c r="F48" s="715"/>
      <c r="G48" s="715"/>
      <c r="H48" s="715"/>
      <c r="I48" s="715"/>
      <c r="J48" s="715"/>
      <c r="K48" s="715"/>
      <c r="L48" s="715"/>
      <c r="M48" s="715"/>
      <c r="N48" s="715"/>
      <c r="O48" s="715"/>
      <c r="P48" s="715"/>
      <c r="Q48" s="715"/>
    </row>
    <row r="49" spans="2:17" s="55" customFormat="1" ht="12.75" customHeight="1">
      <c r="B49" s="793" t="s">
        <v>3309</v>
      </c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</row>
    <row r="50" spans="2:17" s="55" customFormat="1"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</row>
    <row r="51" spans="2:17">
      <c r="B51" s="714"/>
      <c r="C51" s="714"/>
      <c r="D51" s="714"/>
      <c r="E51" s="714"/>
      <c r="F51" s="714"/>
      <c r="G51" s="714"/>
      <c r="H51" s="714"/>
      <c r="I51" s="714"/>
      <c r="J51" s="714"/>
      <c r="K51" s="714"/>
      <c r="L51" s="714"/>
      <c r="M51" s="714"/>
      <c r="N51" s="714"/>
      <c r="O51" s="714"/>
      <c r="P51" s="714"/>
      <c r="Q51" s="714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57" t="s">
        <v>2532</v>
      </c>
      <c r="F38" s="758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56" t="s">
        <v>989</v>
      </c>
      <c r="C41" s="756"/>
      <c r="D41" s="756"/>
      <c r="E41" s="756"/>
      <c r="F41" s="756"/>
      <c r="G41" s="756"/>
      <c r="H41" s="7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39" t="s">
        <v>909</v>
      </c>
      <c r="C1" s="739"/>
      <c r="D1" s="738" t="s">
        <v>515</v>
      </c>
      <c r="E1" s="738"/>
      <c r="F1" s="739" t="s">
        <v>513</v>
      </c>
      <c r="G1" s="739"/>
      <c r="H1" s="763" t="s">
        <v>549</v>
      </c>
      <c r="I1" s="763"/>
      <c r="J1" s="738" t="s">
        <v>515</v>
      </c>
      <c r="K1" s="738"/>
      <c r="L1" s="739" t="s">
        <v>908</v>
      </c>
      <c r="M1" s="739"/>
      <c r="N1" s="763" t="s">
        <v>549</v>
      </c>
      <c r="O1" s="763"/>
      <c r="P1" s="738" t="s">
        <v>515</v>
      </c>
      <c r="Q1" s="738"/>
      <c r="R1" s="739" t="s">
        <v>552</v>
      </c>
      <c r="S1" s="739"/>
      <c r="T1" s="763" t="s">
        <v>549</v>
      </c>
      <c r="U1" s="763"/>
      <c r="V1" s="738" t="s">
        <v>515</v>
      </c>
      <c r="W1" s="738"/>
      <c r="X1" s="739" t="s">
        <v>907</v>
      </c>
      <c r="Y1" s="739"/>
      <c r="Z1" s="763" t="s">
        <v>549</v>
      </c>
      <c r="AA1" s="763"/>
      <c r="AB1" s="738" t="s">
        <v>515</v>
      </c>
      <c r="AC1" s="738"/>
      <c r="AD1" s="739" t="s">
        <v>591</v>
      </c>
      <c r="AE1" s="739"/>
      <c r="AF1" s="763" t="s">
        <v>549</v>
      </c>
      <c r="AG1" s="763"/>
      <c r="AH1" s="738" t="s">
        <v>515</v>
      </c>
      <c r="AI1" s="738"/>
      <c r="AJ1" s="739" t="s">
        <v>906</v>
      </c>
      <c r="AK1" s="739"/>
      <c r="AL1" s="763" t="s">
        <v>626</v>
      </c>
      <c r="AM1" s="763"/>
      <c r="AN1" s="738" t="s">
        <v>627</v>
      </c>
      <c r="AO1" s="738"/>
      <c r="AP1" s="739" t="s">
        <v>621</v>
      </c>
      <c r="AQ1" s="739"/>
      <c r="AR1" s="763" t="s">
        <v>549</v>
      </c>
      <c r="AS1" s="763"/>
      <c r="AT1" s="738" t="s">
        <v>515</v>
      </c>
      <c r="AU1" s="738"/>
      <c r="AV1" s="739" t="s">
        <v>905</v>
      </c>
      <c r="AW1" s="739"/>
      <c r="AX1" s="763" t="s">
        <v>549</v>
      </c>
      <c r="AY1" s="763"/>
      <c r="AZ1" s="738" t="s">
        <v>515</v>
      </c>
      <c r="BA1" s="738"/>
      <c r="BB1" s="739" t="s">
        <v>653</v>
      </c>
      <c r="BC1" s="739"/>
      <c r="BD1" s="763" t="s">
        <v>549</v>
      </c>
      <c r="BE1" s="763"/>
      <c r="BF1" s="738" t="s">
        <v>515</v>
      </c>
      <c r="BG1" s="738"/>
      <c r="BH1" s="739" t="s">
        <v>904</v>
      </c>
      <c r="BI1" s="739"/>
      <c r="BJ1" s="763" t="s">
        <v>549</v>
      </c>
      <c r="BK1" s="763"/>
      <c r="BL1" s="738" t="s">
        <v>515</v>
      </c>
      <c r="BM1" s="738"/>
      <c r="BN1" s="739" t="s">
        <v>921</v>
      </c>
      <c r="BO1" s="739"/>
      <c r="BP1" s="763" t="s">
        <v>549</v>
      </c>
      <c r="BQ1" s="763"/>
      <c r="BR1" s="738" t="s">
        <v>515</v>
      </c>
      <c r="BS1" s="738"/>
      <c r="BT1" s="739" t="s">
        <v>903</v>
      </c>
      <c r="BU1" s="739"/>
      <c r="BV1" s="763" t="s">
        <v>704</v>
      </c>
      <c r="BW1" s="763"/>
      <c r="BX1" s="738" t="s">
        <v>705</v>
      </c>
      <c r="BY1" s="738"/>
      <c r="BZ1" s="739" t="s">
        <v>703</v>
      </c>
      <c r="CA1" s="739"/>
      <c r="CB1" s="763" t="s">
        <v>730</v>
      </c>
      <c r="CC1" s="763"/>
      <c r="CD1" s="738" t="s">
        <v>731</v>
      </c>
      <c r="CE1" s="738"/>
      <c r="CF1" s="739" t="s">
        <v>902</v>
      </c>
      <c r="CG1" s="739"/>
      <c r="CH1" s="763" t="s">
        <v>730</v>
      </c>
      <c r="CI1" s="763"/>
      <c r="CJ1" s="738" t="s">
        <v>731</v>
      </c>
      <c r="CK1" s="738"/>
      <c r="CL1" s="739" t="s">
        <v>748</v>
      </c>
      <c r="CM1" s="739"/>
      <c r="CN1" s="763" t="s">
        <v>730</v>
      </c>
      <c r="CO1" s="763"/>
      <c r="CP1" s="738" t="s">
        <v>731</v>
      </c>
      <c r="CQ1" s="738"/>
      <c r="CR1" s="739" t="s">
        <v>901</v>
      </c>
      <c r="CS1" s="739"/>
      <c r="CT1" s="763" t="s">
        <v>730</v>
      </c>
      <c r="CU1" s="763"/>
      <c r="CV1" s="761" t="s">
        <v>731</v>
      </c>
      <c r="CW1" s="761"/>
      <c r="CX1" s="739" t="s">
        <v>769</v>
      </c>
      <c r="CY1" s="739"/>
      <c r="CZ1" s="763" t="s">
        <v>730</v>
      </c>
      <c r="DA1" s="763"/>
      <c r="DB1" s="761" t="s">
        <v>731</v>
      </c>
      <c r="DC1" s="761"/>
      <c r="DD1" s="739" t="s">
        <v>900</v>
      </c>
      <c r="DE1" s="739"/>
      <c r="DF1" s="763" t="s">
        <v>816</v>
      </c>
      <c r="DG1" s="763"/>
      <c r="DH1" s="761" t="s">
        <v>817</v>
      </c>
      <c r="DI1" s="761"/>
      <c r="DJ1" s="739" t="s">
        <v>809</v>
      </c>
      <c r="DK1" s="739"/>
      <c r="DL1" s="763" t="s">
        <v>816</v>
      </c>
      <c r="DM1" s="763"/>
      <c r="DN1" s="761" t="s">
        <v>731</v>
      </c>
      <c r="DO1" s="761"/>
      <c r="DP1" s="739" t="s">
        <v>899</v>
      </c>
      <c r="DQ1" s="739"/>
      <c r="DR1" s="763" t="s">
        <v>816</v>
      </c>
      <c r="DS1" s="763"/>
      <c r="DT1" s="761" t="s">
        <v>731</v>
      </c>
      <c r="DU1" s="761"/>
      <c r="DV1" s="739" t="s">
        <v>898</v>
      </c>
      <c r="DW1" s="739"/>
      <c r="DX1" s="763" t="s">
        <v>816</v>
      </c>
      <c r="DY1" s="763"/>
      <c r="DZ1" s="761" t="s">
        <v>731</v>
      </c>
      <c r="EA1" s="761"/>
      <c r="EB1" s="739" t="s">
        <v>897</v>
      </c>
      <c r="EC1" s="739"/>
      <c r="ED1" s="763" t="s">
        <v>816</v>
      </c>
      <c r="EE1" s="763"/>
      <c r="EF1" s="761" t="s">
        <v>731</v>
      </c>
      <c r="EG1" s="761"/>
      <c r="EH1" s="739" t="s">
        <v>883</v>
      </c>
      <c r="EI1" s="739"/>
      <c r="EJ1" s="763" t="s">
        <v>816</v>
      </c>
      <c r="EK1" s="763"/>
      <c r="EL1" s="761" t="s">
        <v>936</v>
      </c>
      <c r="EM1" s="761"/>
      <c r="EN1" s="739" t="s">
        <v>922</v>
      </c>
      <c r="EO1" s="739"/>
      <c r="EP1" s="763" t="s">
        <v>816</v>
      </c>
      <c r="EQ1" s="763"/>
      <c r="ER1" s="761" t="s">
        <v>950</v>
      </c>
      <c r="ES1" s="761"/>
      <c r="ET1" s="739" t="s">
        <v>937</v>
      </c>
      <c r="EU1" s="739"/>
      <c r="EV1" s="763" t="s">
        <v>816</v>
      </c>
      <c r="EW1" s="763"/>
      <c r="EX1" s="761" t="s">
        <v>530</v>
      </c>
      <c r="EY1" s="761"/>
      <c r="EZ1" s="739" t="s">
        <v>952</v>
      </c>
      <c r="FA1" s="73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2" t="s">
        <v>779</v>
      </c>
      <c r="CU7" s="73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2" t="s">
        <v>778</v>
      </c>
      <c r="DA8" s="73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2" t="s">
        <v>778</v>
      </c>
      <c r="DG8" s="73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2" t="s">
        <v>778</v>
      </c>
      <c r="DM8" s="73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2" t="s">
        <v>778</v>
      </c>
      <c r="DS8" s="739"/>
      <c r="DT8" s="142" t="s">
        <v>783</v>
      </c>
      <c r="DU8" s="142">
        <f>SUM(DU13:DU17)</f>
        <v>32</v>
      </c>
      <c r="DV8" s="63"/>
      <c r="DW8" s="63"/>
      <c r="DX8" s="762" t="s">
        <v>778</v>
      </c>
      <c r="DY8" s="73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2" t="s">
        <v>928</v>
      </c>
      <c r="EK8" s="73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2" t="s">
        <v>928</v>
      </c>
      <c r="EQ9" s="73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2" t="s">
        <v>928</v>
      </c>
      <c r="EW9" s="73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2" t="s">
        <v>928</v>
      </c>
      <c r="EE11" s="73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2" t="s">
        <v>778</v>
      </c>
      <c r="CU12" s="73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0" t="s">
        <v>782</v>
      </c>
      <c r="CU19" s="73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0" t="s">
        <v>858</v>
      </c>
      <c r="FA21" s="760"/>
      <c r="FC21" s="237">
        <f>FC20-FC22</f>
        <v>113457.16899999997</v>
      </c>
      <c r="FD21" s="229"/>
      <c r="FE21" s="759" t="s">
        <v>1543</v>
      </c>
      <c r="FF21" s="759"/>
      <c r="FG21" s="75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0" t="s">
        <v>871</v>
      </c>
      <c r="FA22" s="76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0" t="s">
        <v>1000</v>
      </c>
      <c r="FA23" s="76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0" t="s">
        <v>1074</v>
      </c>
      <c r="FA24" s="76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4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4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5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I1" zoomScaleNormal="100" workbookViewId="0">
      <selection activeCell="LP11" sqref="LP11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67" t="s">
        <v>1206</v>
      </c>
      <c r="B1" s="767"/>
      <c r="C1" s="747" t="s">
        <v>292</v>
      </c>
      <c r="D1" s="747"/>
      <c r="E1" s="745" t="s">
        <v>1010</v>
      </c>
      <c r="F1" s="745"/>
      <c r="G1" s="767" t="s">
        <v>1207</v>
      </c>
      <c r="H1" s="767"/>
      <c r="I1" s="747" t="s">
        <v>292</v>
      </c>
      <c r="J1" s="747"/>
      <c r="K1" s="745" t="s">
        <v>1011</v>
      </c>
      <c r="L1" s="745"/>
      <c r="M1" s="767" t="s">
        <v>1208</v>
      </c>
      <c r="N1" s="767"/>
      <c r="O1" s="747" t="s">
        <v>292</v>
      </c>
      <c r="P1" s="747"/>
      <c r="Q1" s="745" t="s">
        <v>1055</v>
      </c>
      <c r="R1" s="745"/>
      <c r="S1" s="767" t="s">
        <v>1209</v>
      </c>
      <c r="T1" s="767"/>
      <c r="U1" s="747" t="s">
        <v>292</v>
      </c>
      <c r="V1" s="747"/>
      <c r="W1" s="745" t="s">
        <v>627</v>
      </c>
      <c r="X1" s="745"/>
      <c r="Y1" s="767" t="s">
        <v>1210</v>
      </c>
      <c r="Z1" s="767"/>
      <c r="AA1" s="747" t="s">
        <v>292</v>
      </c>
      <c r="AB1" s="747"/>
      <c r="AC1" s="745" t="s">
        <v>1082</v>
      </c>
      <c r="AD1" s="745"/>
      <c r="AE1" s="767" t="s">
        <v>1211</v>
      </c>
      <c r="AF1" s="767"/>
      <c r="AG1" s="747" t="s">
        <v>292</v>
      </c>
      <c r="AH1" s="747"/>
      <c r="AI1" s="745" t="s">
        <v>1132</v>
      </c>
      <c r="AJ1" s="745"/>
      <c r="AK1" s="767" t="s">
        <v>1214</v>
      </c>
      <c r="AL1" s="767"/>
      <c r="AM1" s="747" t="s">
        <v>1130</v>
      </c>
      <c r="AN1" s="747"/>
      <c r="AO1" s="745" t="s">
        <v>1131</v>
      </c>
      <c r="AP1" s="745"/>
      <c r="AQ1" s="767" t="s">
        <v>1215</v>
      </c>
      <c r="AR1" s="767"/>
      <c r="AS1" s="747" t="s">
        <v>1130</v>
      </c>
      <c r="AT1" s="747"/>
      <c r="AU1" s="745" t="s">
        <v>1176</v>
      </c>
      <c r="AV1" s="745"/>
      <c r="AW1" s="767" t="s">
        <v>1212</v>
      </c>
      <c r="AX1" s="767"/>
      <c r="AY1" s="745" t="s">
        <v>1238</v>
      </c>
      <c r="AZ1" s="745"/>
      <c r="BA1" s="767" t="s">
        <v>1212</v>
      </c>
      <c r="BB1" s="767"/>
      <c r="BC1" s="747" t="s">
        <v>816</v>
      </c>
      <c r="BD1" s="747"/>
      <c r="BE1" s="745" t="s">
        <v>1205</v>
      </c>
      <c r="BF1" s="745"/>
      <c r="BG1" s="767" t="s">
        <v>1213</v>
      </c>
      <c r="BH1" s="767"/>
      <c r="BI1" s="747" t="s">
        <v>816</v>
      </c>
      <c r="BJ1" s="747"/>
      <c r="BK1" s="745" t="s">
        <v>1205</v>
      </c>
      <c r="BL1" s="745"/>
      <c r="BM1" s="767" t="s">
        <v>1223</v>
      </c>
      <c r="BN1" s="767"/>
      <c r="BO1" s="747" t="s">
        <v>816</v>
      </c>
      <c r="BP1" s="747"/>
      <c r="BQ1" s="745" t="s">
        <v>1241</v>
      </c>
      <c r="BR1" s="745"/>
      <c r="BS1" s="767" t="s">
        <v>1240</v>
      </c>
      <c r="BT1" s="767"/>
      <c r="BU1" s="747" t="s">
        <v>816</v>
      </c>
      <c r="BV1" s="747"/>
      <c r="BW1" s="745" t="s">
        <v>1245</v>
      </c>
      <c r="BX1" s="745"/>
      <c r="BY1" s="767" t="s">
        <v>1267</v>
      </c>
      <c r="BZ1" s="767"/>
      <c r="CA1" s="747" t="s">
        <v>816</v>
      </c>
      <c r="CB1" s="747"/>
      <c r="CC1" s="745" t="s">
        <v>1241</v>
      </c>
      <c r="CD1" s="745"/>
      <c r="CE1" s="767" t="s">
        <v>1288</v>
      </c>
      <c r="CF1" s="767"/>
      <c r="CG1" s="747" t="s">
        <v>816</v>
      </c>
      <c r="CH1" s="747"/>
      <c r="CI1" s="745" t="s">
        <v>1245</v>
      </c>
      <c r="CJ1" s="745"/>
      <c r="CK1" s="767" t="s">
        <v>1304</v>
      </c>
      <c r="CL1" s="767"/>
      <c r="CM1" s="747" t="s">
        <v>816</v>
      </c>
      <c r="CN1" s="747"/>
      <c r="CO1" s="745" t="s">
        <v>1241</v>
      </c>
      <c r="CP1" s="745"/>
      <c r="CQ1" s="767" t="s">
        <v>1332</v>
      </c>
      <c r="CR1" s="767"/>
      <c r="CS1" s="768" t="s">
        <v>816</v>
      </c>
      <c r="CT1" s="768"/>
      <c r="CU1" s="745" t="s">
        <v>1388</v>
      </c>
      <c r="CV1" s="745"/>
      <c r="CW1" s="767" t="s">
        <v>1371</v>
      </c>
      <c r="CX1" s="767"/>
      <c r="CY1" s="768" t="s">
        <v>816</v>
      </c>
      <c r="CZ1" s="768"/>
      <c r="DA1" s="745" t="s">
        <v>1594</v>
      </c>
      <c r="DB1" s="745"/>
      <c r="DC1" s="767" t="s">
        <v>1391</v>
      </c>
      <c r="DD1" s="767"/>
      <c r="DE1" s="768" t="s">
        <v>816</v>
      </c>
      <c r="DF1" s="768"/>
      <c r="DG1" s="745" t="s">
        <v>1488</v>
      </c>
      <c r="DH1" s="745"/>
      <c r="DI1" s="767" t="s">
        <v>1591</v>
      </c>
      <c r="DJ1" s="767"/>
      <c r="DK1" s="768" t="s">
        <v>816</v>
      </c>
      <c r="DL1" s="768"/>
      <c r="DM1" s="745" t="s">
        <v>1388</v>
      </c>
      <c r="DN1" s="745"/>
      <c r="DO1" s="767" t="s">
        <v>1592</v>
      </c>
      <c r="DP1" s="767"/>
      <c r="DQ1" s="768" t="s">
        <v>816</v>
      </c>
      <c r="DR1" s="768"/>
      <c r="DS1" s="745" t="s">
        <v>1587</v>
      </c>
      <c r="DT1" s="745"/>
      <c r="DU1" s="767" t="s">
        <v>1593</v>
      </c>
      <c r="DV1" s="767"/>
      <c r="DW1" s="768" t="s">
        <v>816</v>
      </c>
      <c r="DX1" s="768"/>
      <c r="DY1" s="745" t="s">
        <v>1613</v>
      </c>
      <c r="DZ1" s="745"/>
      <c r="EA1" s="766" t="s">
        <v>1608</v>
      </c>
      <c r="EB1" s="766"/>
      <c r="EC1" s="768" t="s">
        <v>816</v>
      </c>
      <c r="ED1" s="768"/>
      <c r="EE1" s="745" t="s">
        <v>1587</v>
      </c>
      <c r="EF1" s="745"/>
      <c r="EG1" s="454"/>
      <c r="EH1" s="766" t="s">
        <v>1638</v>
      </c>
      <c r="EI1" s="766"/>
      <c r="EJ1" s="768" t="s">
        <v>816</v>
      </c>
      <c r="EK1" s="768"/>
      <c r="EL1" s="745" t="s">
        <v>1671</v>
      </c>
      <c r="EM1" s="745"/>
      <c r="EN1" s="766" t="s">
        <v>1663</v>
      </c>
      <c r="EO1" s="766"/>
      <c r="EP1" s="768" t="s">
        <v>816</v>
      </c>
      <c r="EQ1" s="768"/>
      <c r="ER1" s="745" t="s">
        <v>1711</v>
      </c>
      <c r="ES1" s="745"/>
      <c r="ET1" s="766" t="s">
        <v>1704</v>
      </c>
      <c r="EU1" s="766"/>
      <c r="EV1" s="768" t="s">
        <v>816</v>
      </c>
      <c r="EW1" s="768"/>
      <c r="EX1" s="745" t="s">
        <v>1613</v>
      </c>
      <c r="EY1" s="745"/>
      <c r="EZ1" s="766" t="s">
        <v>1739</v>
      </c>
      <c r="FA1" s="766"/>
      <c r="FB1" s="768" t="s">
        <v>816</v>
      </c>
      <c r="FC1" s="768"/>
      <c r="FD1" s="745" t="s">
        <v>1594</v>
      </c>
      <c r="FE1" s="745"/>
      <c r="FF1" s="766" t="s">
        <v>1778</v>
      </c>
      <c r="FG1" s="766"/>
      <c r="FH1" s="768" t="s">
        <v>816</v>
      </c>
      <c r="FI1" s="768"/>
      <c r="FJ1" s="745" t="s">
        <v>1388</v>
      </c>
      <c r="FK1" s="745"/>
      <c r="FL1" s="766" t="s">
        <v>1813</v>
      </c>
      <c r="FM1" s="766"/>
      <c r="FN1" s="768" t="s">
        <v>816</v>
      </c>
      <c r="FO1" s="768"/>
      <c r="FP1" s="745" t="s">
        <v>1860</v>
      </c>
      <c r="FQ1" s="745"/>
      <c r="FR1" s="766" t="s">
        <v>1849</v>
      </c>
      <c r="FS1" s="766"/>
      <c r="FT1" s="768" t="s">
        <v>816</v>
      </c>
      <c r="FU1" s="768"/>
      <c r="FV1" s="745" t="s">
        <v>1860</v>
      </c>
      <c r="FW1" s="745"/>
      <c r="FX1" s="766" t="s">
        <v>1962</v>
      </c>
      <c r="FY1" s="766"/>
      <c r="FZ1" s="768" t="s">
        <v>816</v>
      </c>
      <c r="GA1" s="768"/>
      <c r="GB1" s="745" t="s">
        <v>1613</v>
      </c>
      <c r="GC1" s="745"/>
      <c r="GD1" s="766" t="s">
        <v>1963</v>
      </c>
      <c r="GE1" s="766"/>
      <c r="GF1" s="768" t="s">
        <v>816</v>
      </c>
      <c r="GG1" s="768"/>
      <c r="GH1" s="745" t="s">
        <v>1587</v>
      </c>
      <c r="GI1" s="745"/>
      <c r="GJ1" s="766" t="s">
        <v>1972</v>
      </c>
      <c r="GK1" s="766"/>
      <c r="GL1" s="768" t="s">
        <v>816</v>
      </c>
      <c r="GM1" s="768"/>
      <c r="GN1" s="745" t="s">
        <v>1587</v>
      </c>
      <c r="GO1" s="745"/>
      <c r="GP1" s="766" t="s">
        <v>2014</v>
      </c>
      <c r="GQ1" s="766"/>
      <c r="GR1" s="768" t="s">
        <v>816</v>
      </c>
      <c r="GS1" s="768"/>
      <c r="GT1" s="745" t="s">
        <v>1671</v>
      </c>
      <c r="GU1" s="745"/>
      <c r="GV1" s="766" t="s">
        <v>2043</v>
      </c>
      <c r="GW1" s="766"/>
      <c r="GX1" s="768" t="s">
        <v>816</v>
      </c>
      <c r="GY1" s="768"/>
      <c r="GZ1" s="745" t="s">
        <v>2082</v>
      </c>
      <c r="HA1" s="745"/>
      <c r="HB1" s="766" t="s">
        <v>2102</v>
      </c>
      <c r="HC1" s="766"/>
      <c r="HD1" s="768" t="s">
        <v>816</v>
      </c>
      <c r="HE1" s="768"/>
      <c r="HF1" s="745" t="s">
        <v>1711</v>
      </c>
      <c r="HG1" s="745"/>
      <c r="HH1" s="766" t="s">
        <v>2115</v>
      </c>
      <c r="HI1" s="766"/>
      <c r="HJ1" s="768" t="s">
        <v>816</v>
      </c>
      <c r="HK1" s="768"/>
      <c r="HL1" s="745" t="s">
        <v>1388</v>
      </c>
      <c r="HM1" s="745"/>
      <c r="HN1" s="766" t="s">
        <v>2161</v>
      </c>
      <c r="HO1" s="766"/>
      <c r="HP1" s="768" t="s">
        <v>816</v>
      </c>
      <c r="HQ1" s="768"/>
      <c r="HR1" s="745" t="s">
        <v>1388</v>
      </c>
      <c r="HS1" s="745"/>
      <c r="HT1" s="766" t="s">
        <v>2196</v>
      </c>
      <c r="HU1" s="766"/>
      <c r="HV1" s="768" t="s">
        <v>816</v>
      </c>
      <c r="HW1" s="768"/>
      <c r="HX1" s="745" t="s">
        <v>1613</v>
      </c>
      <c r="HY1" s="745"/>
      <c r="HZ1" s="766" t="s">
        <v>2241</v>
      </c>
      <c r="IA1" s="766"/>
      <c r="IB1" s="768" t="s">
        <v>816</v>
      </c>
      <c r="IC1" s="768"/>
      <c r="ID1" s="745" t="s">
        <v>1711</v>
      </c>
      <c r="IE1" s="745"/>
      <c r="IF1" s="766" t="s">
        <v>2306</v>
      </c>
      <c r="IG1" s="766"/>
      <c r="IH1" s="768" t="s">
        <v>816</v>
      </c>
      <c r="II1" s="768"/>
      <c r="IJ1" s="745" t="s">
        <v>1587</v>
      </c>
      <c r="IK1" s="745"/>
      <c r="IL1" s="766" t="s">
        <v>2375</v>
      </c>
      <c r="IM1" s="766"/>
      <c r="IN1" s="768" t="s">
        <v>816</v>
      </c>
      <c r="IO1" s="768"/>
      <c r="IP1" s="745" t="s">
        <v>1613</v>
      </c>
      <c r="IQ1" s="745"/>
      <c r="IR1" s="766" t="s">
        <v>2535</v>
      </c>
      <c r="IS1" s="766"/>
      <c r="IT1" s="768" t="s">
        <v>816</v>
      </c>
      <c r="IU1" s="768"/>
      <c r="IV1" s="745" t="s">
        <v>1744</v>
      </c>
      <c r="IW1" s="745"/>
      <c r="IX1" s="766" t="s">
        <v>2534</v>
      </c>
      <c r="IY1" s="766"/>
      <c r="IZ1" s="768" t="s">
        <v>816</v>
      </c>
      <c r="JA1" s="768"/>
      <c r="JB1" s="745" t="s">
        <v>1860</v>
      </c>
      <c r="JC1" s="745"/>
      <c r="JD1" s="766" t="s">
        <v>2572</v>
      </c>
      <c r="JE1" s="766"/>
      <c r="JF1" s="768" t="s">
        <v>816</v>
      </c>
      <c r="JG1" s="768"/>
      <c r="JH1" s="745" t="s">
        <v>1744</v>
      </c>
      <c r="JI1" s="745"/>
      <c r="JJ1" s="766" t="s">
        <v>2615</v>
      </c>
      <c r="JK1" s="766"/>
      <c r="JL1" s="455" t="s">
        <v>816</v>
      </c>
      <c r="JM1" s="455"/>
      <c r="JN1" s="454" t="s">
        <v>1744</v>
      </c>
      <c r="JO1" s="454"/>
      <c r="JP1" s="766" t="s">
        <v>2667</v>
      </c>
      <c r="JQ1" s="766"/>
      <c r="JR1" s="455" t="s">
        <v>816</v>
      </c>
      <c r="JS1" s="455"/>
      <c r="JT1" s="454" t="s">
        <v>1671</v>
      </c>
      <c r="JU1" s="454"/>
      <c r="JV1" s="766" t="s">
        <v>2712</v>
      </c>
      <c r="JW1" s="766"/>
      <c r="JX1" s="455" t="s">
        <v>816</v>
      </c>
      <c r="JY1" s="455"/>
      <c r="JZ1" s="454" t="s">
        <v>2980</v>
      </c>
      <c r="KA1" s="454"/>
      <c r="KB1" s="766" t="s">
        <v>2806</v>
      </c>
      <c r="KC1" s="766"/>
      <c r="KD1" s="455" t="s">
        <v>816</v>
      </c>
      <c r="KE1" s="455"/>
      <c r="KF1" s="454" t="s">
        <v>1388</v>
      </c>
      <c r="KG1" s="454"/>
      <c r="KH1" s="766" t="s">
        <v>2853</v>
      </c>
      <c r="KI1" s="766"/>
      <c r="KJ1" s="455" t="s">
        <v>816</v>
      </c>
      <c r="KK1" s="455"/>
      <c r="KL1" s="454" t="s">
        <v>1587</v>
      </c>
      <c r="KM1" s="454"/>
      <c r="KN1" s="766" t="s">
        <v>2966</v>
      </c>
      <c r="KO1" s="766"/>
      <c r="KP1" s="455" t="s">
        <v>816</v>
      </c>
      <c r="KQ1" s="455"/>
      <c r="KR1" s="454" t="s">
        <v>1587</v>
      </c>
      <c r="KS1" s="454"/>
      <c r="KT1" s="766" t="s">
        <v>3033</v>
      </c>
      <c r="KU1" s="766"/>
      <c r="KV1" s="455" t="s">
        <v>816</v>
      </c>
      <c r="KW1" s="455"/>
      <c r="KX1" s="611" t="s">
        <v>1587</v>
      </c>
      <c r="KY1" s="454"/>
      <c r="KZ1" s="766" t="s">
        <v>3090</v>
      </c>
      <c r="LA1" s="766"/>
      <c r="LB1" s="613" t="s">
        <v>816</v>
      </c>
      <c r="LC1" s="613"/>
      <c r="LD1" s="611" t="s">
        <v>1744</v>
      </c>
      <c r="LE1" s="611"/>
      <c r="LF1" s="766" t="s">
        <v>3153</v>
      </c>
      <c r="LG1" s="766"/>
      <c r="LH1" s="647" t="s">
        <v>816</v>
      </c>
      <c r="LI1" s="647"/>
      <c r="LJ1" s="645" t="s">
        <v>1744</v>
      </c>
      <c r="LK1" s="645"/>
      <c r="LL1" s="766" t="s">
        <v>3198</v>
      </c>
      <c r="LM1" s="766"/>
      <c r="LN1" s="678" t="s">
        <v>816</v>
      </c>
      <c r="LO1" s="697"/>
      <c r="LP1" s="676" t="s">
        <v>1744</v>
      </c>
      <c r="LQ1" s="676"/>
      <c r="LR1" s="766" t="s">
        <v>3199</v>
      </c>
      <c r="LS1" s="766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8">
        <f>LO2+LM2-LS2</f>
        <v>15148.010999999999</v>
      </c>
      <c r="LR2" s="679" t="s">
        <v>2996</v>
      </c>
      <c r="LS2" s="311">
        <f>SUM(LS8:LS36)</f>
        <v>349701.19</v>
      </c>
    </row>
    <row r="3" spans="1:334">
      <c r="A3" s="789" t="s">
        <v>991</v>
      </c>
      <c r="B3" s="789"/>
      <c r="E3" s="170" t="s">
        <v>233</v>
      </c>
      <c r="F3" s="174">
        <f>F2-F4</f>
        <v>17</v>
      </c>
      <c r="G3" s="789" t="s">
        <v>991</v>
      </c>
      <c r="H3" s="789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8148.0009999999984</v>
      </c>
      <c r="LR3" s="689" t="s">
        <v>3228</v>
      </c>
      <c r="LS3" s="259">
        <f>-50000-135000-71200</f>
        <v>-256200</v>
      </c>
    </row>
    <row r="4" spans="1:334" ht="12.75" customHeight="1" thickBot="1">
      <c r="A4" s="789"/>
      <c r="B4" s="789"/>
      <c r="E4" s="170" t="s">
        <v>352</v>
      </c>
      <c r="F4" s="174">
        <f>SUM(F14:F57)</f>
        <v>12750</v>
      </c>
      <c r="G4" s="789"/>
      <c r="H4" s="789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1200</v>
      </c>
      <c r="LQ4" s="452">
        <f>LQ2-LQ5</f>
        <v>0.41100000000005821</v>
      </c>
      <c r="LR4" s="489" t="s">
        <v>3229</v>
      </c>
      <c r="LS4" s="707">
        <f>SUM(LS2:LS3)</f>
        <v>93501.19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15147.599999999999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10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3215</v>
      </c>
      <c r="LK7" s="441">
        <v>1900.02</v>
      </c>
      <c r="LL7" s="648" t="s">
        <v>2866</v>
      </c>
      <c r="LM7" s="259">
        <v>-70600</v>
      </c>
      <c r="LN7" s="710" t="s">
        <v>3262</v>
      </c>
      <c r="LO7" s="395">
        <f>-(15000)</f>
        <v>-15000</v>
      </c>
      <c r="LP7" s="442" t="s">
        <v>3243</v>
      </c>
      <c r="LQ7" s="202">
        <v>4000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10" t="s">
        <v>3262</v>
      </c>
      <c r="LO8" s="395">
        <f>-(48322.06)</f>
        <v>-48322.06</v>
      </c>
      <c r="LP8" s="442" t="s">
        <v>3215</v>
      </c>
      <c r="LQ8" s="202" t="s">
        <v>3315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90" t="s">
        <v>3260</v>
      </c>
      <c r="LO9" s="698">
        <v>10967.27</v>
      </c>
      <c r="LP9" s="442" t="s">
        <v>3313</v>
      </c>
      <c r="LQ9" s="202" t="s">
        <v>3314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1" t="s">
        <v>3235</v>
      </c>
      <c r="LO10" s="512">
        <v>-10184.01</v>
      </c>
      <c r="LP10" s="442" t="s">
        <v>3316</v>
      </c>
      <c r="LQ10" s="202">
        <v>1000.01</v>
      </c>
      <c r="LR10" s="688" t="s">
        <v>3221</v>
      </c>
      <c r="LS10" s="259">
        <v>-131103</v>
      </c>
      <c r="LT10" s="460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5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1" t="s">
        <v>3233</v>
      </c>
      <c r="LO11" s="512">
        <v>-37.99</v>
      </c>
      <c r="LP11" s="443" t="s">
        <v>3242</v>
      </c>
      <c r="LQ11" s="202">
        <v>136.5</v>
      </c>
      <c r="LR11" s="684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1" t="s">
        <v>3234</v>
      </c>
      <c r="LO12" s="512">
        <v>-21.1</v>
      </c>
      <c r="LP12" s="443" t="s">
        <v>3264</v>
      </c>
      <c r="LQ12" s="261">
        <v>3082.59</v>
      </c>
      <c r="LR12" s="683" t="s">
        <v>2958</v>
      </c>
      <c r="LS12" s="318">
        <v>-92000</v>
      </c>
      <c r="LT12" s="460">
        <v>45346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2" t="s">
        <v>3236</v>
      </c>
      <c r="LO13" s="693">
        <v>-28.82</v>
      </c>
      <c r="LP13" s="300" t="s">
        <v>3220</v>
      </c>
      <c r="LQ13" s="261">
        <v>30</v>
      </c>
      <c r="LR13" s="684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71" t="s">
        <v>1501</v>
      </c>
      <c r="DP14" s="772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66" t="s">
        <v>2146</v>
      </c>
      <c r="HK14" s="766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3226</v>
      </c>
      <c r="LQ14" s="261">
        <f>1021.88+238.15</f>
        <v>1260.03</v>
      </c>
      <c r="LR14" s="684" t="s">
        <v>3225</v>
      </c>
      <c r="LS14" s="259">
        <v>270007</v>
      </c>
      <c r="LT14" s="460">
        <v>45348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91" t="s">
        <v>2803</v>
      </c>
      <c r="KE15" s="791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3246</v>
      </c>
      <c r="LQ15" s="261">
        <v>38.380000000000003</v>
      </c>
      <c r="LR15" s="684" t="s">
        <v>2873</v>
      </c>
      <c r="LS15" s="259">
        <v>100127</v>
      </c>
      <c r="LT15" s="460">
        <v>45345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3054</v>
      </c>
      <c r="LQ16" s="261">
        <v>20</v>
      </c>
      <c r="LR16" s="682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256" t="s">
        <v>2489</v>
      </c>
      <c r="LQ17" s="261">
        <v>112.57</v>
      </c>
      <c r="LR17" s="683" t="s">
        <v>2960</v>
      </c>
      <c r="LS17" s="318">
        <v>-898</v>
      </c>
      <c r="LT17" s="460">
        <v>45348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71" t="s">
        <v>1471</v>
      </c>
      <c r="DJ18" s="772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7" t="s">
        <v>3218</v>
      </c>
      <c r="LO18" s="395">
        <v>36</v>
      </c>
      <c r="LP18" s="256" t="s">
        <v>1966</v>
      </c>
      <c r="LQ18" s="261">
        <f>38.8+16.8</f>
        <v>55.599999999999994</v>
      </c>
      <c r="LR18" s="680" t="s">
        <v>3156</v>
      </c>
      <c r="LS18" s="259">
        <v>-11216</v>
      </c>
      <c r="LT18" s="460">
        <v>45348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43" t="s">
        <v>3251</v>
      </c>
      <c r="LQ19" s="679">
        <v>2000</v>
      </c>
      <c r="LR19" s="440">
        <v>182451</v>
      </c>
      <c r="LS19" s="681"/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3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1</v>
      </c>
      <c r="LT20" s="460">
        <v>45345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87" t="s">
        <v>507</v>
      </c>
      <c r="N21" s="787"/>
      <c r="Q21" s="166" t="s">
        <v>365</v>
      </c>
      <c r="S21" s="787" t="s">
        <v>507</v>
      </c>
      <c r="T21" s="787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4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4" t="s">
        <v>2641</v>
      </c>
      <c r="LS21" s="259">
        <v>851</v>
      </c>
      <c r="LT21" s="460">
        <v>45348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2" t="s">
        <v>990</v>
      </c>
      <c r="N22" s="782"/>
      <c r="Q22" s="166" t="s">
        <v>369</v>
      </c>
      <c r="S22" s="782" t="s">
        <v>990</v>
      </c>
      <c r="T22" s="782"/>
      <c r="W22" s="242" t="s">
        <v>1019</v>
      </c>
      <c r="X22" s="340">
        <v>0</v>
      </c>
      <c r="Y22" s="787" t="s">
        <v>507</v>
      </c>
      <c r="Z22" s="787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4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67" t="s">
        <v>2131</v>
      </c>
      <c r="IU22" s="767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4" t="s">
        <v>2642</v>
      </c>
      <c r="LS22" s="334">
        <v>1031</v>
      </c>
      <c r="LT22" s="460" t="s">
        <v>3303</v>
      </c>
      <c r="LU22" s="334"/>
    </row>
    <row r="23" spans="1:333">
      <c r="A23" s="787" t="s">
        <v>507</v>
      </c>
      <c r="B23" s="787"/>
      <c r="E23" s="164" t="s">
        <v>237</v>
      </c>
      <c r="F23" s="166"/>
      <c r="G23" s="787" t="s">
        <v>507</v>
      </c>
      <c r="H23" s="787"/>
      <c r="K23" s="242" t="s">
        <v>1019</v>
      </c>
      <c r="L23" s="340">
        <v>0</v>
      </c>
      <c r="M23" s="779"/>
      <c r="N23" s="779"/>
      <c r="Q23" s="166" t="s">
        <v>1054</v>
      </c>
      <c r="S23" s="779"/>
      <c r="T23" s="779"/>
      <c r="W23" s="242" t="s">
        <v>1027</v>
      </c>
      <c r="X23" s="204">
        <v>0</v>
      </c>
      <c r="Y23" s="782" t="s">
        <v>990</v>
      </c>
      <c r="Z23" s="782"/>
      <c r="AE23" s="787" t="s">
        <v>507</v>
      </c>
      <c r="AF23" s="787"/>
      <c r="AK23" s="787" t="s">
        <v>507</v>
      </c>
      <c r="AL23" s="787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3" t="s">
        <v>1533</v>
      </c>
      <c r="EF23" s="773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4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4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67" t="s">
        <v>2131</v>
      </c>
      <c r="HK23" s="767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67" t="s">
        <v>2131</v>
      </c>
      <c r="HW23" s="767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4" t="s">
        <v>2906</v>
      </c>
      <c r="LS23" s="259">
        <v>10</v>
      </c>
      <c r="LT23" s="460">
        <v>45349</v>
      </c>
      <c r="LU23" s="334"/>
    </row>
    <row r="24" spans="1:333">
      <c r="A24" s="782" t="s">
        <v>990</v>
      </c>
      <c r="B24" s="782"/>
      <c r="E24" s="164" t="s">
        <v>139</v>
      </c>
      <c r="F24" s="166"/>
      <c r="G24" s="782" t="s">
        <v>990</v>
      </c>
      <c r="H24" s="782"/>
      <c r="K24" s="242" t="s">
        <v>1027</v>
      </c>
      <c r="L24" s="204">
        <v>0</v>
      </c>
      <c r="M24" s="779"/>
      <c r="N24" s="779"/>
      <c r="Q24" s="242" t="s">
        <v>1029</v>
      </c>
      <c r="R24" s="340">
        <v>0</v>
      </c>
      <c r="S24" s="779"/>
      <c r="T24" s="779"/>
      <c r="W24" s="242" t="s">
        <v>1048</v>
      </c>
      <c r="X24" s="340">
        <v>910.17</v>
      </c>
      <c r="Y24" s="779"/>
      <c r="Z24" s="779"/>
      <c r="AC24" s="245" t="s">
        <v>1081</v>
      </c>
      <c r="AD24" s="340">
        <v>90</v>
      </c>
      <c r="AE24" s="782" t="s">
        <v>990</v>
      </c>
      <c r="AF24" s="782"/>
      <c r="AI24" s="243" t="s">
        <v>1099</v>
      </c>
      <c r="AJ24" s="340">
        <v>30</v>
      </c>
      <c r="AK24" s="782" t="s">
        <v>990</v>
      </c>
      <c r="AL24" s="782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82"/>
      <c r="BH24" s="782"/>
      <c r="BK24" s="257" t="s">
        <v>1219</v>
      </c>
      <c r="BL24" s="204">
        <v>48.54</v>
      </c>
      <c r="BM24" s="782"/>
      <c r="BN24" s="782"/>
      <c r="BQ24" s="257" t="s">
        <v>1049</v>
      </c>
      <c r="BR24" s="204">
        <v>50.15</v>
      </c>
      <c r="BS24" s="782" t="s">
        <v>1242</v>
      </c>
      <c r="BT24" s="782"/>
      <c r="BW24" s="257" t="s">
        <v>1049</v>
      </c>
      <c r="BX24" s="204">
        <v>48.54</v>
      </c>
      <c r="BY24" s="782"/>
      <c r="BZ24" s="782"/>
      <c r="CC24" s="257" t="s">
        <v>1049</v>
      </c>
      <c r="CD24" s="204">
        <v>142.91</v>
      </c>
      <c r="CE24" s="782"/>
      <c r="CF24" s="782"/>
      <c r="CI24" s="257" t="s">
        <v>1309</v>
      </c>
      <c r="CJ24" s="204">
        <v>35.049999999999997</v>
      </c>
      <c r="CK24" s="779"/>
      <c r="CL24" s="779"/>
      <c r="CO24" s="257" t="s">
        <v>1283</v>
      </c>
      <c r="CP24" s="204">
        <v>153.41</v>
      </c>
      <c r="CQ24" s="779" t="s">
        <v>1324</v>
      </c>
      <c r="CR24" s="779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4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3" t="s">
        <v>3013</v>
      </c>
      <c r="LS24" s="259">
        <v>150</v>
      </c>
      <c r="LT24" s="460">
        <v>45338</v>
      </c>
    </row>
    <row r="25" spans="1:333">
      <c r="A25" s="779"/>
      <c r="B25" s="779"/>
      <c r="E25" s="197" t="s">
        <v>362</v>
      </c>
      <c r="F25" s="170"/>
      <c r="G25" s="779"/>
      <c r="H25" s="779"/>
      <c r="K25" s="242" t="s">
        <v>1018</v>
      </c>
      <c r="L25" s="340">
        <f>910+40</f>
        <v>950</v>
      </c>
      <c r="M25" s="779"/>
      <c r="N25" s="779"/>
      <c r="Q25" s="242" t="s">
        <v>1026</v>
      </c>
      <c r="R25" s="340">
        <v>0</v>
      </c>
      <c r="S25" s="779"/>
      <c r="T25" s="779"/>
      <c r="W25" s="143" t="s">
        <v>1083</v>
      </c>
      <c r="X25" s="340">
        <v>110.58</v>
      </c>
      <c r="Y25" s="779"/>
      <c r="Z25" s="779"/>
      <c r="AE25" s="779"/>
      <c r="AF25" s="779"/>
      <c r="AK25" s="779"/>
      <c r="AL25" s="779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79"/>
      <c r="AX25" s="779"/>
      <c r="AY25" s="143"/>
      <c r="AZ25" s="204"/>
      <c r="BA25" s="779"/>
      <c r="BB25" s="779"/>
      <c r="BE25" s="143" t="s">
        <v>1192</v>
      </c>
      <c r="BF25" s="204">
        <f>6.5*2</f>
        <v>13</v>
      </c>
      <c r="BG25" s="779"/>
      <c r="BH25" s="779"/>
      <c r="BK25" s="257" t="s">
        <v>1192</v>
      </c>
      <c r="BL25" s="204">
        <f>6.5*2</f>
        <v>13</v>
      </c>
      <c r="BM25" s="779"/>
      <c r="BN25" s="779"/>
      <c r="BQ25" s="257" t="s">
        <v>1192</v>
      </c>
      <c r="BR25" s="204">
        <v>13</v>
      </c>
      <c r="BS25" s="779"/>
      <c r="BT25" s="779"/>
      <c r="BW25" s="257" t="s">
        <v>1192</v>
      </c>
      <c r="BX25" s="204">
        <v>13</v>
      </c>
      <c r="BY25" s="779"/>
      <c r="BZ25" s="779"/>
      <c r="CC25" s="257" t="s">
        <v>1192</v>
      </c>
      <c r="CD25" s="204">
        <v>13</v>
      </c>
      <c r="CE25" s="779"/>
      <c r="CF25" s="779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77" t="s">
        <v>1533</v>
      </c>
      <c r="DZ25" s="778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3" t="s">
        <v>1533</v>
      </c>
      <c r="ES25" s="773"/>
      <c r="ET25" s="285" t="s">
        <v>1699</v>
      </c>
      <c r="EU25" s="318">
        <v>20000</v>
      </c>
      <c r="EW25" s="774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67" t="s">
        <v>2131</v>
      </c>
      <c r="IC25" s="767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5" t="s">
        <v>2386</v>
      </c>
      <c r="LS25" s="259">
        <v>1000</v>
      </c>
      <c r="LT25" s="460">
        <v>45348</v>
      </c>
    </row>
    <row r="26" spans="1:333">
      <c r="A26" s="779"/>
      <c r="B26" s="779"/>
      <c r="F26" s="194"/>
      <c r="G26" s="779"/>
      <c r="H26" s="779"/>
      <c r="M26" s="783" t="s">
        <v>506</v>
      </c>
      <c r="N26" s="783"/>
      <c r="Q26" s="242" t="s">
        <v>1019</v>
      </c>
      <c r="R26" s="340">
        <v>0</v>
      </c>
      <c r="S26" s="783" t="s">
        <v>506</v>
      </c>
      <c r="T26" s="783"/>
      <c r="W26" s="143" t="s">
        <v>1049</v>
      </c>
      <c r="X26" s="340">
        <v>60.75</v>
      </c>
      <c r="Y26" s="779"/>
      <c r="Z26" s="779"/>
      <c r="AC26" s="218" t="s">
        <v>1090</v>
      </c>
      <c r="AD26" s="218"/>
      <c r="AE26" s="783" t="s">
        <v>506</v>
      </c>
      <c r="AF26" s="783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3" t="s">
        <v>1533</v>
      </c>
      <c r="EY26" s="773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67" t="s">
        <v>2131</v>
      </c>
      <c r="HQ26" s="767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2" t="s">
        <v>2357</v>
      </c>
      <c r="LS26" s="202"/>
    </row>
    <row r="27" spans="1:333" ht="12.75" customHeight="1">
      <c r="A27" s="779"/>
      <c r="B27" s="779"/>
      <c r="E27" s="193" t="s">
        <v>360</v>
      </c>
      <c r="F27" s="194"/>
      <c r="G27" s="779"/>
      <c r="H27" s="779"/>
      <c r="K27" s="143" t="s">
        <v>1017</v>
      </c>
      <c r="L27" s="340">
        <f>60</f>
        <v>60</v>
      </c>
      <c r="M27" s="783" t="s">
        <v>992</v>
      </c>
      <c r="N27" s="783"/>
      <c r="Q27" s="242" t="s">
        <v>1071</v>
      </c>
      <c r="R27" s="204">
        <v>200</v>
      </c>
      <c r="S27" s="783" t="s">
        <v>992</v>
      </c>
      <c r="T27" s="783"/>
      <c r="W27" s="143" t="s">
        <v>1016</v>
      </c>
      <c r="X27" s="340">
        <v>61.35</v>
      </c>
      <c r="Y27" s="783" t="s">
        <v>506</v>
      </c>
      <c r="Z27" s="783"/>
      <c r="AC27" s="218" t="s">
        <v>1086</v>
      </c>
      <c r="AD27" s="218">
        <f>53+207+63</f>
        <v>323</v>
      </c>
      <c r="AE27" s="783" t="s">
        <v>992</v>
      </c>
      <c r="AF27" s="783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3" t="s">
        <v>1743</v>
      </c>
      <c r="FE27" s="773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90" t="s">
        <v>2803</v>
      </c>
      <c r="LO27" s="790"/>
      <c r="LP27" s="143" t="s">
        <v>2305</v>
      </c>
      <c r="LQ27" s="202">
        <f>18+16+10+11.54+17.39+17.41</f>
        <v>90.34</v>
      </c>
      <c r="LR27" s="685" t="s">
        <v>3267</v>
      </c>
      <c r="LS27" s="259">
        <v>5000</v>
      </c>
    </row>
    <row r="28" spans="1:333">
      <c r="A28" s="783" t="s">
        <v>506</v>
      </c>
      <c r="B28" s="783"/>
      <c r="E28" s="193" t="s">
        <v>282</v>
      </c>
      <c r="F28" s="194"/>
      <c r="G28" s="783" t="s">
        <v>506</v>
      </c>
      <c r="H28" s="783"/>
      <c r="K28" s="143" t="s">
        <v>1016</v>
      </c>
      <c r="L28" s="340">
        <v>0</v>
      </c>
      <c r="M28" s="785" t="s">
        <v>93</v>
      </c>
      <c r="N28" s="785"/>
      <c r="Q28" s="242" t="s">
        <v>1048</v>
      </c>
      <c r="R28" s="340">
        <v>0</v>
      </c>
      <c r="S28" s="785" t="s">
        <v>93</v>
      </c>
      <c r="T28" s="785"/>
      <c r="W28" s="143" t="s">
        <v>1015</v>
      </c>
      <c r="X28" s="340">
        <v>64</v>
      </c>
      <c r="Y28" s="783" t="s">
        <v>992</v>
      </c>
      <c r="Z28" s="783"/>
      <c r="AC28" s="218" t="s">
        <v>1087</v>
      </c>
      <c r="AD28" s="218">
        <f>63+46</f>
        <v>109</v>
      </c>
      <c r="AE28" s="785" t="s">
        <v>93</v>
      </c>
      <c r="AF28" s="785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3" t="s">
        <v>1533</v>
      </c>
      <c r="EM28" s="773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67" t="s">
        <v>2131</v>
      </c>
      <c r="JA28" s="767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4"/>
      <c r="LP28" s="297" t="s">
        <v>3272</v>
      </c>
      <c r="LQ28" s="202">
        <v>20</v>
      </c>
      <c r="LR28" s="713" t="s">
        <v>3304</v>
      </c>
      <c r="LS28" s="259">
        <v>600</v>
      </c>
    </row>
    <row r="29" spans="1:333">
      <c r="A29" s="783" t="s">
        <v>992</v>
      </c>
      <c r="B29" s="783"/>
      <c r="E29" s="193" t="s">
        <v>372</v>
      </c>
      <c r="F29" s="194"/>
      <c r="G29" s="783" t="s">
        <v>992</v>
      </c>
      <c r="H29" s="783"/>
      <c r="K29" s="143" t="s">
        <v>1015</v>
      </c>
      <c r="L29" s="340">
        <v>64</v>
      </c>
      <c r="M29" s="779" t="s">
        <v>385</v>
      </c>
      <c r="N29" s="779"/>
      <c r="S29" s="779" t="s">
        <v>385</v>
      </c>
      <c r="T29" s="779"/>
      <c r="W29" s="143" t="s">
        <v>1014</v>
      </c>
      <c r="X29" s="340">
        <v>100.01</v>
      </c>
      <c r="Y29" s="785" t="s">
        <v>93</v>
      </c>
      <c r="Z29" s="785"/>
      <c r="AC29" s="340" t="s">
        <v>1085</v>
      </c>
      <c r="AD29" s="340">
        <v>65</v>
      </c>
      <c r="AE29" s="779" t="s">
        <v>385</v>
      </c>
      <c r="AF29" s="779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3" t="s">
        <v>1743</v>
      </c>
      <c r="FK29" s="773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5" t="s">
        <v>2910</v>
      </c>
      <c r="LS29" s="259"/>
    </row>
    <row r="30" spans="1:333">
      <c r="A30" s="785" t="s">
        <v>93</v>
      </c>
      <c r="B30" s="785"/>
      <c r="E30" s="193" t="s">
        <v>1007</v>
      </c>
      <c r="F30" s="170"/>
      <c r="G30" s="785" t="s">
        <v>93</v>
      </c>
      <c r="H30" s="785"/>
      <c r="K30" s="143" t="s">
        <v>1014</v>
      </c>
      <c r="L30" s="340">
        <v>50.01</v>
      </c>
      <c r="M30" s="786" t="s">
        <v>1001</v>
      </c>
      <c r="N30" s="786"/>
      <c r="Q30" s="143" t="s">
        <v>1050</v>
      </c>
      <c r="R30" s="340">
        <v>26</v>
      </c>
      <c r="S30" s="786" t="s">
        <v>1001</v>
      </c>
      <c r="T30" s="786"/>
      <c r="Y30" s="779" t="s">
        <v>385</v>
      </c>
      <c r="Z30" s="779"/>
      <c r="AC30" s="340" t="s">
        <v>1088</v>
      </c>
      <c r="AD30" s="340">
        <v>10</v>
      </c>
      <c r="AE30" s="786" t="s">
        <v>1001</v>
      </c>
      <c r="AF30" s="786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9"/>
      <c r="LP30" s="297" t="s">
        <v>3237</v>
      </c>
      <c r="LQ30" s="202">
        <v>80</v>
      </c>
      <c r="LR30" s="682" t="s">
        <v>2404</v>
      </c>
      <c r="LS30" s="202"/>
      <c r="LT30" s="202"/>
    </row>
    <row r="31" spans="1:333" ht="12.75" customHeight="1">
      <c r="A31" s="779" t="s">
        <v>385</v>
      </c>
      <c r="B31" s="779"/>
      <c r="E31" s="170"/>
      <c r="F31" s="170"/>
      <c r="G31" s="779" t="s">
        <v>385</v>
      </c>
      <c r="H31" s="779"/>
      <c r="M31" s="782" t="s">
        <v>243</v>
      </c>
      <c r="N31" s="782"/>
      <c r="Q31" s="143" t="s">
        <v>1049</v>
      </c>
      <c r="R31" s="340">
        <v>55</v>
      </c>
      <c r="S31" s="782" t="s">
        <v>243</v>
      </c>
      <c r="T31" s="782"/>
      <c r="W31" s="241" t="s">
        <v>1070</v>
      </c>
      <c r="X31" s="241">
        <v>0</v>
      </c>
      <c r="Y31" s="786" t="s">
        <v>1001</v>
      </c>
      <c r="Z31" s="786"/>
      <c r="AE31" s="782" t="s">
        <v>243</v>
      </c>
      <c r="AF31" s="78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70" t="s">
        <v>1435</v>
      </c>
      <c r="DP31" s="770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5000.01</v>
      </c>
      <c r="LP31" s="297" t="s">
        <v>3224</v>
      </c>
      <c r="LQ31" s="202">
        <v>78.650000000000006</v>
      </c>
      <c r="LR31" s="704" t="s">
        <v>3257</v>
      </c>
      <c r="LS31" s="679">
        <v>8</v>
      </c>
      <c r="LT31" s="202"/>
    </row>
    <row r="32" spans="1:333">
      <c r="A32" s="786" t="s">
        <v>1001</v>
      </c>
      <c r="B32" s="786"/>
      <c r="C32" s="244"/>
      <c r="D32" s="244"/>
      <c r="E32" s="244"/>
      <c r="F32" s="244"/>
      <c r="G32" s="786" t="s">
        <v>1001</v>
      </c>
      <c r="H32" s="786"/>
      <c r="K32" s="241" t="s">
        <v>1021</v>
      </c>
      <c r="L32" s="241"/>
      <c r="M32" s="784" t="s">
        <v>1034</v>
      </c>
      <c r="N32" s="784"/>
      <c r="Q32" s="143" t="s">
        <v>1016</v>
      </c>
      <c r="R32" s="340">
        <v>77.239999999999995</v>
      </c>
      <c r="S32" s="784" t="s">
        <v>1034</v>
      </c>
      <c r="T32" s="784"/>
      <c r="Y32" s="782" t="s">
        <v>243</v>
      </c>
      <c r="Z32" s="782"/>
      <c r="AC32" s="196" t="s">
        <v>1012</v>
      </c>
      <c r="AD32" s="340">
        <v>350</v>
      </c>
      <c r="AE32" s="784" t="s">
        <v>1034</v>
      </c>
      <c r="AF32" s="78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0" t="s">
        <v>1408</v>
      </c>
      <c r="DB32" s="781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67" t="s">
        <v>2131</v>
      </c>
      <c r="IO32" s="767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312" t="s">
        <v>3312</v>
      </c>
      <c r="LO32" s="261">
        <f>SUM(LQ19:LQ19)</f>
        <v>2000</v>
      </c>
      <c r="LP32" s="297" t="s">
        <v>3256</v>
      </c>
      <c r="LQ32" s="202">
        <f>9.79+12.29</f>
        <v>22.08</v>
      </c>
      <c r="LT32" s="202"/>
    </row>
    <row r="33" spans="1:333">
      <c r="A33" s="782" t="s">
        <v>243</v>
      </c>
      <c r="B33" s="782"/>
      <c r="E33" s="187" t="s">
        <v>368</v>
      </c>
      <c r="F33" s="170"/>
      <c r="G33" s="782" t="s">
        <v>243</v>
      </c>
      <c r="H33" s="78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4" t="s">
        <v>1034</v>
      </c>
      <c r="Z33" s="78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443" t="s">
        <v>2941</v>
      </c>
      <c r="LO33" s="202">
        <f>SUM(LQ11:LQ12)</f>
        <v>3219.09</v>
      </c>
      <c r="LP33" s="297" t="s">
        <v>3247</v>
      </c>
      <c r="LQ33" s="335">
        <v>32</v>
      </c>
      <c r="LT33" s="202"/>
      <c r="LU33" s="702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SUM(LQ13:LQ16)</f>
        <v>1348.41</v>
      </c>
      <c r="LP34" s="297" t="s">
        <v>3268</v>
      </c>
      <c r="LQ34" s="335">
        <v>36.799999999999997</v>
      </c>
      <c r="LT34" s="202"/>
      <c r="LU34" s="702"/>
    </row>
    <row r="35" spans="1:333" ht="14.25" customHeight="1">
      <c r="A35" s="788"/>
      <c r="B35" s="788"/>
      <c r="E35" s="172" t="s">
        <v>403</v>
      </c>
      <c r="F35" s="170">
        <v>250</v>
      </c>
      <c r="G35" s="788"/>
      <c r="H35" s="788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SUM(LQ17:LQ18)</f>
        <v>168.17</v>
      </c>
      <c r="LP35" s="297" t="s">
        <v>3259</v>
      </c>
      <c r="LQ35" s="335">
        <v>38.9</v>
      </c>
      <c r="LT35" s="202"/>
      <c r="LU35" s="71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75" t="s">
        <v>1533</v>
      </c>
      <c r="DT36" s="776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</f>
        <v>635</v>
      </c>
      <c r="LR37" s="682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700">
        <f>SUM(LQ31:LQ36)</f>
        <v>275.81000000000006</v>
      </c>
      <c r="LP38" s="535">
        <v>35.700000000000003</v>
      </c>
      <c r="LQ38" s="274"/>
      <c r="LR38" s="682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70" t="s">
        <v>1435</v>
      </c>
      <c r="DJ39" s="770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67" t="s">
        <v>2131</v>
      </c>
      <c r="II40" s="767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1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85" t="s">
        <v>2925</v>
      </c>
      <c r="KO41" s="785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5" t="s">
        <v>3230</v>
      </c>
      <c r="LQ43" s="488">
        <f>212.55-160-14.41</f>
        <v>38.140000000000015</v>
      </c>
      <c r="LR43" s="683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6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6" t="s">
        <v>3255</v>
      </c>
      <c r="LQ46" s="705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6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3" t="s">
        <v>3295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69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69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69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69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9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2024-02-27T14:00:26Z</dcterms:modified>
</cp:coreProperties>
</file>