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BB3C99E-7732-4037-A5B4-2C3A6F4DDAD2}" xr6:coauthVersionLast="47" xr6:coauthVersionMax="47" xr10:uidLastSave="{00000000-0000-0000-0000-000000000000}"/>
  <bookViews>
    <workbookView xWindow="1560" yWindow="1560" windowWidth="28800" windowHeight="15555" xr2:uid="{00000000-000D-0000-FFFF-FFFF00000000}"/>
  </bookViews>
  <sheets>
    <sheet name="Sheet1" sheetId="1" r:id="rId1"/>
    <sheet name="MSExcel tri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H2" i="1"/>
  <c r="E16" i="1" l="1"/>
  <c r="E6" i="1"/>
  <c r="E4" i="1"/>
  <c r="E11" i="1"/>
  <c r="E8" i="1"/>
  <c r="F4" i="1"/>
  <c r="F6" i="1"/>
  <c r="F8" i="1"/>
  <c r="F11" i="1"/>
  <c r="F14" i="1"/>
  <c r="I2" i="1"/>
  <c r="I5" i="1" s="1"/>
  <c r="H5" i="1"/>
  <c r="J2" i="1"/>
  <c r="I15" i="1" s="1"/>
  <c r="L5" i="1"/>
  <c r="H9" i="1" l="1"/>
  <c r="L8" i="1"/>
  <c r="L6" i="1"/>
  <c r="H15" i="1" l="1"/>
  <c r="H12" i="1"/>
  <c r="C8" i="1" l="1"/>
  <c r="C11" i="1" s="1"/>
  <c r="C14" i="1" l="1"/>
  <c r="C16" i="1" s="1"/>
</calcChain>
</file>

<file path=xl/sharedStrings.xml><?xml version="1.0" encoding="utf-8"?>
<sst xmlns="http://schemas.openxmlformats.org/spreadsheetml/2006/main" count="29" uniqueCount="28">
  <si>
    <t>cpf</t>
  </si>
  <si>
    <t>Background: https://tanbinvest.dreamhosters.com/21667/21nestegg-enuf2preempt-stressful-return2u-s/</t>
  </si>
  <si>
    <t>[1] includes (x-ccy) assets that can convert to cash</t>
  </si>
  <si>
    <t>snapMonth</t>
  </si>
  <si>
    <t>7Y window</t>
  </si>
  <si>
    <t>3Y window</t>
  </si>
  <si>
    <t>dry-up[2]</t>
  </si>
  <si>
    <t>tgt bal</t>
  </si>
  <si>
    <t>4.5Y window</t>
  </si>
  <si>
    <t xml:space="preserve">ZLH age:
Jul-78 </t>
  </si>
  <si>
    <t>my age:
Jan-74</t>
  </si>
  <si>
    <t>&lt;- At this juncture, both kids edu done. Burn rate=&gt;3k/M</t>
  </si>
  <si>
    <t>cpf
TopUp</t>
  </si>
  <si>
    <t>[3] wife needs reassurance that she can receive meaningful  amount from her own cpfLife</t>
  </si>
  <si>
    <t>[2] For simplicity, assume retirement, not a low-pay, low stress job</t>
  </si>
  <si>
    <t>edu [4]</t>
  </si>
  <si>
    <t>[4] 200k sounds like decent reserve, but there is no minimum IMO</t>
  </si>
  <si>
    <t>cpfLife/M $3000</t>
  </si>
  <si>
    <t>4k/M?</t>
  </si>
  <si>
    <t>non-CPF
[1]</t>
  </si>
  <si>
    <t>sal/Y
$100,000</t>
  </si>
  <si>
    <t>burnRate/M $6000</t>
  </si>
  <si>
    <t>dateval</t>
  </si>
  <si>
    <t>extractor formula</t>
  </si>
  <si>
    <t>prefix "age" or suffix "k"</t>
  </si>
  <si>
    <t>dateDif</t>
  </si>
  <si>
    <t>&lt;-top up to wife cprSA before 55[3]</t>
  </si>
  <si>
    <t>&lt;-top up to ERS aft age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</si>
</sst>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0.0"/>
    <numFmt numFmtId="165" formatCode="#,##0.0"/>
    <numFmt numFmtId="166" formatCode="mmm/yyyy"/>
    <numFmt numFmtId="167" formatCode="&quot;age&quot;\ 00.0"/>
    <numFmt numFmtId="168" formatCode="General&quot;k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17" fontId="2" fillId="0" borderId="3" xfId="0" applyNumberFormat="1" applyFont="1" applyBorder="1"/>
    <xf numFmtId="0" fontId="2" fillId="0" borderId="3" xfId="0" applyFont="1" applyBorder="1"/>
    <xf numFmtId="3" fontId="0" fillId="0" borderId="0" xfId="0" applyNumberFormat="1" applyFill="1" applyBorder="1"/>
    <xf numFmtId="3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/>
    <xf numFmtId="3" fontId="3" fillId="2" borderId="1" xfId="0" applyNumberFormat="1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166" fontId="3" fillId="2" borderId="1" xfId="0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3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/>
    <xf numFmtId="6" fontId="4" fillId="2" borderId="2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67" fontId="3" fillId="0" borderId="1" xfId="0" applyNumberFormat="1" applyFont="1" applyBorder="1"/>
    <xf numFmtId="168" fontId="3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4"/>
  <sheetViews>
    <sheetView tabSelected="1" workbookViewId="0">
      <selection activeCell="N15" sqref="N15"/>
    </sheetView>
  </sheetViews>
  <sheetFormatPr defaultRowHeight="15" x14ac:dyDescent="0.25"/>
  <cols>
    <col min="1" max="1" width="1.5703125" customWidth="1"/>
    <col min="2" max="2" width="3.7109375" bestFit="1" customWidth="1"/>
    <col min="3" max="3" width="8.5703125" style="1" bestFit="1" customWidth="1"/>
    <col min="4" max="4" width="1.140625" style="1" customWidth="1"/>
    <col min="5" max="5" width="9.140625" style="1" bestFit="1" customWidth="1"/>
    <col min="6" max="6" width="9" bestFit="1" customWidth="1"/>
    <col min="7" max="7" width="12.7109375" bestFit="1" customWidth="1"/>
    <col min="8" max="8" width="12.28515625" customWidth="1"/>
    <col min="9" max="9" width="10" bestFit="1" customWidth="1"/>
    <col min="10" max="10" width="7.42578125" bestFit="1" customWidth="1"/>
    <col min="11" max="11" width="9.140625" style="2"/>
    <col min="12" max="12" width="9.140625" style="3"/>
  </cols>
  <sheetData>
    <row r="2" spans="2:12" x14ac:dyDescent="0.25">
      <c r="B2" s="26" t="s">
        <v>7</v>
      </c>
      <c r="C2" s="26"/>
      <c r="E2" s="6">
        <f>DATEVALUE(CLEAN(RIGHT(E3,LEN(E3)-FIND(":",E3))))</f>
        <v>28672</v>
      </c>
      <c r="F2" s="6">
        <f>DATEVALUE(CLEAN(RIGHT(F3,LEN(F3)-FIND(":",F3))))</f>
        <v>27030</v>
      </c>
      <c r="G2" s="7"/>
      <c r="H2" s="7" t="str">
        <f>RIGHT(H3,LEN(H3)-FIND("$",H3))</f>
        <v>6000</v>
      </c>
      <c r="I2" s="7" t="str">
        <f>RIGHT(I3,LEN(I3)-FIND("$",I3))</f>
        <v>100,000</v>
      </c>
      <c r="J2" s="7" t="str">
        <f>RIGHT(I14,LEN(I14)-FIND("$",I14))</f>
        <v>3000</v>
      </c>
    </row>
    <row r="3" spans="2:12" s="5" customFormat="1" ht="31.5" x14ac:dyDescent="0.25">
      <c r="B3" s="17" t="s">
        <v>0</v>
      </c>
      <c r="C3" s="23" t="s">
        <v>19</v>
      </c>
      <c r="D3" s="18"/>
      <c r="E3" s="19" t="s">
        <v>9</v>
      </c>
      <c r="F3" s="20" t="s">
        <v>10</v>
      </c>
      <c r="G3" s="21" t="s">
        <v>3</v>
      </c>
      <c r="H3" s="22" t="s">
        <v>21</v>
      </c>
      <c r="I3" s="22" t="s">
        <v>20</v>
      </c>
      <c r="J3" s="20" t="s">
        <v>12</v>
      </c>
      <c r="K3" s="4"/>
      <c r="L3" s="3"/>
    </row>
    <row r="4" spans="2:12" ht="15.75" x14ac:dyDescent="0.25">
      <c r="B4" s="9"/>
      <c r="C4" s="25">
        <v>1120</v>
      </c>
      <c r="D4" s="9"/>
      <c r="E4" s="24">
        <f>DATEDIF($E$2,G4,"y")</f>
        <v>43</v>
      </c>
      <c r="F4" s="24">
        <f>DATEDIF($F$2,G4,"y")</f>
        <v>47</v>
      </c>
      <c r="G4" s="11">
        <v>44531</v>
      </c>
      <c r="H4" s="9"/>
      <c r="I4" s="9"/>
      <c r="J4" s="9"/>
    </row>
    <row r="5" spans="2:12" ht="15.75" x14ac:dyDescent="0.25">
      <c r="B5" s="9"/>
      <c r="C5" s="9"/>
      <c r="D5" s="9"/>
      <c r="E5" s="9"/>
      <c r="F5" s="12"/>
      <c r="G5" s="11" t="s">
        <v>4</v>
      </c>
      <c r="H5" s="25">
        <f>-DATEDIF(G4,G8, "m")*$H$2/1000</f>
        <v>-504</v>
      </c>
      <c r="I5" s="25">
        <f>DATEDIF(G4,G8, "y")*$I$2/1000</f>
        <v>700</v>
      </c>
      <c r="J5" s="9"/>
      <c r="L5" s="3" t="str">
        <f ca="1">IFERROR(MID(#REF!,ROW(INDIRECT("1:"&amp;LEN(#REF!))),1)*1,"")</f>
        <v/>
      </c>
    </row>
    <row r="6" spans="2:12" ht="15.75" x14ac:dyDescent="0.25">
      <c r="B6" s="9"/>
      <c r="C6" s="9"/>
      <c r="D6" s="9"/>
      <c r="E6" s="24">
        <f>DATEDIF($E$2,G6,"y")</f>
        <v>50</v>
      </c>
      <c r="F6" s="24">
        <f>DATEDIF($F$2,G6,"y")</f>
        <v>54</v>
      </c>
      <c r="G6" s="11">
        <v>47088</v>
      </c>
      <c r="H6" s="9"/>
      <c r="I6" s="9" t="s">
        <v>6</v>
      </c>
      <c r="J6" s="9"/>
      <c r="L6" s="3" t="str">
        <f ca="1">_xlfn.TEXTJOIN("",TRUE,L5)</f>
        <v/>
      </c>
    </row>
    <row r="7" spans="2:12" ht="2.25" customHeight="1" x14ac:dyDescent="0.25">
      <c r="B7" s="13"/>
      <c r="C7" s="13"/>
      <c r="D7" s="13"/>
      <c r="E7" s="14"/>
      <c r="F7" s="15"/>
      <c r="G7" s="16"/>
      <c r="H7" s="13"/>
      <c r="I7" s="13"/>
      <c r="J7" s="13"/>
    </row>
    <row r="8" spans="2:12" ht="15.75" x14ac:dyDescent="0.25">
      <c r="B8" s="9"/>
      <c r="C8" s="25">
        <f>C4+SUM(H5:J5)</f>
        <v>1316</v>
      </c>
      <c r="D8" s="9"/>
      <c r="E8" s="24">
        <f>DATEDIF($E$2,G8,"y")</f>
        <v>50</v>
      </c>
      <c r="F8" s="24">
        <f>DATEDIF($F$2,G8,"y")</f>
        <v>54</v>
      </c>
      <c r="G8" s="11">
        <v>47088</v>
      </c>
      <c r="H8" s="9"/>
      <c r="I8" s="17" t="s">
        <v>15</v>
      </c>
      <c r="J8" s="12"/>
      <c r="L8" s="3" t="str">
        <f ca="1">_xlfn.CONCAT(L5)</f>
        <v/>
      </c>
    </row>
    <row r="9" spans="2:12" ht="15.75" x14ac:dyDescent="0.25">
      <c r="B9" s="9"/>
      <c r="C9" s="9"/>
      <c r="D9" s="9"/>
      <c r="E9" s="9"/>
      <c r="F9" s="12"/>
      <c r="G9" s="11" t="s">
        <v>4</v>
      </c>
      <c r="H9" s="25">
        <f>-DATEDIF(G8,G11, "m")*$H$2/1000</f>
        <v>-504</v>
      </c>
      <c r="I9" s="25">
        <v>-400</v>
      </c>
      <c r="J9" s="25">
        <v>-200</v>
      </c>
      <c r="K9" s="2" t="s">
        <v>27</v>
      </c>
    </row>
    <row r="10" spans="2:12" ht="15.75" x14ac:dyDescent="0.25">
      <c r="B10" s="9"/>
      <c r="C10" s="9"/>
      <c r="D10" s="9"/>
      <c r="E10" s="9"/>
      <c r="F10" s="12"/>
      <c r="G10" s="11"/>
      <c r="H10" s="25"/>
      <c r="I10" s="25"/>
      <c r="J10" s="25">
        <v>-100</v>
      </c>
      <c r="K10" s="2" t="s">
        <v>26</v>
      </c>
    </row>
    <row r="11" spans="2:12" ht="15.75" x14ac:dyDescent="0.25">
      <c r="B11" s="9"/>
      <c r="C11" s="25">
        <f>C8+SUM(H9:J10)</f>
        <v>112</v>
      </c>
      <c r="D11" s="9"/>
      <c r="E11" s="24">
        <f>DATEDIF($E$2,G11,"y")</f>
        <v>57</v>
      </c>
      <c r="F11" s="24">
        <f>DATEDIF($F$2,G11,"y")</f>
        <v>61</v>
      </c>
      <c r="G11" s="11">
        <v>49644</v>
      </c>
      <c r="H11" s="12" t="s">
        <v>11</v>
      </c>
      <c r="I11" s="12"/>
      <c r="J11" s="9"/>
    </row>
    <row r="12" spans="2:12" ht="15.75" x14ac:dyDescent="0.25">
      <c r="B12" s="9"/>
      <c r="C12" s="9"/>
      <c r="D12" s="9"/>
      <c r="E12" s="9"/>
      <c r="F12" s="12"/>
      <c r="G12" s="11" t="s">
        <v>5</v>
      </c>
      <c r="H12" s="25">
        <f>-DATEDIF(G11,G14, "m")*3</f>
        <v>-111</v>
      </c>
      <c r="I12" s="9"/>
      <c r="J12" s="25"/>
    </row>
    <row r="13" spans="2:12" ht="1.5" customHeight="1" x14ac:dyDescent="0.25">
      <c r="B13" s="13"/>
      <c r="C13" s="13"/>
      <c r="D13" s="13"/>
      <c r="E13" s="14"/>
      <c r="F13" s="15"/>
      <c r="G13" s="16"/>
      <c r="H13" s="13"/>
      <c r="I13" s="13"/>
      <c r="J13" s="13"/>
    </row>
    <row r="14" spans="2:12" ht="31.5" x14ac:dyDescent="0.25">
      <c r="B14" s="9"/>
      <c r="C14" s="9">
        <f>C11+SUM(H12:J12)</f>
        <v>1</v>
      </c>
      <c r="D14" s="9"/>
      <c r="E14" s="10"/>
      <c r="F14" s="24">
        <f>DATEDIF($F$2,G14,"y")</f>
        <v>65</v>
      </c>
      <c r="G14" s="11">
        <v>50771</v>
      </c>
      <c r="H14" s="9"/>
      <c r="I14" s="20" t="s">
        <v>17</v>
      </c>
      <c r="J14" s="9"/>
    </row>
    <row r="15" spans="2:12" ht="15.75" x14ac:dyDescent="0.25">
      <c r="B15" s="9"/>
      <c r="C15" s="9"/>
      <c r="D15" s="9"/>
      <c r="E15" s="9"/>
      <c r="F15" s="12"/>
      <c r="G15" s="11" t="s">
        <v>8</v>
      </c>
      <c r="H15" s="25">
        <f>-DATEDIF(G14,G16, "m")*3</f>
        <v>-162</v>
      </c>
      <c r="I15" s="25">
        <f>DATEDIF(G14,G16, "m")*J2/1000</f>
        <v>162</v>
      </c>
      <c r="J15" s="9"/>
    </row>
    <row r="16" spans="2:12" ht="15.75" x14ac:dyDescent="0.25">
      <c r="B16" s="9"/>
      <c r="C16" s="9">
        <f>C14+SUM(H15:J15)</f>
        <v>1</v>
      </c>
      <c r="D16" s="9"/>
      <c r="E16" s="24">
        <f>DATEDIF($E$2,G16,"y")</f>
        <v>65</v>
      </c>
      <c r="F16" s="12"/>
      <c r="G16" s="11">
        <v>52413</v>
      </c>
      <c r="H16" s="9"/>
      <c r="I16" s="9" t="s">
        <v>18</v>
      </c>
      <c r="J16" s="9"/>
    </row>
    <row r="17" spans="2:10" ht="15.75" x14ac:dyDescent="0.25">
      <c r="B17" s="9"/>
      <c r="C17" s="9"/>
      <c r="D17" s="9"/>
      <c r="E17" s="9"/>
      <c r="F17" s="12"/>
      <c r="G17" s="11"/>
      <c r="H17" s="9"/>
      <c r="I17" s="9"/>
      <c r="J17" s="9"/>
    </row>
    <row r="18" spans="2:10" ht="15.75" x14ac:dyDescent="0.25">
      <c r="B18" s="9"/>
      <c r="C18" s="9"/>
      <c r="D18" s="9"/>
      <c r="E18" s="9"/>
      <c r="F18" s="12"/>
      <c r="G18" s="11"/>
      <c r="H18" s="9"/>
      <c r="I18" s="12"/>
      <c r="J18" s="12"/>
    </row>
    <row r="19" spans="2:10" x14ac:dyDescent="0.25">
      <c r="B19" s="1"/>
      <c r="H19" s="1"/>
    </row>
    <row r="20" spans="2:10" x14ac:dyDescent="0.25">
      <c r="B20" s="1" t="s">
        <v>1</v>
      </c>
      <c r="H20" s="1"/>
    </row>
    <row r="21" spans="2:10" x14ac:dyDescent="0.25">
      <c r="B21" s="1" t="s">
        <v>2</v>
      </c>
      <c r="H21" s="1"/>
    </row>
    <row r="22" spans="2:10" x14ac:dyDescent="0.25">
      <c r="B22" t="s">
        <v>14</v>
      </c>
    </row>
    <row r="23" spans="2:10" x14ac:dyDescent="0.25">
      <c r="B23" s="8" t="s">
        <v>13</v>
      </c>
    </row>
    <row r="24" spans="2:10" x14ac:dyDescent="0.25">
      <c r="B24" s="8" t="s">
        <v>16</v>
      </c>
    </row>
  </sheetData>
  <mergeCells count="1">
    <mergeCell ref="B2:C2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645-D1CA-42ED-8997-C95A14CF61B9}">
  <dimension ref="B3:B6"/>
  <sheetViews>
    <sheetView workbookViewId="0">
      <selection activeCell="B9" sqref="B9"/>
    </sheetView>
  </sheetViews>
  <sheetFormatPr defaultRowHeight="15" x14ac:dyDescent="0.25"/>
  <cols>
    <col min="2" max="2" width="43.42578125" customWidth="1"/>
  </cols>
  <sheetData>
    <row r="3" spans="2:2" x14ac:dyDescent="0.25">
      <c r="B3" t="s">
        <v>23</v>
      </c>
    </row>
    <row r="4" spans="2:2" x14ac:dyDescent="0.25">
      <c r="B4" t="s">
        <v>24</v>
      </c>
    </row>
    <row r="5" spans="2:2" x14ac:dyDescent="0.25">
      <c r="B5" t="s">
        <v>22</v>
      </c>
    </row>
    <row r="6" spans="2:2" x14ac:dyDescent="0.25">
      <c r="B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MSExcel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2024-07-16T04:35:44Z</dcterms:modified>
</cp:coreProperties>
</file>