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11220" yWindow="1980" windowWidth="21240" windowHeight="11835" tabRatio="673" firstSheet="9" activeTab="10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!" sheetId="33" r:id="rId12"/>
    <sheet name="snap" sheetId="37" r:id="rId13"/>
    <sheet name="mtg" sheetId="35" r:id="rId14"/>
    <sheet name="EGA ADB" sheetId="40" r:id="rId15"/>
  </sheets>
  <calcPr calcId="162913"/>
</workbook>
</file>

<file path=xl/calcChain.xml><?xml version="1.0" encoding="utf-8"?>
<calcChain xmlns="http://schemas.openxmlformats.org/spreadsheetml/2006/main">
  <c r="IQ12" i="32" l="1"/>
  <c r="IQ33" i="32" l="1"/>
  <c r="IQ34" i="32"/>
  <c r="IQ23" i="32" l="1"/>
  <c r="IQ48" i="32" l="1"/>
  <c r="IO34" i="32"/>
  <c r="IQ6" i="32" l="1"/>
  <c r="IQ19" i="32" l="1"/>
  <c r="F23" i="40" l="1"/>
  <c r="E19" i="35"/>
  <c r="Q19" i="35" s="1"/>
  <c r="F8" i="40" l="1"/>
  <c r="F9" i="40"/>
  <c r="F10" i="40"/>
  <c r="F11" i="40"/>
  <c r="F12" i="40"/>
  <c r="F13" i="40"/>
  <c r="F14" i="40"/>
  <c r="F15" i="40"/>
  <c r="F16" i="40"/>
  <c r="F17" i="40"/>
  <c r="F18" i="40"/>
  <c r="F19" i="40"/>
  <c r="F20" i="40"/>
  <c r="F21" i="40"/>
  <c r="F22" i="40"/>
  <c r="F7" i="40"/>
  <c r="D8" i="40"/>
  <c r="D9" i="40"/>
  <c r="D10" i="40"/>
  <c r="D11" i="40"/>
  <c r="D12" i="40"/>
  <c r="D13" i="40"/>
  <c r="D14" i="40"/>
  <c r="D15" i="40"/>
  <c r="D16" i="40"/>
  <c r="D17" i="40"/>
  <c r="D18" i="40"/>
  <c r="D19" i="40"/>
  <c r="D20" i="40"/>
  <c r="D21" i="40"/>
  <c r="D22" i="40"/>
  <c r="D23" i="40"/>
  <c r="D7" i="40"/>
  <c r="F27" i="40" l="1"/>
  <c r="D24" i="40"/>
  <c r="HY12" i="32"/>
  <c r="IO17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22" i="32" l="1"/>
  <c r="IQ46" i="32" l="1"/>
  <c r="IQ36" i="32" l="1"/>
  <c r="IQ5" i="32" s="1"/>
  <c r="IK32" i="32" l="1"/>
  <c r="IK31" i="32"/>
  <c r="IK26" i="32"/>
  <c r="IK13" i="32"/>
  <c r="IO27" i="32" l="1"/>
  <c r="IO28" i="32"/>
  <c r="IS18" i="32"/>
  <c r="IS19" i="32"/>
  <c r="IO2" i="32"/>
  <c r="IO32" i="32"/>
  <c r="IO29" i="32"/>
  <c r="IO30" i="32"/>
  <c r="IO31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IS20" i="32" s="1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19" i="35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/>
  <c r="DK7" i="28"/>
  <c r="DK2" i="28" s="1"/>
  <c r="DM7" i="28"/>
  <c r="DM2" i="28" s="1"/>
  <c r="DQ7" i="28"/>
  <c r="DS7" i="28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O3" i="21" s="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AE10" i="21" s="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Y10" i="21" s="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N7" i="19"/>
  <c r="N10" i="19" s="1"/>
  <c r="Q7" i="19"/>
  <c r="Q10" i="19" s="1"/>
  <c r="T7" i="19"/>
  <c r="T10" i="19" s="1"/>
  <c r="T1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M5" i="34"/>
  <c r="DS2" i="28"/>
  <c r="K1" i="19" l="1"/>
  <c r="W8" i="28"/>
  <c r="AO2" i="28"/>
  <c r="H1" i="19"/>
  <c r="W3" i="21"/>
  <c r="S6" i="21"/>
  <c r="FC16" i="28"/>
  <c r="BS1" i="19"/>
  <c r="E1" i="19"/>
  <c r="N34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34" i="34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F15" i="24"/>
  <c r="AG3" i="21"/>
  <c r="BM2" i="28"/>
  <c r="S5" i="2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W4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BM3" i="28"/>
  <c r="BM4" i="28" s="1"/>
  <c r="BM5" i="28" s="1"/>
  <c r="Q2" i="28"/>
  <c r="Q3" i="28" s="1"/>
  <c r="Q4" i="28" s="1"/>
  <c r="BA1" i="19"/>
  <c r="BP1" i="19"/>
  <c r="AK5" i="21"/>
  <c r="AK7" i="21" s="1"/>
  <c r="AE5" i="21"/>
  <c r="AE7" i="21" s="1"/>
  <c r="EO2" i="28"/>
  <c r="AC2" i="28"/>
  <c r="AC3" i="28" s="1"/>
  <c r="AC4" i="28" s="1"/>
  <c r="K2" i="28"/>
  <c r="K3" i="28" s="1"/>
  <c r="K4" i="28" s="1"/>
  <c r="Q3" i="21"/>
  <c r="S3" i="21" s="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S7" i="21" l="1"/>
  <c r="FC20" i="28"/>
  <c r="AQ3" i="21"/>
  <c r="EM2" i="28"/>
  <c r="EM3" i="28" s="1"/>
  <c r="EM4" i="28" s="1"/>
  <c r="AE3" i="21"/>
  <c r="AE4" i="21" s="1"/>
  <c r="Y4" i="21"/>
  <c r="AQ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FC18" i="28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48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<sst xmlns="http://schemas.openxmlformats.org/spreadsheetml/2006/main" count="6578" uniqueCount="2582">
  <si>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</si>
  <si>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</si>
  <si>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</si>
  <si>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</si>
  <si>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</si>
  <si>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</si>
  <si>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</si>
  <si>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</si>
  <si>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</si>
  <si>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</si>
  <si>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</si>
  <si>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</si>
  <si>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</si>
  <si>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</si>
  <si>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</si>
  <si>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</si>
  <si>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</si>
  <si>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</si>
  <si>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</si>
  <si>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</si>
  <si>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</si>
  <si>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</si>
  <si>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</si>
  <si>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</si>
  <si>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</si>
  <si>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</si>
  <si>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</si>
  <si>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</si>
  <si>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</si>
  <si>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</si>
  <si>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</si>
  <si>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</si>
  <si>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</si>
  <si>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</si>
  <si>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</si>
  <si>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</si>
  <si>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</si>
  <si>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</si>
  <si>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</si>
  <si>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</si>
  <si>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</si>
  <si>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</si>
  <si>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</si>
  <si>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</si>
  <si>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</si>
  <si>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</si>
  <si>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</si>
  <si>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</si>
  <si>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</si>
  <si>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</si>
  <si>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</si>
  <si>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</si>
  <si>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</si>
  <si>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</si>
  <si>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</si>
  <si>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</si>
  <si>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</si>
  <si>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</si>
  <si>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</si>
  <si>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</si>
  <si>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</si>
  <si>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</si>
  <si>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</si>
  <si>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</si>
  <si>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</si>
  <si>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</si>
  <si>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</si>
  <si>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</si>
  <si>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</si>
  <si>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</si>
  <si>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</si>
  <si>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</si>
  <si>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</si>
  <si>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</si>
  <si>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</si>
  <si>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</si>
  <si>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</si>
  <si>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</si>
  <si>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</si>
  <si>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</si>
  <si>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</si>
  <si>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</si>
  <si>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</si>
  <si>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</si>
  <si>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</si>
  <si>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</si>
  <si>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</si>
  <si>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</si>
  <si>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</si>
  <si>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</si>
  <si>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</si>
  <si>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</si>
  <si>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</si>
  <si>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</si>
  <si>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</si>
  <si>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</si>
  <si>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</si>
  <si>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</si>
  <si>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</si>
  <si>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</si>
  <si>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</si>
  <si>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</si>
  <si>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</si>
  <si>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</si>
  <si>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</si>
  <si>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</si>
  <si>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</si>
  <si>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</si>
  <si>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</si>
  <si>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</si>
  <si>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</si>
  <si>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</si>
  <si>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</si>
  <si>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</si>
  <si>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</si>
  <si>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</si>
  <si>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</si>
  <si>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</si>
  <si>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</si>
  <si>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</si>
  <si>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</si>
  <si>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</si>
  <si>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</si>
  <si>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</si>
  <si>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</si>
  <si>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</si>
  <si>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</si>
  <si>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</si>
  <si>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</si>
  <si>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</si>
  <si>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</si>
  <si>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</si>
  <si>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</si>
  <si>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</si>
  <si>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</si>
  <si>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</si>
  <si>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</si>
  <si>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</si>
  <si>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</si>
  <si>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</si>
  <si>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</si>
  <si>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</si>
  <si>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</si>
  <si>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</si>
  <si>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</si>
  <si>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</si>
  <si>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</si>
  <si>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</si>
  <si>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</si>
  <si>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</si>
  <si>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</si>
  <si>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</si>
  <si>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</si>
  <si>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</si>
  <si>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</si>
  <si>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</si>
  <si>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</si>
  <si>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</si>
  <si>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</si>
  <si>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</si>
  <si>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</si>
  <si>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</si>
  <si>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</si>
  <si>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</si>
  <si>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</si>
  <si>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</si>
  <si>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</si>
  <si>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</si>
  <si>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</si>
  <si>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</si>
  <si>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</si>
  <si>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</si>
  <si>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</si>
  <si>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</si>
  <si>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</si>
  <si>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</si>
  <si>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</si>
  <si>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</si>
  <si>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</si>
  <si>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</si>
  <si>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</si>
  <si>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</si>
  <si>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</si>
  <si>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</si>
  <si>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</si>
  <si>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</si>
  <si>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</si>
  <si>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</si>
  <si>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</si>
  <si>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</si>
  <si>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</si>
  <si>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</si>
  <si>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</si>
  <si>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</si>
  <si>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</si>
  <si>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</si>
  <si>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</si>
  <si>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</si>
  <si>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</si>
  <si>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</si>
  <si>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</si>
  <si>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</si>
  <si>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</si>
  <si>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</si>
  <si>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</si>
  <si>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</si>
  <si>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</si>
  <si>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</si>
  <si>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</si>
  <si>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</si>
  <si>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</si>
  <si>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</si>
  <si>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</si>
  <si>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</si>
  <si>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</si>
  <si>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</si>
  <si>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</si>
  <si>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</si>
  <si>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</si>
  <si>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</si>
  <si>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</si>
  <si>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</si>
  <si>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</si>
  <si>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</si>
  <si>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</si>
  <si>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</si>
  <si>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</si>
  <si>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</si>
  <si>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</si>
  <si>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</si>
  <si>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</si>
  <si>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</si>
  <si>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</si>
  <si>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</si>
  <si>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</si>
  <si>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</si>
  <si>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</si>
  <si>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</si>
  <si>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</si>
  <si>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</si>
  <si>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</si>
  <si>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</si>
  <si>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</si>
  <si>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</si>
  <si>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</si>
  <si>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</si>
  <si>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</si>
  <si>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</si>
  <si>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</si>
  <si>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</si>
  <si>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</si>
  <si>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</si>
  <si>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</si>
  <si>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</si>
  <si>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</si>
  <si>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</si>
  <si>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</si>
  <si>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</si>
  <si>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</si>
  <si>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</si>
  <si>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</si>
  <si>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</si>
  <si>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</si>
  <si>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</si>
  <si>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</si>
  <si>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</si>
  <si>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</si>
  <si>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</si>
  <si>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</si>
  <si>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</si>
  <si>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</si>
  <si>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</si>
  <si>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</si>
  <si>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</si>
  <si>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</si>
  <si>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</si>
  <si>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</si>
  <si>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</si>
  <si>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</si>
  <si>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</si>
  <si>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</si>
  <si>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</si>
  <si>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</si>
  <si>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</si>
  <si>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</si>
  <si>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</si>
  <si>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</si>
  <si>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</si>
  <si>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</si>
  <si>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</si>
  <si>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</si>
  <si>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</si>
  <si>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</si>
  <si>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</si>
  <si>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</si>
  <si>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</si>
  <si>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</si>
  <si>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</si>
  <si>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</si>
  <si>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</si>
  <si>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</si>
  <si>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</si>
  <si>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</si>
  <si>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</si>
  <si>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</si>
  <si>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</si>
  <si>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</si>
  <si>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</si>
  <si>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</si>
  <si>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</si>
  <si>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</si>
  <si>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</si>
  <si>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</si>
  <si>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</si>
  <si>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</si>
  <si>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</si>
  <si>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</si>
  <si>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</si>
  <si>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</si>
  <si>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</si>
  <si>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</si>
  <si>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</si>
  <si>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</si>
  <si>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</si>
  <si>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</si>
  <si>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</si>
  <si>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</si>
  <si>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</si>
  <si>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</si>
  <si>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</si>
  <si>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</si>
  <si>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</si>
  <si>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</si>
  <si>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</si>
  <si>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</si>
  <si>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</si>
  <si>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</si>
  <si>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</si>
  <si>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</si>
  <si>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</si>
  <si>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</si>
  <si>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</si>
  <si>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</si>
  <si>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</si>
  <si>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</si>
  <si>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</si>
  <si>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</si>
  <si>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</si>
  <si>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</si>
  <si>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</si>
  <si>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</si>
  <si>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</si>
  <si>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</si>
  <si>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</si>
  <si>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</si>
  <si>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</si>
  <si>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</si>
  <si>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</si>
  <si>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</si>
  <si>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</si>
  <si>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</si>
  <si>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</si>
  <si>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</si>
  <si>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</si>
  <si>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</si>
  <si>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</si>
  <si>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</si>
  <si>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</si>
  <si>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</si>
  <si>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</si>
  <si>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</si>
  <si>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</si>
  <si>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</si>
  <si>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</si>
  <si>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</si>
  <si>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</si>
  <si>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</si>
  <si>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</si>
  <si>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</si>
  <si>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</si>
  <si>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</si>
  <si>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</si>
  <si>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</si>
  <si>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</si>
  <si>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</si>
  <si>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</si>
  <si>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</si>
  <si>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</si>
  <si>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</si>
  <si>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</si>
  <si>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</si>
  <si>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</si>
  <si>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</si>
  <si>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</si>
  <si>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</si>
  <si>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</si>
  <si>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</si>
  <si>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</si>
  <si>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</si>
  <si>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</si>
  <si>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</si>
  <si>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</si>
  <si>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</si>
  <si>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</si>
  <si>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</si>
  <si>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</si>
  <si>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</si>
  <si>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</si>
  <si>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</si>
  <si>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</si>
  <si>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</si>
  <si>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</si>
  <si>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</si>
  <si>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</si>
  <si>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</si>
  <si>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</si>
  <si>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</si>
  <si>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</si>
  <si>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</si>
  <si>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</si>
  <si>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</si>
  <si>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</si>
  <si>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</si>
  <si>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</si>
  <si>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</si>
  <si>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</si>
  <si>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</si>
  <si>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</si>
  <si>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</si>
  <si>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</si>
  <si>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</si>
  <si>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</si>
  <si>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</si>
  <si>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</si>
  <si>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</si>
  <si>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</si>
  <si>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</si>
  <si>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</si>
  <si>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</si>
  <si>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</si>
  <si>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</si>
  <si>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</si>
  <si>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</si>
  <si>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</si>
  <si>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</si>
  <si>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</si>
  <si>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</si>
  <si>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</si>
  <si>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</si>
  <si>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</si>
  <si>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</si>
  <si>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</si>
  <si>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</si>
  <si>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</si>
  <si>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</si>
  <si>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</si>
  <si>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</si>
  <si>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</si>
  <si>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</si>
  <si>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</si>
  <si>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</si>
  <si>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</si>
  <si>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</si>
  <si>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</si>
  <si>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</si>
  <si>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</si>
  <si>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</si>
  <si>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</si>
  <si>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</si>
  <si>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</si>
  <si>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</si>
  <si>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</si>
  <si>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</si>
  <si>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</si>
  <si>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</si>
  <si>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</si>
  <si>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</si>
  <si>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</si>
  <si>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</si>
  <si>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</si>
  <si>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</si>
  <si>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</si>
  <si>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</si>
  <si>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</si>
  <si>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</si>
  <si>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</si>
  <si>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</si>
  <si>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</si>
  <si>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</si>
  <si>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</si>
  <si>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</si>
  <si>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</si>
  <si>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</si>
  <si>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</si>
  <si>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</si>
  <si>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</si>
  <si>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</si>
  <si>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</si>
  <si>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</si>
  <si>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</si>
  <si>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</si>
  <si>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</si>
  <si>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</si>
  <si>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</si>
  <si>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</si>
  <si>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</si>
  <si>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</si>
  <si>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</si>
  <si>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</si>
  <si>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</si>
  <si>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</si>
  <si>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</si>
  <si>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</si>
  <si>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</si>
  <si>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</si>
  <si>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</si>
  <si>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</si>
  <si>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</si>
  <si>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</si>
  <si>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</si>
  <si>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</si>
  <si>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</si>
  <si>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</si>
  <si>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</si>
  <si>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</si>
  <si>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</si>
  <si>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</si>
  <si>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</si>
  <si>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</si>
  <si>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</si>
  <si>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</si>
  <si>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</si>
  <si>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</si>
  <si>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</si>
  <si>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</si>
  <si>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</si>
  <si>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</si>
  <si>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</si>
  <si>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</si>
  <si>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</si>
  <si>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</si>
  <si>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</si>
  <si>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</si>
  <si>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</si>
  <si>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</si>
  <si>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</si>
  <si>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</si>
  <si>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</si>
  <si>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</si>
  <si>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</si>
  <si>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</si>
  <si>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</si>
  <si>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</si>
  <si>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</si>
  <si>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</si>
  <si>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</si>
  <si>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</si>
  <si>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</si>
  <si>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</si>
  <si>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</si>
  <si>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</si>
  <si>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</si>
  <si>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</si>
  <si>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</si>
  <si>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</si>
  <si>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</si>
  <si>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</si>
  <si>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</si>
  <si>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</si>
  <si>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</si>
  <si>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</si>
  <si>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</si>
  <si>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</si>
  <si>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</si>
  <si>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</si>
  <si>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</si>
  <si>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</si>
  <si>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</si>
  <si>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</si>
  <si>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</si>
  <si>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</si>
  <si>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</si>
  <si>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</si>
  <si>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</si>
  <si>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</si>
  <si>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</si>
  <si>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</si>
  <si>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</si>
  <si>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</si>
  <si>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</si>
  <si>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</si>
  <si>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</si>
  <si>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</si>
  <si>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</si>
  <si>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</si>
  <si>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</si>
  <si>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</si>
  <si>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</si>
  <si>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</si>
  <si>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</si>
  <si>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</si>
  <si>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</si>
  <si>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</si>
  <si>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</si>
  <si>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</si>
  <si>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</si>
  <si>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</si>
  <si>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</si>
  <si>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</si>
  <si>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</si>
  <si>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</si>
  <si>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</si>
  <si>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</si>
  <si>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</si>
  <si>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</si>
  <si>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</si>
  <si>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</si>
  <si>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</si>
  <si>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</si>
  <si>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</si>
  <si>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</si>
  <si>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</si>
  <si>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</si>
  <si>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</si>
  <si>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</si>
  <si>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</si>
  <si>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</si>
  <si>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</si>
  <si>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</si>
  <si>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</si>
  <si>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</si>
  <si>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</si>
  <si>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</si>
  <si>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</si>
  <si>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</si>
  <si>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</si>
  <si>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</si>
  <si>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</si>
  <si>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</si>
  <si>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</si>
  <si>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</si>
  <si>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</si>
  <si>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</si>
  <si>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</si>
  <si>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</si>
  <si>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</si>
  <si>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</si>
  <si>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</si>
  <si>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</si>
  <si>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</si>
  <si>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</si>
  <si>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</si>
  <si>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</si>
  <si>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</si>
  <si>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</si>
  <si>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</si>
  <si>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</si>
  <si>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</si>
  <si>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</si>
  <si>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</si>
  <si>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</si>
  <si>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</si>
  <si>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</si>
  <si>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</si>
  <si>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</si>
  <si>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</si>
  <si>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</si>
  <si>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</si>
  <si>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</si>
  <si>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</si>
  <si>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</si>
  <si>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</si>
  <si>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</si>
  <si>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</si>
  <si>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</si>
  <si>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</si>
  <si>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</si>
  <si>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</si>
  <si>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</si>
  <si>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</si>
  <si>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</si>
  <si>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</si>
  <si>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</si>
  <si>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</si>
  <si>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</si>
  <si>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</si>
  <si>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</si>
  <si>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</si>
  <si>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</si>
  <si>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</si>
  <si>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</si>
  <si>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</si>
  <si>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</si>
  <si>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</si>
  <si>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</si>
  <si>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</si>
  <si>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</si>
  <si>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</si>
  <si>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</si>
  <si>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</si>
  <si>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</si>
  <si>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</si>
  <si>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</si>
  <si>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</si>
  <si>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</si>
  <si>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</si>
  <si>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</si>
  <si>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</si>
  <si>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</si>
  <si>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</si>
  <si>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</si>
  <si>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</si>
  <si>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</si>
  <si>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</si>
  <si>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</si>
  <si>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</si>
  <si>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</si>
  <si>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</si>
  <si>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</si>
  <si>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</si>
  <si>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</si>
  <si>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</si>
  <si>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</si>
  <si>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</si>
  <si>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</si>
  <si>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</si>
  <si>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</si>
  <si>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</si>
  <si>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</si>
  <si>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</si>
  <si>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</si>
  <si>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</si>
  <si>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</si>
  <si>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</si>
  <si>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</si>
  <si>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</si>
  <si>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</si>
  <si>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</si>
  <si>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</si>
  <si>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</si>
  <si>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</si>
  <si>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</si>
  <si>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</si>
  <si>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</si>
  <si>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</si>
  <si>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</si>
  <si>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</si>
  <si>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</si>
  <si>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</si>
  <si>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</si>
  <si>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</si>
  <si>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</si>
  <si>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</si>
  <si>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</si>
  <si>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</si>
  <si>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</si>
  <si>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</si>
  <si>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</si>
  <si>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</si>
  <si>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</si>
  <si>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</si>
  <si>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</si>
  <si>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</si>
  <si>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</si>
  <si>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</si>
  <si>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</si>
  <si>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</si>
  <si>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</si>
  <si>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</si>
  <si>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</si>
  <si>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</si>
  <si>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</si>
  <si>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</si>
  <si>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</si>
  <si>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</si>
  <si>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</si>
  <si>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</si>
  <si>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</si>
  <si>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</si>
  <si>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</si>
  <si>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</si>
  <si>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</si>
  <si>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</si>
  <si>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</si>
  <si>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</si>
  <si>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</si>
  <si>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</si>
  <si>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</si>
  <si>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</si>
  <si>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</si>
  <si>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</si>
  <si>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</si>
  <si>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</si>
  <si>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</si>
  <si>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</si>
  <si>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</si>
  <si>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</si>
  <si>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</si>
  <si>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</si>
  <si>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</si>
  <si>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</si>
  <si>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</si>
  <si>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</si>
  <si>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</si>
  <si>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</si>
  <si>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</si>
  <si>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</si>
  <si>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</si>
  <si>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</si>
  <si>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</si>
  <si>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</si>
  <si>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</si>
  <si>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</si>
  <si>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</si>
  <si>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</si>
  <si>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</si>
  <si>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</si>
  <si>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</si>
  <si>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</si>
  <si>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</si>
  <si>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</si>
  <si>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</si>
  <si>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</si>
  <si>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</si>
  <si>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</si>
  <si>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</si>
  <si>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</si>
  <si>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</si>
  <si>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</si>
  <si>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</si>
  <si>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</si>
  <si>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</si>
  <si>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</si>
  <si>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</si>
  <si>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</si>
  <si>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</si>
  <si>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</si>
  <si>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</si>
  <si>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</si>
  <si>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</si>
  <si>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</si>
  <si>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</si>
  <si>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</si>
  <si>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</si>
  <si>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</si>
  <si>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</si>
  <si>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</si>
  <si>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</si>
  <si>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</si>
  <si>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</si>
  <si>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</si>
  <si>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</si>
  <si>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</si>
  <si>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</si>
  <si>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</si>
  <si>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</si>
  <si>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</si>
  <si>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</si>
  <si>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</si>
  <si>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</si>
  <si>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</si>
  <si>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</si>
  <si>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</si>
  <si>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</si>
  <si>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</si>
  <si>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</si>
  <si>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</si>
  <si>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</si>
  <si>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</si>
  <si>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</si>
  <si>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</si>
  <si>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</si>
  <si>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</si>
  <si>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</si>
  <si>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</si>
  <si>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</si>
  <si>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</si>
  <si>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</si>
  <si>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</si>
  <si>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</si>
  <si>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</si>
  <si>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</si>
  <si>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</si>
  <si>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</si>
  <si>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</si>
  <si>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</si>
  <si>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</si>
  <si>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</si>
  <si>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</si>
  <si>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</si>
  <si>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</si>
  <si>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</si>
  <si>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</si>
  <si>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</si>
  <si>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</si>
  <si>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</si>
  <si>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</si>
  <si>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</si>
  <si>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</si>
  <si>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</si>
  <si>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</si>
  <si>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</si>
  <si>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</si>
  <si>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</si>
  <si>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</si>
  <si>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</si>
  <si>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</si>
  <si>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</si>
  <si>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</si>
  <si>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</si>
  <si>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</si>
  <si>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</si>
  <si>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</si>
  <si>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</si>
  <si>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</si>
  <si>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</si>
  <si>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</si>
  <si>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</si>
  <si>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</si>
  <si>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</si>
  <si>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</si>
  <si>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</si>
  <si>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</si>
  <si>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</si>
  <si>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</si>
  <si>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</si>
  <si>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</si>
  <si>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</si>
  <si>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</si>
  <si>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</si>
  <si>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</si>
  <si>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</si>
  <si>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</si>
  <si>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</si>
  <si>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</si>
  <si>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</si>
  <si>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</si>
  <si>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</si>
  <si>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</si>
  <si>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</si>
  <si>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</si>
  <si>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</si>
  <si>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</si>
  <si>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</si>
  <si>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</si>
  <si>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</si>
  <si>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</si>
  <si>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</si>
  <si>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</si>
  <si>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</si>
  <si>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</si>
  <si>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</si>
  <si>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</si>
  <si>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</si>
  <si>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</si>
  <si>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</si>
  <si>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</si>
  <si>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</si>
  <si>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</si>
  <si>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</si>
  <si>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</si>
  <si>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</si>
  <si>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</si>
  <si>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</si>
  <si>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</si>
  <si>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</si>
  <si>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</si>
  <si>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</si>
  <si>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</si>
  <si>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</si>
  <si>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</si>
  <si>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</si>
  <si>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</si>
  <si>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</si>
  <si>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</si>
  <si>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</si>
  <si>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</si>
  <si>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</si>
  <si>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</si>
  <si>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</si>
  <si>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</si>
  <si>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</si>
  <si>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</si>
  <si>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</si>
  <si>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</si>
  <si>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</si>
  <si>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</si>
  <si>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</si>
  <si>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</si>
  <si>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</si>
  <si>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</si>
  <si>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</si>
  <si>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</si>
  <si>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</si>
  <si>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</si>
  <si>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</si>
  <si>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</si>
  <si>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</si>
  <si>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</si>
  <si>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</si>
  <si>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</si>
  <si>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</si>
  <si>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</si>
  <si>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</si>
  <si>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</si>
  <si>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</si>
  <si>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</si>
  <si>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</si>
  <si>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</si>
  <si>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</si>
  <si>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</si>
  <si>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</si>
  <si>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</si>
  <si>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</si>
  <si>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</si>
  <si>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</si>
  <si>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</si>
  <si>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</si>
  <si>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</si>
  <si>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</si>
  <si>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</si>
  <si>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</si>
  <si>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</si>
  <si>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</si>
  <si>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</si>
  <si>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</si>
  <si>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</si>
  <si>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</si>
  <si>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</si>
  <si>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</si>
  <si>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</si>
  <si>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</si>
  <si>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</si>
  <si>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</si>
  <si>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</si>
  <si>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</si>
  <si>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</si>
  <si>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</si>
  <si>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</si>
  <si>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</si>
  <si>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</si>
  <si>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</si>
  <si>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</si>
  <si>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</si>
  <si>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</si>
  <si>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</si>
  <si>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</si>
  <si>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</si>
  <si>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</si>
  <si>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</si>
  <si>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</si>
  <si>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</si>
  <si>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</si>
  <si>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</si>
  <si>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</si>
  <si>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</si>
  <si>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</si>
  <si>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</si>
  <si>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</si>
  <si>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</si>
  <si>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</si>
  <si>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</si>
  <si>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</si>
  <si>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</si>
  <si>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</si>
  <si>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</si>
  <si>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</si>
  <si>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</si>
  <si>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</si>
  <si>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</si>
  <si>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</si>
  <si>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</si>
  <si>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</si>
  <si>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</si>
  <si>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</si>
  <si>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</si>
  <si>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</si>
  <si>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</si>
  <si>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</si>
  <si>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</si>
  <si>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</si>
  <si>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</si>
  <si>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</si>
  <si>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</si>
  <si>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</si>
  <si>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</si>
  <si>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</si>
  <si>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</si>
  <si>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</si>
  <si>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</si>
  <si>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</si>
  <si>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</si>
  <si>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</si>
  <si>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</si>
  <si>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</si>
  <si>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</si>
  <si>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</si>
  <si>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</si>
  <si>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</si>
  <si>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</si>
  <si>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</si>
  <si>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</si>
  <si>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</si>
  <si>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</si>
  <si>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</si>
  <si>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</si>
  <si>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</si>
  <si>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</si>
  <si>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</si>
  <si>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</si>
  <si>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</si>
  <si>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</si>
  <si>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</si>
  <si>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</si>
  <si>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</si>
  <si>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</si>
  <si>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</si>
  <si>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</si>
  <si>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</si>
  <si>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</si>
  <si>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</si>
  <si>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</si>
  <si>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</si>
  <si>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</si>
  <si>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</si>
  <si>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</si>
  <si>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</si>
  <si>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</si>
  <si>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</si>
  <si>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</si>
  <si>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</si>
  <si>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</si>
  <si>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</si>
  <si>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</si>
  <si>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</si>
  <si>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</si>
  <si>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</si>
  <si>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</si>
  <si>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</si>
  <si>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</si>
  <si>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</si>
  <si>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</si>
  <si>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</si>
  <si>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</si>
  <si>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</si>
  <si>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</si>
  <si>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</si>
  <si>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</si>
  <si>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</si>
  <si>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</si>
  <si>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</si>
  <si>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</si>
  <si>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</si>
  <si>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</si>
  <si>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</si>
  <si>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</si>
  <si>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</si>
  <si>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</si>
  <si>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</si>
  <si>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</si>
  <si>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</si>
  <si>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</si>
  <si>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</si>
  <si>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</si>
  <si>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</si>
  <si>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</si>
  <si>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</si>
  <si>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</si>
  <si>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</si>
  <si>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</si>
  <si>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</si>
  <si>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</si>
  <si>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</si>
  <si>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</si>
  <si>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</si>
  <si>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</si>
  <si>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</si>
  <si>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</si>
  <si>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</si>
  <si>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</si>
  <si>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</si>
  <si>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</si>
  <si>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</si>
  <si>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</si>
  <si>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</si>
  <si>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</si>
  <si>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</si>
  <si>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</si>
  <si>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</si>
  <si>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</si>
  <si>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</si>
  <si>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</si>
  <si>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</si>
  <si>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</si>
  <si>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</si>
  <si>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</si>
  <si>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</si>
  <si>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</si>
  <si>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</si>
  <si>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</si>
  <si>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</si>
  <si>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</si>
  <si>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</si>
  <si>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</si>
  <si>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</si>
  <si>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</si>
  <si>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</si>
  <si>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</si>
  <si>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</si>
  <si>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</si>
  <si>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</si>
  <si>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</si>
  <si>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</si>
  <si>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</si>
  <si>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</si>
  <si>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</si>
  <si>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</si>
  <si>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</si>
  <si>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</si>
  <si>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</si>
  <si>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</si>
  <si>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</si>
  <si>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</si>
  <si>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</si>
  <si>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</si>
  <si>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</si>
  <si>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</si>
  <si>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</si>
  <si>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</si>
  <si>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</si>
  <si>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</si>
  <si>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</si>
  <si>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</si>
  <si>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</si>
  <si>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</si>
  <si>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</si>
  <si>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</si>
  <si>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</si>
  <si>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</si>
  <si>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</si>
  <si>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</si>
  <si>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</si>
  <si>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</si>
  <si>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</si>
  <si>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</si>
  <si>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</si>
  <si>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</si>
  <si>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</si>
  <si>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</si>
  <si>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</si>
  <si>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</si>
  <si>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</si>
  <si>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</si>
  <si>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</si>
  <si>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</si>
  <si>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</si>
  <si>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</si>
  <si>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</si>
  <si>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</si>
  <si>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</si>
  <si>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</si>
  <si>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</si>
  <si>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</si>
  <si>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</si>
  <si>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</si>
  <si>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</si>
  <si>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</si>
  <si>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</si>
  <si>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</si>
  <si>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</si>
  <si>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</si>
  <si>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</si>
  <si>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</si>
  <si>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</si>
  <si>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</si>
  <si>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</si>
  <si>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</si>
  <si>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</si>
  <si>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</si>
  <si>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</si>
  <si>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</si>
  <si>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</si>
  <si>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</si>
  <si>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</si>
  <si>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</si>
  <si>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</si>
  <si>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</si>
  <si>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</si>
  <si>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</si>
  <si>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</si>
  <si>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</si>
  <si>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</si>
  <si>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</si>
  <si>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</si>
  <si>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</si>
  <si>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</si>
  <si>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</si>
  <si>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</si>
  <si>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</si>
  <si>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</si>
  <si>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</si>
  <si>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</si>
  <si>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</si>
  <si>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</si>
  <si>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</si>
  <si>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</si>
  <si>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</si>
  <si>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</si>
  <si>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</si>
  <si>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</si>
  <si>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</si>
  <si>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</si>
  <si>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</si>
  <si>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</si>
  <si>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</si>
  <si>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</si>
  <si>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</si>
  <si>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</si>
  <si>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</si>
  <si>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</si>
  <si>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</si>
  <si>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</si>
  <si>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</si>
  <si>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</si>
  <si>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</si>
  <si>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</si>
  <si>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</si>
  <si>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</si>
  <si>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</si>
  <si>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</si>
  <si>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</si>
  <si>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</si>
  <si>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</si>
  <si>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</si>
  <si>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</si>
  <si>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</si>
  <si>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</si>
  <si>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</si>
  <si>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</si>
  <si>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</si>
  <si>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</si>
  <si>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</si>
  <si>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</si>
  <si>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</si>
  <si>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</si>
  <si>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</si>
  <si>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</si>
  <si>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</si>
  <si>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</si>
  <si>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</si>
  <si>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</si>
  <si>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</si>
  <si>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</si>
  <si>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</si>
  <si>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</si>
  <si>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</si>
  <si>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</si>
  <si>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</si>
  <si>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</si>
  <si>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</si>
  <si>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</si>
  <si>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</si>
  <si>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</si>
  <si>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</si>
  <si>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</si>
  <si>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</si>
  <si>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</si>
  <si>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</si>
  <si>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</si>
  <si>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</si>
  <si>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</si>
  <si>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</si>
  <si>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</si>
  <si>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</si>
  <si>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</si>
  <si>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</si>
  <si>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</si>
  <si>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</si>
  <si>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</si>
  <si>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</si>
  <si>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</si>
  <si>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</si>
  <si>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</si>
  <si>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</si>
  <si>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</si>
  <si>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</si>
  <si>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</si>
  <si>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</si>
  <si>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</si>
  <si>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</si>
  <si>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</si>
  <si>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</si>
  <si>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</si>
  <si>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</si>
  <si>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</si>
  <si>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</si>
  <si>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</si>
  <si>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</si>
  <si>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</si>
  <si>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</si>
  <si>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</si>
  <si>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</si>
  <si>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</si>
  <si>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</si>
  <si>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</si>
  <si>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</si>
  <si>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</si>
  <si>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</si>
  <si>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</si>
  <si>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</si>
  <si>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</si>
  <si>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</si>
  <si>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</si>
  <si>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</si>
  <si>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</si>
  <si>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</si>
  <si>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</si>
  <si>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</si>
  <si>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</si>
  <si>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</si>
  <si>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</si>
  <si>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</si>
  <si>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</si>
  <si>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</si>
  <si>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</si>
  <si>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</si>
  <si>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</si>
  <si>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</si>
  <si>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</si>
  <si>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</si>
  <si>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</si>
  <si>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</si>
  <si>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</si>
  <si>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</si>
  <si>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</si>
  <si>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</si>
  <si>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</si>
  <si>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</si>
  <si>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</si>
  <si>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</si>
  <si>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</si>
  <si>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</si>
  <si>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</si>
  <si>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</si>
  <si>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</si>
  <si>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</si>
  <si>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</si>
  <si>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</si>
  <si>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</si>
  <si>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</si>
  <si>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</si>
  <si>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</si>
  <si>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</si>
  <si>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</si>
  <si>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</si>
  <si>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</si>
  <si>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</si>
  <si>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</si>
  <si>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</si>
  <si>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</si>
  <si>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</si>
  <si>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</si>
  <si>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</si>
  <si>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</si>
  <si>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</si>
  <si>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</si>
  <si>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</si>
  <si>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</si>
  <si>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</si>
  <si>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</si>
  <si>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</si>
  <si>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</si>
  <si>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</si>
  <si>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</si>
  <si>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</si>
  <si>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</si>
  <si>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</si>
  <si>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</si>
  <si>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</si>
  <si>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</si>
  <si>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</si>
  <si>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</si>
  <si>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</si>
  <si>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</si>
  <si>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</si>
  <si>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</si>
  <si>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</si>
  <si>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</si>
  <si>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</si>
  <si>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</si>
  <si>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</si>
  <si>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</si>
  <si>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</si>
  <si>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</si>
  <si>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</si>
  <si>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</si>
  <si>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</si>
  <si>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</si>
  <si>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</si>
  <si>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</si>
  <si>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</si>
  <si>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</si>
  <si>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</si>
  <si>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</si>
  <si>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</si>
  <si>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</si>
  <si>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</si>
  <si>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</si>
  <si>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</si>
  <si>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</si>
  <si>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</si>
  <si>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</si>
  <si>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</si>
  <si>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</si>
  <si>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</si>
  <si>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</si>
  <si>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</si>
  <si>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</si>
  <si>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</si>
  <si>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</si>
  <si>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</si>
  <si>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</si>
  <si>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</si>
  <si>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</si>
  <si>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</si>
  <si>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</si>
  <si>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</si>
  <si>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</si>
  <si>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</si>
  <si>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</si>
  <si>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</si>
  <si>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</si>
  <si>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</si>
  <si>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</si>
  <si>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</si>
  <si>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</si>
  <si>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</si>
  <si>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</si>
  <si>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</si>
  <si>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</si>
  <si>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</si>
  <si>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</si>
  <si>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</si>
  <si>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</si>
  <si>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</si>
  <si>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</si>
  <si>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</si>
  <si>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</si>
  <si>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</si>
  <si>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</si>
  <si>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</si>
  <si>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</si>
  <si>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</si>
  <si>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</si>
  <si>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</si>
  <si>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</si>
  <si>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</si>
  <si>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</si>
  <si>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</si>
  <si>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</si>
  <si>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</si>
  <si>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</si>
  <si>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</si>
  <si>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</si>
  <si>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</si>
  <si>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</si>
  <si>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</si>
  <si>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</si>
  <si>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</si>
  <si>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</si>
  <si>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</si>
  <si>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</si>
  <si>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</si>
  <si>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</si>
  <si>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</si>
  <si>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</si>
  <si>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</si>
  <si>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</si>
  <si>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</si>
  <si>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</si>
  <si>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</si>
  <si>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</si>
  <si>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</si>
  <si>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</si>
  <si>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</si>
  <si>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</si>
  <si>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</si>
  <si>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</si>
  <si>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</si>
  <si>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</si>
  <si>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</si>
  <si>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</si>
  <si>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</si>
  <si>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</si>
  <si>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</si>
  <si>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</si>
  <si>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</si>
  <si>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</si>
  <si>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</si>
  <si>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</si>
  <si>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</si>
  <si>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</si>
  <si>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</si>
  <si>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</si>
  <si>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</si>
  <si>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</si>
  <si>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</si>
  <si>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</si>
  <si>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</si>
  <si>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</si>
  <si>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</si>
  <si>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</si>
  <si>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</si>
  <si>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</si>
  <si>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</si>
  <si>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</si>
  <si>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</si>
  <si>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</si>
  <si>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</si>
  <si>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</si>
  <si>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</si>
  <si>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</si>
  <si>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</si>
  <si>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</si>
  <si>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</si>
  <si>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</si>
  <si>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</si>
  <si>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</si>
  <si>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</si>
  <si>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</si>
  <si>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</si>
  <si>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</si>
  <si>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</si>
  <si>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</si>
  <si>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</si>
  <si>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</si>
  <si>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</si>
  <si>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</si>
  <si>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</si>
  <si>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</si>
  <si>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</si>
  <si>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</si>
  <si>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</si>
  <si>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</si>
  <si>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</si>
  <si>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</si>
  <si>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</si>
  <si>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</si>
  <si>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</si>
  <si>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</si>
  <si>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</si>
  <si>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</si>
  <si>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</si>
  <si>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</si>
  <si>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</si>
  <si>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</si>
  <si>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</si>
  <si>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</si>
  <si>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</si>
  <si>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</si>
  <si>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</si>
  <si>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</si>
  <si>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</si>
  <si>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</si>
  <si>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</si>
  <si>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</si>
  <si>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</si>
  <si>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</si>
  <si>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</si>
  <si>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</si>
  <si>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</si>
  <si>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</si>
  <si>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</si>
  <si>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</si>
  <si>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</si>
  <si>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</si>
  <si>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</si>
  <si>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</si>
  <si>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</si>
  <si>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</si>
  <si>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</si>
  <si>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</si>
  <si>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</si>
  <si>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</si>
  <si>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</si>
  <si>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</si>
  <si>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</si>
  <si>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</si>
  <si>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</si>
  <si>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</si>
  <si>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</si>
  <si>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</si>
  <si>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</si>
  <si>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</si>
  <si>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</si>
  <si>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</si>
  <si>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</si>
  <si>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</si>
  <si>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</si>
  <si>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</si>
  <si>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</si>
  <si>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</si>
  <si>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</si>
  <si>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</si>
  <si>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</si>
  <si>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</si>
  <si>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</si>
  <si>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</si>
  <si>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</si>
  <si>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</si>
  <si>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</si>
  <si>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</si>
  <si>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</si>
  <si>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</si>
  <si>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</si>
  <si>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</si>
  <si>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</si>
  <si>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</si>
  <si>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</si>
  <si>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</si>
  <si>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</si>
  <si>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</si>
  <si>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</si>
  <si>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</si>
  <si>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</si>
  <si>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</si>
  <si>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</si>
  <si>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</si>
  <si>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</si>
  <si>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</si>
  <si>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</si>
  <si>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</si>
  <si>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</si>
  <si>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</si>
  <si>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</si>
  <si>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</si>
  <si>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</si>
  <si>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</si>
  <si>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</si>
  <si>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</si>
  <si>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</si>
  <si>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</si>
  <si>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</si>
  <si>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</si>
  <si>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</si>
  <si>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</si>
  <si>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</si>
  <si>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</si>
  <si>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</si>
  <si>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</si>
  <si>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</si>
  <si>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</si>
  <si>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</si>
  <si>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</si>
  <si>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</si>
  <si>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</si>
  <si>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</si>
  <si>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</si>
  <si>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</si>
  <si>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</si>
  <si>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</si>
  <si>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</si>
  <si>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</si>
  <si>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</si>
  <si>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</si>
  <si>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</si>
  <si>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</si>
  <si>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</si>
  <si>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</si>
  <si>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</si>
  <si>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</si>
  <si>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</si>
  <si>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</si>
  <si>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</si>
  <si>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</si>
  <si>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</si>
  <si>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</si>
  <si>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</si>
  <si>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</si>
  <si>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</si>
  <si>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</si>
  <si>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</si>
  <si>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</si>
  <si>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</si>
  <si>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</si>
  <si>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</si>
  <si>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</si>
  <si>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</si>
  <si>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</si>
  <si>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</si>
  <si>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</si>
  <si>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</si>
  <si>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</si>
  <si>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</si>
  <si>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</si>
  <si>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</si>
  <si>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</si>
  <si>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</si>
  <si>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</si>
  <si>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</si>
  <si>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</si>
  <si>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</si>
  <si>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</si>
  <si>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</si>
  <si>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</si>
  <si>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</si>
  <si>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</si>
  <si>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</si>
  <si>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</si>
  <si>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</si>
  <si>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</si>
  <si>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</si>
  <si>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</si>
  <si>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</si>
  <si>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</si>
  <si>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</si>
  <si>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</si>
  <si>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</si>
  <si>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</si>
  <si>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</si>
  <si>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</si>
  <si>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</si>
  <si>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</si>
  <si>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</si>
  <si>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</si>
  <si>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</si>
  <si>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</si>
  <si>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</si>
  <si>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</si>
  <si>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</si>
  <si>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</si>
  <si>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</si>
  <si>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</si>
  <si>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</si>
  <si>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</si>
  <si>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</si>
  <si>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</si>
  <si>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</si>
  <si>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</si>
  <si>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</si>
  <si>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</si>
  <si>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</si>
  <si>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</si>
  <si>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</si>
  <si>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</si>
  <si>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</si>
  <si>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</si>
  <si>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</si>
  <si>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</si>
  <si>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</si>
  <si>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</si>
  <si>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</si>
  <si>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</si>
  <si>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</si>
  <si>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</si>
  <si>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</si>
  <si>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</si>
  <si>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</si>
  <si>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</si>
  <si>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</si>
  <si>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</si>
  <si>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</si>
  <si>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</si>
  <si>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</si>
  <si>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</si>
  <si>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</si>
  <si>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</si>
  <si>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</si>
  <si>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</si>
  <si>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</si>
  <si>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</si>
  <si>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</si>
  <si>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</si>
  <si>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</si>
  <si>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</si>
  <si>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</si>
  <si>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</si>
  <si>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</si>
  <si>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</si>
  <si>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</si>
  <si>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</si>
  <si>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</si>
  <si>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</si>
  <si>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</si>
  <si>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</si>
  <si>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</si>
  <si>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</si>
  <si>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</si>
  <si>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</si>
  <si>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</si>
  <si>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</si>
  <si>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</si>
  <si>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</si>
  <si>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</si>
  <si>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</si>
  <si>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</si>
  <si>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</si>
  <si>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</si>
  <si>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</si>
  <si>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</si>
  <si>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</si>
  <si>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</si>
  <si>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</si>
  <si>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</si>
  <si>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</si>
  <si>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</si>
  <si>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</si>
  <si>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</si>
  <si>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</si>
  <si>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</si>
  <si>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</si>
  <si>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</si>
  <si>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</si>
  <si>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</si>
  <si>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</si>
  <si>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</si>
  <si>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</si>
  <si>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</si>
  <si>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</si>
  <si>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</si>
  <si>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</si>
  <si>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</si>
  <si>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</si>
  <si>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</si>
  <si>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</si>
  <si>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</si>
  <si>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</si>
  <si>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</si>
  <si>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</si>
  <si>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</si>
  <si>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</si>
  <si>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</si>
  <si>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</si>
  <si>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</si>
  <si>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</si>
  <si>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</si>
  <si>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</si>
  <si>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</si>
  <si>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</si>
  <si>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</si>
  <si>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</si>
  <si>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</si>
  <si>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</si>
  <si>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</si>
  <si>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</si>
  <si>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</si>
  <si>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</si>
  <si>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</si>
  <si>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</si>
  <si>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</si>
  <si>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</si>
  <si>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</si>
  <si>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</si>
  <si>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</si>
  <si>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</si>
  <si>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</si>
  <si>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</si>
  <si>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</si>
  <si>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</si>
  <si>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</si>
  <si>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</si>
  <si>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</si>
  <si>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</si>
  <si>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</si>
  <si>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</si>
  <si>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</si>
  <si>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</si>
  <si>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</si>
  <si>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</si>
  <si>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</si>
  <si>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</si>
  <si>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</si>
  <si>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</si>
  <si>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</si>
  <si>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</si>
  <si>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</si>
  <si>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</si>
  <si>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</si>
  <si>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</si>
  <si>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</si>
  <si>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</si>
  <si>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</si>
  <si>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</si>
  <si>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</si>
  <si>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</si>
  <si>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</si>
  <si>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</si>
  <si>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</si>
  <si>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</si>
  <si>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</si>
  <si>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</si>
  <si>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</si>
  <si>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</si>
  <si>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</si>
  <si>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</si>
  <si>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</si>
  <si>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</si>
  <si>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</si>
  <si>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</si>
  <si>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</si>
  <si>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</si>
  <si>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</si>
  <si>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</si>
  <si>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</si>
  <si>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</si>
  <si>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</si>
  <si>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</si>
  <si>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</si>
  <si>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</si>
  <si>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</si>
  <si>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</si>
  <si>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</si>
  <si>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</si>
  <si>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</si>
  <si>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</si>
  <si>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</si>
  <si>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</si>
  <si>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</si>
  <si>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</si>
  <si>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</si>
  <si>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</si>
  <si>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</si>
  <si>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</si>
  <si>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</si>
  <si>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</si>
  <si>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</si>
  <si>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</si>
  <si>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</si>
  <si>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</si>
  <si>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</si>
  <si>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</si>
  <si>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</si>
  <si>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</si>
  <si>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</si>
  <si>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</si>
  <si>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</si>
  <si>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</si>
  <si>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</si>
  <si>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</si>
  <si>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</si>
  <si>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</si>
  <si>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</si>
  <si>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</si>
  <si>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</si>
  <si>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</si>
  <si>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</si>
  <si>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</si>
  <si>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</si>
  <si>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</si>
  <si>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</si>
  <si>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</si>
  <si>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</si>
  <si>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</si>
  <si>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</si>
  <si>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</si>
  <si>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</si>
  <si>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</si>
  <si>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</si>
  <si>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</si>
  <si>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</si>
  <si>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</si>
  <si>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</si>
  <si>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</si>
  <si>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</si>
  <si>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</si>
  <si>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</si>
  <si>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</si>
  <si>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</si>
  <si>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</si>
  <si>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</si>
  <si>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</si>
  <si>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</si>
  <si>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</si>
  <si>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</si>
  <si>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</si>
  <si>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</si>
  <si>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</si>
  <si>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</si>
  <si>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</si>
  <si>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</si>
  <si>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</si>
  <si>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</si>
  <si>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</si>
  <si>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</si>
  <si>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</si>
  <si>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</si>
  <si>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</si>
  <si>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</si>
  <si>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</si>
  <si>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</si>
  <si>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</si>
  <si>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</si>
  <si>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</si>
  <si>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</si>
  <si>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</si>
  <si>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</si>
  <si>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</si>
  <si>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</si>
  <si>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</si>
  <si>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</si>
  <si>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</si>
  <si>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</si>
  <si>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</si>
  <si>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</si>
  <si>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</si>
  <si>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</si>
  <si>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</si>
  <si>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</si>
  <si>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</si>
  <si>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</si>
  <si>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</si>
  <si>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</si>
  <si>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</si>
  <si>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</si>
  <si>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</si>
  <si>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</si>
  <si>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</si>
  <si>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</si>
  <si>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</si>
  <si>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</si>
  <si>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</si>
  <si>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</si>
  <si>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</si>
  <si>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</si>
  <si>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</si>
  <si>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</si>
  <si>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</si>
  <si>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</si>
  <si>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</si>
  <si>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</si>
  <si>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</si>
  <si>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</si>
  <si>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</si>
  <si>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</si>
  <si>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</si>
  <si>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</si>
  <si>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</si>
  <si>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</si>
  <si>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</si>
  <si>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</si>
  <si>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</si>
  <si>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</si>
  <si>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</si>
  <si>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</si>
  <si>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</si>
  <si>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</si>
  <si>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</si>
  <si>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</si>
  <si>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</si>
  <si>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</si>
  <si>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</si>
  <si>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</si>
  <si>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</si>
  <si>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</si>
  <si>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</si>
  <si>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</si>
  <si>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</si>
  <si>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</si>
  <si>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</si>
  <si>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</si>
  <si>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</si>
  <si>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</si>
  <si>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</si>
  <si>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</si>
  <si>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</si>
  <si>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</si>
  <si>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</si>
  <si>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</si>
  <si>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</si>
  <si>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</si>
  <si>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</si>
  <si>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</si>
  <si>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</si>
  <si>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</si>
  <si>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</si>
  <si>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</si>
  <si>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</si>
  <si>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</si>
  <si>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</si>
  <si>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</si>
  <si>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</si>
  <si>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</si>
  <si>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</si>
  <si>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</si>
  <si>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</si>
  <si>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</si>
  <si>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</si>
  <si>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</si>
  <si>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</si>
  <si>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</si>
  <si>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</si>
  <si>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</si>
  <si>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</si>
  <si>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</si>
  <si>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</si>
  <si>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</si>
  <si>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</si>
  <si>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</si>
  <si>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</si>
  <si>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</si>
  <si>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</si>
  <si>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</si>
  <si>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</si>
  <si>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</si>
  <si>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</si>
  <si>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</si>
  <si>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</si>
  <si>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</si>
  <si>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</si>
  <si>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</si>
  <si>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</si>
  <si>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</si>
  <si>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</si>
  <si>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</si>
  <si>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</si>
  <si>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</si>
  <si>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</si>
  <si>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</si>
  <si>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</si>
  <si>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</si>
  <si>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</si>
  <si>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</si>
  <si>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</si>
  <si>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</si>
  <si>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</si>
  <si>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</si>
  <si>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</si>
  <si>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</si>
  <si>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</si>
  <si>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</si>
  <si>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</si>
  <si>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</si>
  <si>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</si>
  <si>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</si>
  <si>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</si>
  <si>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</si>
  <si>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</si>
  <si>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</si>
  <si>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</si>
  <si>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</si>
  <si>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</si>
  <si>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</si>
  <si>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</si>
  <si>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</si>
  <si>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</si>
  <si>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</si>
  <si>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</si>
  <si>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</si>
  <si>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</si>
  <si>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</si>
  <si>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</si>
  <si>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</si>
  <si>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</si>
  <si>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</si>
  <si>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</si>
  <si>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</si>
  <si>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</si>
  <si>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</si>
  <si>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</si>
  <si>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</si>
  <si>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</si>
  <si>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</si>
  <si>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</si>
  <si>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</si>
  <si>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</si>
  <si>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</si>
  <si>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</si>
  <si>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</si>
  <si>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</si>
  <si>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</si>
  <si>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</si>
  <si>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</si>
  <si>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</si>
  <si>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</si>
  <si>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</si>
  <si>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</si>
  <si>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</si>
  <si>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</si>
  <si>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</si>
  <si>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</si>
  <si>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</si>
  <si>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</si>
  <si>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</si>
  <si>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</si>
  <si>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</si>
  <si>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</si>
  <si>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</si>
  <si>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</si>
  <si>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</si>
  <si>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</si>
  <si>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</si>
  <si>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</si>
  <si>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</si>
  <si>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</si>
  <si>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</si>
  <si>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</si>
  <si>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</si>
  <si>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</si>
  <si>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</si>
  <si>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</si>
  <si>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</si>
  <si>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</si>
  <si>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</si>
  <si>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</si>
  <si>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</si>
  <si>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</si>
  <si>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</si>
  <si>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</si>
  <si>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</si>
  <si>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</si>
  <si>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</si>
  <si>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</si>
  <si>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</si>
  <si>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</si>
  <si>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</si>
  <si>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</si>
  <si>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</si>
  <si>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</si>
  <si>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</si>
  <si>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</si>
  <si>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</si>
  <si>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</si>
  <si>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</si>
  <si>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</si>
  <si>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</si>
  <si>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</si>
  <si>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</si>
  <si>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</si>
  <si>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</si>
  <si>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</si>
  <si>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</si>
  <si>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</si>
  <si>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</si>
  <si>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</si>
  <si>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</si>
  <si>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</si>
  <si>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</si>
  <si>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</si>
  <si>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</si>
  <si>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</si>
  <si>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</si>
  <si>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</si>
  <si>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</si>
  <si>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</si>
  <si>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</si>
  <si>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</si>
  <si>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</si>
  <si>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</si>
  <si>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</si>
  <si>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</si>
  <si>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</si>
  <si>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</si>
  <si>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</si>
  <si>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</si>
  <si>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</si>
  <si>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</si>
  <si>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</si>
  <si>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</si>
  <si>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</si>
  <si>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</si>
  <si>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</si>
  <si>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</si>
  <si>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</si>
  <si>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</si>
  <si>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</si>
  <si>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</si>
  <si>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</si>
  <si>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</si>
  <si>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</si>
  <si>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</si>
  <si>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</si>
  <si>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</si>
  <si>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</si>
  <si>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</si>
  <si>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</si>
  <si>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</si>
  <si>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</si>
  <si>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</si>
  <si>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</si>
  <si>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</si>
  <si>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</si>
  <si>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</si>
  <si>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</si>
  <si>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</si>
  <si>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</si>
  <si>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</si>
  <si>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</si>
  <si>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</si>
  <si>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</si>
  <si>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</si>
  <si>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</si>
  <si>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</si>
  <si>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</si>
  <si>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</si>
  <si>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</si>
  <si>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</si>
  <si>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</si>
  <si>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</si>
  <si>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</si>
  <si>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</si>
  <si>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</si>
  <si>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</si>
  <si>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</si>
  <si>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</si>
  <si>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</si>
  <si>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</si>
  <si>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</si>
  <si>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</si>
  <si>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</si>
  <si>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</si>
  <si>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</si>
  <si>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</si>
  <si>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</si>
  <si>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</si>
  <si>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</si>
  <si>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</si>
  <si>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</si>
  <si>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</si>
  <si>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</si>
  <si>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</si>
  <si>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</si>
  <si>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</si>
  <si>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</si>
  <si>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</si>
  <si>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</si>
  <si>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</si>
  <si>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</si>
  <si>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</si>
  <si>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</si>
  <si>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</si>
  <si>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</si>
  <si>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</si>
  <si>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</si>
  <si>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</si>
  <si>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</si>
  <si>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</si>
  <si>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</si>
  <si>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</si>
  <si>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</si>
  <si>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</si>
  <si>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</si>
  <si>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</si>
  <si>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</si>
  <si>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</si>
  <si>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</si>
  <si>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</si>
  <si>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</si>
  <si>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</si>
  <si>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</si>
  <si>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</si>
  <si>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</si>
  <si>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</si>
  <si>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</si>
  <si>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</si>
  <si>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</si>
  <si>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</si>
  <si>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</si>
  <si>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</si>
  <si>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</si>
  <si>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</si>
  <si>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</si>
  <si>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</si>
  <si>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</si>
  <si>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</si>
  <si>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</si>
  <si>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</si>
  <si>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</si>
  <si>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</si>
  <si>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</si>
  <si>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</si>
  <si>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</si>
  <si>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</si>
  <si>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</si>
  <si>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</si>
  <si>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</si>
  <si>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</si>
  <si>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</si>
  <si>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</si>
  <si>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</si>
  <si>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</si>
  <si>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</si>
  <si>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</si>
  <si>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</si>
  <si>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</si>
  <si>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</si>
  <si>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</si>
  <si>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</si>
  <si>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</si>
  <si>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</si>
  <si>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</si>
  <si>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</si>
  <si>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</si>
  <si>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</si>
  <si>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</si>
  <si>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</si>
  <si>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</si>
  <si>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</si>
  <si>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</si>
  <si>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</si>
  <si>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</si>
  <si>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</si>
  <si>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</si>
  <si>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</si>
  <si>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</si>
  <si>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</si>
  <si>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</si>
  <si>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</si>
  <si>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</si>
  <si>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</si>
  <si>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</si>
  <si>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</si>
  <si>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</si>
  <si>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</si>
  <si>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</si>
  <si>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</si>
  <si>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</si>
  <si>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</si>
  <si>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</si>
  <si>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</si>
  <si>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^^ keep4post-HSBC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</si>
  <si>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</si>
  <si>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</si>
  <si>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</si>
  <si>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</si>
  <si>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</si>
  <si>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</si>
  <si>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</si>
  <si>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</si>
  <si>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</si>
  <si>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</si>
  <si>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</si>
  <si>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</si>
  <si>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</si>
  <si>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</si>
  <si>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big balance. A misstep can ruin it.</t>
  </si>
  <si>
    <t>DBS 271 #3k+2k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</si>
  <si>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</si>
  <si>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</si>
  <si>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</si>
  <si>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</si>
  <si>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</si>
  <si>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</si>
  <si>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</si>
  <si>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bonus int</t>
  </si>
  <si>
    <t>xmas meals</t>
  </si>
  <si>
    <t>TB incl SGS</t>
  </si>
  <si>
    <t>sgBike 25Dec</t>
  </si>
  <si>
    <t>shopee refd#boy</t>
  </si>
  <si>
    <t>EOD balance</t>
  </si>
  <si>
    <t>base int</t>
  </si>
  <si>
    <t>sum of daily int:</t>
  </si>
  <si>
    <t xml:space="preserve">actual int received 24 Dec: </t>
  </si>
  <si>
    <t>bonus int accrued so far:</t>
  </si>
  <si>
    <t>&lt;- exactly 89 times the base interest</t>
  </si>
  <si>
    <t>sMkt/{me#!!eccard</t>
  </si>
  <si>
    <t>..credit bal用掉</t>
  </si>
  <si>
    <t>129.68 not yet</t>
  </si>
  <si>
    <t>SP1169 #10Jan</t>
  </si>
  <si>
    <t>L399 laptop</t>
  </si>
  <si>
    <t>30Dec meals</t>
  </si>
  <si>
    <t xml:space="preserve">ATM till 30Dec } 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</si>
  <si>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</si>
  <si>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</si>
  <si>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</si>
  <si>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</si>
  <si>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</si>
  <si>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</si>
  <si>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</si>
  <si>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dbsMP}MB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</si>
  <si>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</si>
  <si>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</si>
  <si>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</si>
  <si>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</si>
  <si>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</si>
  <si>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</si>
  <si>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</si>
  <si>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</si>
  <si>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to remove</t>
  </si>
  <si>
    <t>ikea 1Jan</t>
  </si>
  <si>
    <t>mindSt</t>
  </si>
  <si>
    <t>xfer2meimei</t>
  </si>
  <si>
    <t>anyWheel 26Dec,1Jan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</si>
</sst>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[$-14809]d\ mmm\ yyyy;@"/>
  </numFmts>
  <fonts count="77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</cellStyleXfs>
  <cellXfs count="69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/>
    <xf numFmtId="0" fontId="0" fillId="0" borderId="0" xfId="0" applyFont="1"/>
    <xf numFmtId="3" fontId="38" fillId="0" borderId="0" xfId="0" applyNumberFormat="1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179" fontId="0" fillId="0" borderId="0" xfId="0" applyNumberFormat="1"/>
    <xf numFmtId="169" fontId="0" fillId="0" borderId="0" xfId="0" applyNumberFormat="1" applyAlignment="1">
      <alignment horizontal="right"/>
    </xf>
    <xf numFmtId="169" fontId="0" fillId="0" borderId="7" xfId="0" applyNumberFormat="1" applyBorder="1"/>
    <xf numFmtId="179" fontId="0" fillId="0" borderId="7" xfId="0" applyNumberFormat="1" applyBorder="1"/>
    <xf numFmtId="169" fontId="24" fillId="21" borderId="7" xfId="0" applyNumberFormat="1" applyFont="1" applyFill="1" applyBorder="1"/>
    <xf numFmtId="179" fontId="24" fillId="21" borderId="7" xfId="0" applyNumberFormat="1" applyFont="1" applyFill="1" applyBorder="1"/>
    <xf numFmtId="169" fontId="0" fillId="0" borderId="0" xfId="0" applyNumberFormat="1" applyBorder="1"/>
    <xf numFmtId="169" fontId="0" fillId="0" borderId="0" xfId="0" applyNumberFormat="1" applyBorder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Border="1" applyAlignment="1">
      <alignment horizontal="left"/>
    </xf>
    <xf numFmtId="0" fontId="0" fillId="0" borderId="0" xfId="0" applyFont="1"/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166" fontId="22" fillId="0" borderId="0" xfId="3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4">
    <cellStyle name="Comma" xfId="1" builtinId="3"/>
    <cellStyle name="Hyperlink 2" xfId="2"/>
    <cellStyle name="Normal" xfId="0" builtinId="0"/>
    <cellStyle name="Normal 2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651">
        <v>45015</v>
      </c>
      <c r="F3" s="550"/>
      <c r="G3" s="224"/>
      <c r="H3" s="596" t="s">
        <v>2537</v>
      </c>
    </row>
    <row r="4" spans="2:8" x14ac:dyDescent="0.2">
      <c r="B4" s="224">
        <v>25</v>
      </c>
      <c r="C4" s="550"/>
      <c r="D4" s="550">
        <v>35002.550000000003</v>
      </c>
      <c r="E4" s="652"/>
      <c r="F4" s="550"/>
      <c r="G4" s="550"/>
      <c r="H4" s="145" t="s">
        <v>2537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654"/>
      <c r="D8" s="654"/>
      <c r="F8" s="654"/>
      <c r="G8" s="654"/>
    </row>
    <row r="9" spans="2:8" x14ac:dyDescent="0.2">
      <c r="C9" s="248"/>
      <c r="D9" s="248"/>
      <c r="F9" s="248"/>
    </row>
    <row r="10" spans="2:8" x14ac:dyDescent="0.2">
      <c r="B10" s="653"/>
      <c r="C10" s="653"/>
      <c r="D10" s="653"/>
      <c r="E10" s="653"/>
      <c r="F10" s="653"/>
      <c r="G10" s="653"/>
      <c r="H10" s="653"/>
    </row>
    <row r="11" spans="2:8" x14ac:dyDescent="0.2">
      <c r="B11" s="653"/>
      <c r="C11" s="653"/>
      <c r="D11" s="653"/>
      <c r="E11" s="653"/>
      <c r="F11" s="653"/>
      <c r="G11" s="653"/>
      <c r="H11" s="653"/>
    </row>
    <row r="12" spans="2:8" x14ac:dyDescent="0.2">
      <c r="B12" s="653"/>
      <c r="C12" s="653"/>
      <c r="D12" s="653"/>
      <c r="E12" s="653"/>
      <c r="F12" s="653"/>
      <c r="G12" s="653"/>
      <c r="H12" s="653"/>
    </row>
    <row r="13" spans="2:8" x14ac:dyDescent="0.2">
      <c r="B13" s="653"/>
      <c r="C13" s="653"/>
      <c r="D13" s="653"/>
      <c r="E13" s="653"/>
      <c r="F13" s="653"/>
      <c r="G13" s="653"/>
      <c r="H13" s="653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77"/>
  <sheetViews>
    <sheetView tabSelected="1" topLeftCell="IK1" zoomScale="115" zoomScaleNormal="115" workbookViewId="0">
      <selection activeCell="IX17" sqref="IX17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0" customWidth="1"/>
    <col min="252" max="252" width="18.28515625" customWidth="1"/>
    <col min="253" max="253" width="10.140625" bestFit="1" customWidth="1"/>
    <col min="254" max="254" width="7.140625" customWidth="1"/>
    <col min="255" max="255" width="9.140625" style="61" customWidth="1"/>
  </cols>
  <sheetData>
    <row r="1" spans="1:256" s="145" customFormat="1" x14ac:dyDescent="0.2">
      <c r="A1" s="666" t="s">
        <v>1243</v>
      </c>
      <c r="B1" s="666"/>
      <c r="C1" s="642" t="s">
        <v>292</v>
      </c>
      <c r="D1" s="642"/>
      <c r="E1" s="640" t="s">
        <v>1022</v>
      </c>
      <c r="F1" s="640"/>
      <c r="G1" s="666" t="s">
        <v>1244</v>
      </c>
      <c r="H1" s="666"/>
      <c r="I1" s="642" t="s">
        <v>292</v>
      </c>
      <c r="J1" s="642"/>
      <c r="K1" s="640" t="s">
        <v>1023</v>
      </c>
      <c r="L1" s="640"/>
      <c r="M1" s="666" t="s">
        <v>1245</v>
      </c>
      <c r="N1" s="666"/>
      <c r="O1" s="642" t="s">
        <v>292</v>
      </c>
      <c r="P1" s="642"/>
      <c r="Q1" s="640" t="s">
        <v>1078</v>
      </c>
      <c r="R1" s="640"/>
      <c r="S1" s="666" t="s">
        <v>1246</v>
      </c>
      <c r="T1" s="666"/>
      <c r="U1" s="642" t="s">
        <v>292</v>
      </c>
      <c r="V1" s="642"/>
      <c r="W1" s="640" t="s">
        <v>635</v>
      </c>
      <c r="X1" s="640"/>
      <c r="Y1" s="666" t="s">
        <v>1247</v>
      </c>
      <c r="Z1" s="666"/>
      <c r="AA1" s="642" t="s">
        <v>292</v>
      </c>
      <c r="AB1" s="642"/>
      <c r="AC1" s="640" t="s">
        <v>1105</v>
      </c>
      <c r="AD1" s="640"/>
      <c r="AE1" s="666" t="s">
        <v>1248</v>
      </c>
      <c r="AF1" s="666"/>
      <c r="AG1" s="642" t="s">
        <v>292</v>
      </c>
      <c r="AH1" s="642"/>
      <c r="AI1" s="640" t="s">
        <v>1155</v>
      </c>
      <c r="AJ1" s="640"/>
      <c r="AK1" s="666" t="s">
        <v>1251</v>
      </c>
      <c r="AL1" s="666"/>
      <c r="AM1" s="642" t="s">
        <v>1153</v>
      </c>
      <c r="AN1" s="642"/>
      <c r="AO1" s="640" t="s">
        <v>1154</v>
      </c>
      <c r="AP1" s="640"/>
      <c r="AQ1" s="666" t="s">
        <v>1252</v>
      </c>
      <c r="AR1" s="666"/>
      <c r="AS1" s="642" t="s">
        <v>1153</v>
      </c>
      <c r="AT1" s="642"/>
      <c r="AU1" s="640" t="s">
        <v>1199</v>
      </c>
      <c r="AV1" s="640"/>
      <c r="AW1" s="666" t="s">
        <v>1249</v>
      </c>
      <c r="AX1" s="666"/>
      <c r="AY1" s="640" t="s">
        <v>1275</v>
      </c>
      <c r="AZ1" s="640"/>
      <c r="BA1" s="666" t="s">
        <v>1249</v>
      </c>
      <c r="BB1" s="666"/>
      <c r="BC1" s="642" t="s">
        <v>824</v>
      </c>
      <c r="BD1" s="642"/>
      <c r="BE1" s="640" t="s">
        <v>1242</v>
      </c>
      <c r="BF1" s="640"/>
      <c r="BG1" s="666" t="s">
        <v>1250</v>
      </c>
      <c r="BH1" s="666"/>
      <c r="BI1" s="642" t="s">
        <v>824</v>
      </c>
      <c r="BJ1" s="642"/>
      <c r="BK1" s="640" t="s">
        <v>1242</v>
      </c>
      <c r="BL1" s="640"/>
      <c r="BM1" s="666" t="s">
        <v>1260</v>
      </c>
      <c r="BN1" s="666"/>
      <c r="BO1" s="642" t="s">
        <v>824</v>
      </c>
      <c r="BP1" s="642"/>
      <c r="BQ1" s="640" t="s">
        <v>1278</v>
      </c>
      <c r="BR1" s="640"/>
      <c r="BS1" s="666" t="s">
        <v>1277</v>
      </c>
      <c r="BT1" s="666"/>
      <c r="BU1" s="642" t="s">
        <v>824</v>
      </c>
      <c r="BV1" s="642"/>
      <c r="BW1" s="640" t="s">
        <v>1282</v>
      </c>
      <c r="BX1" s="640"/>
      <c r="BY1" s="666" t="s">
        <v>1304</v>
      </c>
      <c r="BZ1" s="666"/>
      <c r="CA1" s="642" t="s">
        <v>824</v>
      </c>
      <c r="CB1" s="642"/>
      <c r="CC1" s="640" t="s">
        <v>1278</v>
      </c>
      <c r="CD1" s="640"/>
      <c r="CE1" s="666" t="s">
        <v>1325</v>
      </c>
      <c r="CF1" s="666"/>
      <c r="CG1" s="642" t="s">
        <v>824</v>
      </c>
      <c r="CH1" s="642"/>
      <c r="CI1" s="640" t="s">
        <v>1282</v>
      </c>
      <c r="CJ1" s="640"/>
      <c r="CK1" s="666" t="s">
        <v>1341</v>
      </c>
      <c r="CL1" s="666"/>
      <c r="CM1" s="642" t="s">
        <v>824</v>
      </c>
      <c r="CN1" s="642"/>
      <c r="CO1" s="640" t="s">
        <v>1278</v>
      </c>
      <c r="CP1" s="640"/>
      <c r="CQ1" s="666" t="s">
        <v>1369</v>
      </c>
      <c r="CR1" s="666"/>
      <c r="CS1" s="656" t="s">
        <v>824</v>
      </c>
      <c r="CT1" s="656"/>
      <c r="CU1" s="640" t="s">
        <v>1425</v>
      </c>
      <c r="CV1" s="640"/>
      <c r="CW1" s="666" t="s">
        <v>1408</v>
      </c>
      <c r="CX1" s="666"/>
      <c r="CY1" s="656" t="s">
        <v>824</v>
      </c>
      <c r="CZ1" s="656"/>
      <c r="DA1" s="640" t="s">
        <v>1632</v>
      </c>
      <c r="DB1" s="640"/>
      <c r="DC1" s="666" t="s">
        <v>1428</v>
      </c>
      <c r="DD1" s="666"/>
      <c r="DE1" s="656" t="s">
        <v>824</v>
      </c>
      <c r="DF1" s="656"/>
      <c r="DG1" s="640" t="s">
        <v>1526</v>
      </c>
      <c r="DH1" s="640"/>
      <c r="DI1" s="666" t="s">
        <v>1629</v>
      </c>
      <c r="DJ1" s="666"/>
      <c r="DK1" s="656" t="s">
        <v>824</v>
      </c>
      <c r="DL1" s="656"/>
      <c r="DM1" s="640" t="s">
        <v>1425</v>
      </c>
      <c r="DN1" s="640"/>
      <c r="DO1" s="666" t="s">
        <v>1630</v>
      </c>
      <c r="DP1" s="666"/>
      <c r="DQ1" s="656" t="s">
        <v>824</v>
      </c>
      <c r="DR1" s="656"/>
      <c r="DS1" s="640" t="s">
        <v>1625</v>
      </c>
      <c r="DT1" s="640"/>
      <c r="DU1" s="666" t="s">
        <v>1631</v>
      </c>
      <c r="DV1" s="666"/>
      <c r="DW1" s="656" t="s">
        <v>824</v>
      </c>
      <c r="DX1" s="656"/>
      <c r="DY1" s="640" t="s">
        <v>1651</v>
      </c>
      <c r="DZ1" s="640"/>
      <c r="EA1" s="655" t="s">
        <v>1646</v>
      </c>
      <c r="EB1" s="655"/>
      <c r="EC1" s="656" t="s">
        <v>824</v>
      </c>
      <c r="ED1" s="656"/>
      <c r="EE1" s="640" t="s">
        <v>1625</v>
      </c>
      <c r="EF1" s="640"/>
      <c r="EG1" s="375"/>
      <c r="EH1" s="655" t="s">
        <v>1676</v>
      </c>
      <c r="EI1" s="655"/>
      <c r="EJ1" s="656" t="s">
        <v>824</v>
      </c>
      <c r="EK1" s="656"/>
      <c r="EL1" s="640" t="s">
        <v>1710</v>
      </c>
      <c r="EM1" s="640"/>
      <c r="EN1" s="655" t="s">
        <v>1701</v>
      </c>
      <c r="EO1" s="655"/>
      <c r="EP1" s="656" t="s">
        <v>824</v>
      </c>
      <c r="EQ1" s="656"/>
      <c r="ER1" s="640" t="s">
        <v>1750</v>
      </c>
      <c r="ES1" s="640"/>
      <c r="ET1" s="655" t="s">
        <v>1743</v>
      </c>
      <c r="EU1" s="655"/>
      <c r="EV1" s="656" t="s">
        <v>824</v>
      </c>
      <c r="EW1" s="656"/>
      <c r="EX1" s="640" t="s">
        <v>1651</v>
      </c>
      <c r="EY1" s="640"/>
      <c r="EZ1" s="655" t="s">
        <v>1778</v>
      </c>
      <c r="FA1" s="655"/>
      <c r="FB1" s="656" t="s">
        <v>824</v>
      </c>
      <c r="FC1" s="656"/>
      <c r="FD1" s="640" t="s">
        <v>1632</v>
      </c>
      <c r="FE1" s="640"/>
      <c r="FF1" s="655" t="s">
        <v>1817</v>
      </c>
      <c r="FG1" s="655"/>
      <c r="FH1" s="656" t="s">
        <v>824</v>
      </c>
      <c r="FI1" s="656"/>
      <c r="FJ1" s="640" t="s">
        <v>1425</v>
      </c>
      <c r="FK1" s="640"/>
      <c r="FL1" s="655" t="s">
        <v>1852</v>
      </c>
      <c r="FM1" s="655"/>
      <c r="FN1" s="656" t="s">
        <v>824</v>
      </c>
      <c r="FO1" s="656"/>
      <c r="FP1" s="640" t="s">
        <v>1899</v>
      </c>
      <c r="FQ1" s="640"/>
      <c r="FR1" s="655" t="s">
        <v>1888</v>
      </c>
      <c r="FS1" s="655"/>
      <c r="FT1" s="656" t="s">
        <v>824</v>
      </c>
      <c r="FU1" s="656"/>
      <c r="FV1" s="640" t="s">
        <v>1899</v>
      </c>
      <c r="FW1" s="640"/>
      <c r="FX1" s="655" t="s">
        <v>2032</v>
      </c>
      <c r="FY1" s="655"/>
      <c r="FZ1" s="656" t="s">
        <v>824</v>
      </c>
      <c r="GA1" s="656"/>
      <c r="GB1" s="640" t="s">
        <v>1651</v>
      </c>
      <c r="GC1" s="640"/>
      <c r="GD1" s="655" t="s">
        <v>2033</v>
      </c>
      <c r="GE1" s="655"/>
      <c r="GF1" s="656" t="s">
        <v>824</v>
      </c>
      <c r="GG1" s="656"/>
      <c r="GH1" s="640" t="s">
        <v>1625</v>
      </c>
      <c r="GI1" s="640"/>
      <c r="GJ1" s="655" t="s">
        <v>2042</v>
      </c>
      <c r="GK1" s="655"/>
      <c r="GL1" s="656" t="s">
        <v>824</v>
      </c>
      <c r="GM1" s="656"/>
      <c r="GN1" s="640" t="s">
        <v>1783</v>
      </c>
      <c r="GO1" s="640"/>
      <c r="GP1" s="655" t="s">
        <v>2084</v>
      </c>
      <c r="GQ1" s="655"/>
      <c r="GR1" s="656" t="s">
        <v>824</v>
      </c>
      <c r="GS1" s="656"/>
      <c r="GT1" s="640" t="s">
        <v>1710</v>
      </c>
      <c r="GU1" s="640"/>
      <c r="GV1" s="655" t="s">
        <v>2118</v>
      </c>
      <c r="GW1" s="655"/>
      <c r="GX1" s="656" t="s">
        <v>824</v>
      </c>
      <c r="GY1" s="656"/>
      <c r="GZ1" s="640" t="s">
        <v>2157</v>
      </c>
      <c r="HA1" s="640"/>
      <c r="HB1" s="655" t="s">
        <v>2177</v>
      </c>
      <c r="HC1" s="655"/>
      <c r="HD1" s="656" t="s">
        <v>824</v>
      </c>
      <c r="HE1" s="656"/>
      <c r="HF1" s="640" t="s">
        <v>1750</v>
      </c>
      <c r="HG1" s="640"/>
      <c r="HH1" s="655" t="s">
        <v>2190</v>
      </c>
      <c r="HI1" s="655"/>
      <c r="HJ1" s="656" t="s">
        <v>824</v>
      </c>
      <c r="HK1" s="656"/>
      <c r="HL1" s="640" t="s">
        <v>1425</v>
      </c>
      <c r="HM1" s="640"/>
      <c r="HN1" s="655" t="s">
        <v>2236</v>
      </c>
      <c r="HO1" s="655"/>
      <c r="HP1" s="656" t="s">
        <v>824</v>
      </c>
      <c r="HQ1" s="656"/>
      <c r="HR1" s="640" t="s">
        <v>1425</v>
      </c>
      <c r="HS1" s="640"/>
      <c r="HT1" s="655" t="s">
        <v>2292</v>
      </c>
      <c r="HU1" s="655"/>
      <c r="HV1" s="656" t="s">
        <v>824</v>
      </c>
      <c r="HW1" s="656"/>
      <c r="HX1" s="640" t="s">
        <v>1651</v>
      </c>
      <c r="HY1" s="640"/>
      <c r="HZ1" s="655" t="s">
        <v>2362</v>
      </c>
      <c r="IA1" s="655"/>
      <c r="IB1" s="656" t="s">
        <v>824</v>
      </c>
      <c r="IC1" s="656"/>
      <c r="ID1" s="640" t="s">
        <v>1750</v>
      </c>
      <c r="IE1" s="640"/>
      <c r="IF1" s="655" t="s">
        <v>2430</v>
      </c>
      <c r="IG1" s="655"/>
      <c r="IH1" s="656" t="s">
        <v>824</v>
      </c>
      <c r="II1" s="656"/>
      <c r="IJ1" s="640" t="s">
        <v>1783</v>
      </c>
      <c r="IK1" s="640"/>
      <c r="IL1" s="655" t="s">
        <v>2507</v>
      </c>
      <c r="IM1" s="655"/>
      <c r="IN1" s="656" t="s">
        <v>824</v>
      </c>
      <c r="IO1" s="656"/>
      <c r="IP1" s="640" t="s">
        <v>1783</v>
      </c>
      <c r="IQ1" s="640"/>
      <c r="IR1" s="655" t="s">
        <v>2364</v>
      </c>
      <c r="IS1" s="655"/>
      <c r="IU1" s="208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SUM(IO3:IO20)</f>
        <v>15441.779999999999</v>
      </c>
      <c r="IP2" s="348" t="s">
        <v>296</v>
      </c>
      <c r="IQ2" s="286">
        <f>IO2+IM2-IS2</f>
        <v>8186.0299999999916</v>
      </c>
      <c r="IR2" t="s">
        <v>1946</v>
      </c>
      <c r="IS2" s="377">
        <f>SUM(IS3:IS34)</f>
        <v>15395.180000000022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13">
        <v>15104.63</v>
      </c>
      <c r="IP3" t="s">
        <v>2460</v>
      </c>
      <c r="IQ3" s="286">
        <f>IQ2-IO28-IO27-IQ57</f>
        <v>4247.0199999999913</v>
      </c>
      <c r="IR3" t="s">
        <v>2408</v>
      </c>
      <c r="IS3" s="281">
        <f>IM3</f>
        <v>-490000</v>
      </c>
    </row>
    <row r="4" spans="1:256" ht="12.75" customHeight="1" thickBot="1" x14ac:dyDescent="0.25">
      <c r="A4" s="624" t="s">
        <v>1003</v>
      </c>
      <c r="B4" s="624"/>
      <c r="E4" s="173" t="s">
        <v>233</v>
      </c>
      <c r="F4" s="177">
        <f>F3-F5</f>
        <v>17</v>
      </c>
      <c r="G4" s="624" t="s">
        <v>1003</v>
      </c>
      <c r="H4" s="624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2513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/>
      <c r="IP4" t="s">
        <v>1237</v>
      </c>
      <c r="IQ4" s="299">
        <f>IQ2-IQ5</f>
        <v>-2.1500000000087311</v>
      </c>
      <c r="IR4" s="1" t="s">
        <v>2342</v>
      </c>
      <c r="IS4" s="285">
        <v>-75000</v>
      </c>
      <c r="IT4" s="108"/>
    </row>
    <row r="5" spans="1:256" x14ac:dyDescent="0.2">
      <c r="A5" s="624"/>
      <c r="B5" s="624"/>
      <c r="E5" s="173" t="s">
        <v>358</v>
      </c>
      <c r="F5" s="177">
        <f>SUM(F15:F56)</f>
        <v>12750</v>
      </c>
      <c r="G5" s="624"/>
      <c r="H5" s="624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SUM(IQ6:IQ54)</f>
        <v>8188.18</v>
      </c>
      <c r="IR5" s="66" t="s">
        <v>2465</v>
      </c>
      <c r="IS5" s="2">
        <v>0</v>
      </c>
      <c r="IT5" s="108"/>
      <c r="IU5" s="208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2524</v>
      </c>
      <c r="IQ6" s="61">
        <f>13+9</f>
        <v>22</v>
      </c>
      <c r="IR6" t="s">
        <v>2487</v>
      </c>
      <c r="IS6" s="281">
        <v>300000</v>
      </c>
      <c r="IT6" s="108">
        <v>45291</v>
      </c>
      <c r="IU6" s="61" t="s">
        <v>2534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2547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2474</v>
      </c>
      <c r="IO7" s="545"/>
      <c r="IP7" s="365" t="s">
        <v>2580</v>
      </c>
      <c r="IQ7" s="61">
        <v>17</v>
      </c>
      <c r="IR7" s="1" t="s">
        <v>1665</v>
      </c>
      <c r="IS7" s="219">
        <v>-4360</v>
      </c>
      <c r="IT7" s="540">
        <v>45291</v>
      </c>
      <c r="IU7" s="616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N8" t="s">
        <v>2564</v>
      </c>
      <c r="IO8" s="545">
        <v>36.42</v>
      </c>
      <c r="IP8" s="365" t="s">
        <v>1014</v>
      </c>
      <c r="IQ8" s="61">
        <v>1900.01</v>
      </c>
      <c r="IR8" s="334" t="s">
        <v>2533</v>
      </c>
      <c r="IS8" s="423">
        <v>0.08</v>
      </c>
      <c r="IT8" s="108">
        <v>44917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P9" s="365" t="s">
        <v>2573</v>
      </c>
      <c r="IQ9" s="61">
        <v>2000</v>
      </c>
      <c r="IR9" s="6" t="s">
        <v>2406</v>
      </c>
      <c r="IS9" s="373">
        <v>87</v>
      </c>
      <c r="IT9" s="108">
        <v>44925</v>
      </c>
      <c r="IU9" s="373"/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P10" s="409" t="s">
        <v>2506</v>
      </c>
      <c r="IQ10" s="592"/>
      <c r="IR10" s="6" t="s">
        <v>1873</v>
      </c>
      <c r="IS10" s="576">
        <v>2500</v>
      </c>
      <c r="IT10" s="108">
        <v>44927</v>
      </c>
      <c r="IU10" s="208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P11" s="360" t="s">
        <v>2527</v>
      </c>
      <c r="IQ11" s="593">
        <v>210.89</v>
      </c>
      <c r="IR11" s="66" t="s">
        <v>1540</v>
      </c>
      <c r="IS11" s="281">
        <v>1318</v>
      </c>
      <c r="IT11" s="108">
        <v>44927</v>
      </c>
      <c r="IU11" s="281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360" t="s">
        <v>2579</v>
      </c>
      <c r="IQ12" s="61">
        <f>406.6+487.92</f>
        <v>894.52</v>
      </c>
      <c r="IR12" s="66" t="s">
        <v>2575</v>
      </c>
      <c r="IS12" s="597">
        <v>1305</v>
      </c>
      <c r="IT12" s="108">
        <v>44927</v>
      </c>
      <c r="IU12" s="597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2510</v>
      </c>
      <c r="IK13">
        <f>139.5+131.4</f>
        <v>270.89999999999998</v>
      </c>
      <c r="IL13" s="66" t="s">
        <v>2471</v>
      </c>
      <c r="IM13" s="281">
        <v>869</v>
      </c>
      <c r="IN13" t="s">
        <v>2475</v>
      </c>
      <c r="IO13" s="573"/>
      <c r="IP13" s="253" t="s">
        <v>2293</v>
      </c>
      <c r="IQ13" s="61"/>
      <c r="IR13" s="543" t="s">
        <v>2535</v>
      </c>
      <c r="IS13" s="281">
        <v>7206</v>
      </c>
      <c r="IT13" s="108">
        <v>44927</v>
      </c>
      <c r="IU13" s="281"/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34" t="s">
        <v>2221</v>
      </c>
      <c r="HK14" s="634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t="s">
        <v>2199</v>
      </c>
      <c r="IO14" s="573"/>
      <c r="IP14" s="253" t="s">
        <v>2433</v>
      </c>
      <c r="IQ14" s="61"/>
      <c r="IR14" s="281" t="s">
        <v>2519</v>
      </c>
      <c r="IS14" s="281"/>
      <c r="IT14" s="108"/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60" t="s">
        <v>1539</v>
      </c>
      <c r="DP15" s="661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2517</v>
      </c>
      <c r="IO15" s="545"/>
      <c r="IP15" s="359" t="s">
        <v>2106</v>
      </c>
      <c r="IQ15" s="61"/>
      <c r="IR15" s="66" t="s">
        <v>1933</v>
      </c>
      <c r="IS15" s="281">
        <v>0</v>
      </c>
      <c r="IT15" s="108">
        <v>44928</v>
      </c>
      <c r="IU15" s="61" t="s">
        <v>2577</v>
      </c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s="591" t="s">
        <v>1834</v>
      </c>
      <c r="IO16" s="545">
        <v>1.55</v>
      </c>
      <c r="IP16" s="359" t="s">
        <v>1985</v>
      </c>
      <c r="IQ16" s="61"/>
      <c r="IR16" s="66" t="s">
        <v>1928</v>
      </c>
      <c r="IS16" s="2">
        <v>2892</v>
      </c>
      <c r="IT16" s="108">
        <v>44928</v>
      </c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N17" t="s">
        <v>2531</v>
      </c>
      <c r="IO17" s="546">
        <f>149.59*2</f>
        <v>299.18</v>
      </c>
      <c r="IP17" s="359" t="s">
        <v>2557</v>
      </c>
      <c r="IQ17" s="61" t="s">
        <v>2556</v>
      </c>
      <c r="IR17" s="66" t="s">
        <v>2532</v>
      </c>
      <c r="IS17" s="2" t="s">
        <v>2530</v>
      </c>
      <c r="IT17" s="108"/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2516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P18" s="359" t="s">
        <v>2399</v>
      </c>
      <c r="IQ18" s="594">
        <v>119.64</v>
      </c>
      <c r="IR18" s="262" t="s">
        <v>2515</v>
      </c>
      <c r="IS18" s="2">
        <f>100*(120+1000+330+310)</f>
        <v>176000</v>
      </c>
      <c r="IT18" s="1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60" t="s">
        <v>1509</v>
      </c>
      <c r="DJ19" s="661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O19" s="545"/>
      <c r="IP19" s="359" t="s">
        <v>1229</v>
      </c>
      <c r="IQ19" s="61">
        <f>15+6.5</f>
        <v>21.5</v>
      </c>
      <c r="IR19" s="66" t="s">
        <v>2476</v>
      </c>
      <c r="IS19">
        <f>10502+14002</f>
        <v>24504</v>
      </c>
      <c r="IT19" s="108"/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422"/>
      <c r="IO20" s="569"/>
      <c r="IP20" s="359" t="s">
        <v>2223</v>
      </c>
      <c r="IQ20" s="61">
        <v>18</v>
      </c>
      <c r="IR20" s="543" t="s">
        <v>2536</v>
      </c>
      <c r="IS20" s="248">
        <f>BOC!D7</f>
        <v>65005.100000000006</v>
      </c>
      <c r="IT20" s="108"/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422"/>
      <c r="IO21" s="569"/>
      <c r="IP21" s="359" t="s">
        <v>2529</v>
      </c>
      <c r="IQ21" s="61">
        <v>42.65</v>
      </c>
      <c r="IR21" s="66" t="s">
        <v>2240</v>
      </c>
      <c r="IS21" s="281">
        <v>251</v>
      </c>
      <c r="IT21" s="108">
        <v>44928</v>
      </c>
      <c r="IU21" s="208"/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676" t="s">
        <v>515</v>
      </c>
      <c r="N22" s="676"/>
      <c r="Q22" s="169" t="s">
        <v>371</v>
      </c>
      <c r="S22" s="676" t="s">
        <v>515</v>
      </c>
      <c r="T22" s="676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63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422"/>
      <c r="IO22" s="569"/>
      <c r="IP22" s="359" t="s">
        <v>2555</v>
      </c>
      <c r="IQ22" s="52">
        <f>IM29</f>
        <v>21.35</v>
      </c>
      <c r="IR22" s="1" t="s">
        <v>2520</v>
      </c>
      <c r="IS22">
        <v>110</v>
      </c>
      <c r="IT22" s="108">
        <v>45291</v>
      </c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671" t="s">
        <v>1002</v>
      </c>
      <c r="N23" s="671"/>
      <c r="Q23" s="169" t="s">
        <v>375</v>
      </c>
      <c r="S23" s="671" t="s">
        <v>1002</v>
      </c>
      <c r="T23" s="671"/>
      <c r="W23" s="250" t="s">
        <v>1031</v>
      </c>
      <c r="X23" s="145">
        <v>0</v>
      </c>
      <c r="Y23" s="676" t="s">
        <v>515</v>
      </c>
      <c r="Z23" s="676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63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25" t="s">
        <v>2206</v>
      </c>
      <c r="HK23" s="625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25" t="s">
        <v>2206</v>
      </c>
      <c r="HW23" s="625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2514</v>
      </c>
      <c r="IM23">
        <v>150</v>
      </c>
      <c r="IN23" s="421"/>
      <c r="IO23" s="569"/>
      <c r="IP23" s="359" t="s">
        <v>2429</v>
      </c>
      <c r="IQ23" s="61">
        <f>17.6+10+15.04+18.67+17.63</f>
        <v>78.94</v>
      </c>
      <c r="IR23" s="582" t="s">
        <v>2576</v>
      </c>
    </row>
    <row r="24" spans="1:255" x14ac:dyDescent="0.2">
      <c r="A24" s="676" t="s">
        <v>515</v>
      </c>
      <c r="B24" s="676"/>
      <c r="E24" s="167" t="s">
        <v>237</v>
      </c>
      <c r="F24" s="169"/>
      <c r="G24" s="676" t="s">
        <v>515</v>
      </c>
      <c r="H24" s="676"/>
      <c r="K24" s="250" t="s">
        <v>1031</v>
      </c>
      <c r="L24" s="145">
        <v>0</v>
      </c>
      <c r="M24" s="618"/>
      <c r="N24" s="618"/>
      <c r="Q24" s="169" t="s">
        <v>1077</v>
      </c>
      <c r="S24" s="618"/>
      <c r="T24" s="618"/>
      <c r="W24" s="250" t="s">
        <v>1039</v>
      </c>
      <c r="X24" s="210">
        <v>0</v>
      </c>
      <c r="Y24" s="671" t="s">
        <v>1002</v>
      </c>
      <c r="Z24" s="671"/>
      <c r="AC24"/>
      <c r="AE24" s="676" t="s">
        <v>515</v>
      </c>
      <c r="AF24" s="676"/>
      <c r="AI24"/>
      <c r="AK24" s="676" t="s">
        <v>515</v>
      </c>
      <c r="AL24" s="676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62" t="s">
        <v>1571</v>
      </c>
      <c r="EF24" s="662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63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63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2518</v>
      </c>
      <c r="IM24">
        <v>1004</v>
      </c>
      <c r="IN24" s="421"/>
      <c r="IO24" s="569"/>
      <c r="IP24" s="351" t="s">
        <v>2581</v>
      </c>
      <c r="IQ24" s="61">
        <v>20</v>
      </c>
      <c r="IR24" s="7" t="s">
        <v>2518</v>
      </c>
      <c r="IS24">
        <v>1004</v>
      </c>
      <c r="IT24" s="108">
        <v>45291</v>
      </c>
    </row>
    <row r="25" spans="1:255" x14ac:dyDescent="0.2">
      <c r="A25" s="671" t="s">
        <v>1002</v>
      </c>
      <c r="B25" s="671"/>
      <c r="E25" s="167" t="s">
        <v>139</v>
      </c>
      <c r="F25" s="169"/>
      <c r="G25" s="671" t="s">
        <v>1002</v>
      </c>
      <c r="H25" s="671"/>
      <c r="K25" s="250" t="s">
        <v>1039</v>
      </c>
      <c r="L25" s="210">
        <v>0</v>
      </c>
      <c r="M25" s="618"/>
      <c r="N25" s="618"/>
      <c r="Q25" s="250" t="s">
        <v>1041</v>
      </c>
      <c r="R25" s="145">
        <v>0</v>
      </c>
      <c r="S25" s="618"/>
      <c r="T25" s="618"/>
      <c r="W25" s="250" t="s">
        <v>1071</v>
      </c>
      <c r="X25" s="145">
        <v>910.17</v>
      </c>
      <c r="Y25" s="618"/>
      <c r="Z25" s="618"/>
      <c r="AC25" s="256" t="s">
        <v>1104</v>
      </c>
      <c r="AD25" s="145">
        <v>90</v>
      </c>
      <c r="AE25" s="671" t="s">
        <v>1002</v>
      </c>
      <c r="AF25" s="671"/>
      <c r="AI25" s="253" t="s">
        <v>1122</v>
      </c>
      <c r="AJ25" s="145">
        <v>30</v>
      </c>
      <c r="AK25" s="671" t="s">
        <v>1002</v>
      </c>
      <c r="AL25" s="671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671"/>
      <c r="BH25" s="671"/>
      <c r="BK25" s="279" t="s">
        <v>1256</v>
      </c>
      <c r="BL25" s="210">
        <v>48.54</v>
      </c>
      <c r="BM25" s="671"/>
      <c r="BN25" s="671"/>
      <c r="BQ25" s="279" t="s">
        <v>1072</v>
      </c>
      <c r="BR25" s="210">
        <v>50.15</v>
      </c>
      <c r="BS25" s="671" t="s">
        <v>1279</v>
      </c>
      <c r="BT25" s="671"/>
      <c r="BW25" s="279" t="s">
        <v>1072</v>
      </c>
      <c r="BX25" s="210">
        <v>48.54</v>
      </c>
      <c r="BY25" s="671"/>
      <c r="BZ25" s="671"/>
      <c r="CC25" s="279" t="s">
        <v>1072</v>
      </c>
      <c r="CD25" s="210">
        <v>142.91</v>
      </c>
      <c r="CE25" s="671"/>
      <c r="CF25" s="671"/>
      <c r="CI25" s="279" t="s">
        <v>1346</v>
      </c>
      <c r="CJ25" s="210">
        <v>35.049999999999997</v>
      </c>
      <c r="CK25" s="618"/>
      <c r="CL25" s="618"/>
      <c r="CO25" s="279" t="s">
        <v>1320</v>
      </c>
      <c r="CP25" s="210">
        <v>153.41</v>
      </c>
      <c r="CQ25" s="618" t="s">
        <v>1361</v>
      </c>
      <c r="CR25" s="618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63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25" t="s">
        <v>2206</v>
      </c>
      <c r="IC25" s="625"/>
      <c r="ID25" s="359" t="s">
        <v>2300</v>
      </c>
      <c r="IE25">
        <v>32</v>
      </c>
      <c r="IF25" s="586" t="s">
        <v>2521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2521</v>
      </c>
      <c r="IM25" s="585">
        <v>4</v>
      </c>
      <c r="IN25" s="422"/>
      <c r="IP25" s="351" t="s">
        <v>2546</v>
      </c>
      <c r="IQ25" s="61">
        <v>10</v>
      </c>
      <c r="IR25" s="586" t="s">
        <v>2521</v>
      </c>
      <c r="IS25" s="585">
        <v>4</v>
      </c>
      <c r="IT25" s="108">
        <v>45291</v>
      </c>
    </row>
    <row r="26" spans="1:255" x14ac:dyDescent="0.2">
      <c r="A26" s="618"/>
      <c r="B26" s="618"/>
      <c r="E26" s="203" t="s">
        <v>368</v>
      </c>
      <c r="F26" s="173"/>
      <c r="G26" s="618"/>
      <c r="H26" s="618"/>
      <c r="K26" s="250" t="s">
        <v>1030</v>
      </c>
      <c r="L26" s="145">
        <f>910+40</f>
        <v>950</v>
      </c>
      <c r="M26" s="618"/>
      <c r="N26" s="618"/>
      <c r="Q26" s="250" t="s">
        <v>1038</v>
      </c>
      <c r="R26" s="145">
        <v>0</v>
      </c>
      <c r="S26" s="618"/>
      <c r="T26" s="618"/>
      <c r="W26" s="146" t="s">
        <v>1106</v>
      </c>
      <c r="X26" s="145">
        <v>110.58</v>
      </c>
      <c r="Y26" s="618"/>
      <c r="Z26" s="618"/>
      <c r="AE26" s="618"/>
      <c r="AF26" s="618"/>
      <c r="AK26" s="618"/>
      <c r="AL26" s="618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18"/>
      <c r="AX26" s="618"/>
      <c r="AY26" s="146"/>
      <c r="AZ26" s="210"/>
      <c r="BA26" s="618"/>
      <c r="BB26" s="618"/>
      <c r="BE26" s="146" t="s">
        <v>1229</v>
      </c>
      <c r="BF26" s="210">
        <f>6.5*2</f>
        <v>13</v>
      </c>
      <c r="BG26" s="618"/>
      <c r="BH26" s="618"/>
      <c r="BK26" s="279" t="s">
        <v>1229</v>
      </c>
      <c r="BL26" s="210">
        <f>6.5*2</f>
        <v>13</v>
      </c>
      <c r="BM26" s="618"/>
      <c r="BN26" s="618"/>
      <c r="BQ26" s="279" t="s">
        <v>1229</v>
      </c>
      <c r="BR26" s="210">
        <v>13</v>
      </c>
      <c r="BS26" s="618"/>
      <c r="BT26" s="618"/>
      <c r="BW26" s="279" t="s">
        <v>1229</v>
      </c>
      <c r="BX26" s="210">
        <v>13</v>
      </c>
      <c r="BY26" s="618"/>
      <c r="BZ26" s="618"/>
      <c r="CC26" s="279" t="s">
        <v>1229</v>
      </c>
      <c r="CD26" s="210">
        <v>13</v>
      </c>
      <c r="CE26" s="618"/>
      <c r="CF26" s="618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667" t="s">
        <v>1571</v>
      </c>
      <c r="DZ26" s="668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62" t="s">
        <v>1571</v>
      </c>
      <c r="ES26" s="662"/>
      <c r="ET26" s="1" t="s">
        <v>1738</v>
      </c>
      <c r="EU26" s="285">
        <v>20000</v>
      </c>
      <c r="EW26" s="663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2521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2511</v>
      </c>
      <c r="IK26">
        <f>91.7+12</f>
        <v>103.7</v>
      </c>
      <c r="IL26" s="261" t="s">
        <v>2298</v>
      </c>
      <c r="IM26" s="291"/>
      <c r="IN26" s="625" t="s">
        <v>2206</v>
      </c>
      <c r="IO26" s="625"/>
      <c r="IP26" s="351" t="s">
        <v>2542</v>
      </c>
      <c r="IQ26" s="61">
        <v>40.5</v>
      </c>
      <c r="IR26" s="609" t="s">
        <v>2561</v>
      </c>
      <c r="IS26" s="608"/>
    </row>
    <row r="27" spans="1:255" x14ac:dyDescent="0.2">
      <c r="A27" s="618"/>
      <c r="B27" s="618"/>
      <c r="F27" s="199"/>
      <c r="G27" s="618"/>
      <c r="H27" s="618"/>
      <c r="K27"/>
      <c r="M27" s="672" t="s">
        <v>514</v>
      </c>
      <c r="N27" s="672"/>
      <c r="Q27" s="250" t="s">
        <v>1031</v>
      </c>
      <c r="R27" s="145">
        <v>0</v>
      </c>
      <c r="S27" s="672" t="s">
        <v>514</v>
      </c>
      <c r="T27" s="672"/>
      <c r="W27" s="146" t="s">
        <v>1072</v>
      </c>
      <c r="X27" s="145">
        <v>60.75</v>
      </c>
      <c r="Y27" s="618"/>
      <c r="Z27" s="618"/>
      <c r="AC27" s="224" t="s">
        <v>1113</v>
      </c>
      <c r="AD27" s="224"/>
      <c r="AE27" s="672" t="s">
        <v>514</v>
      </c>
      <c r="AF27" s="672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62" t="s">
        <v>1571</v>
      </c>
      <c r="EY27" s="662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25" t="s">
        <v>2206</v>
      </c>
      <c r="HQ27" s="625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365" t="s">
        <v>1994</v>
      </c>
      <c r="IO27" s="299">
        <f>SUM(IQ6:IQ9)</f>
        <v>3939.01</v>
      </c>
      <c r="IP27" s="351" t="s">
        <v>2567</v>
      </c>
      <c r="IQ27" s="61">
        <v>88.51</v>
      </c>
      <c r="IR27" s="610" t="s">
        <v>2563</v>
      </c>
      <c r="IS27" s="608">
        <v>28</v>
      </c>
    </row>
    <row r="28" spans="1:255" x14ac:dyDescent="0.2">
      <c r="A28" s="618"/>
      <c r="B28" s="618"/>
      <c r="E28" s="198" t="s">
        <v>366</v>
      </c>
      <c r="F28" s="199"/>
      <c r="G28" s="618"/>
      <c r="H28" s="618"/>
      <c r="K28" s="146" t="s">
        <v>1029</v>
      </c>
      <c r="L28" s="145">
        <f>60</f>
        <v>60</v>
      </c>
      <c r="M28" s="672" t="s">
        <v>1004</v>
      </c>
      <c r="N28" s="672"/>
      <c r="Q28" s="250" t="s">
        <v>1094</v>
      </c>
      <c r="R28" s="210">
        <v>200</v>
      </c>
      <c r="S28" s="672" t="s">
        <v>1004</v>
      </c>
      <c r="T28" s="672"/>
      <c r="W28" s="146" t="s">
        <v>1028</v>
      </c>
      <c r="X28" s="145">
        <v>61.35</v>
      </c>
      <c r="Y28" s="672" t="s">
        <v>514</v>
      </c>
      <c r="Z28" s="672"/>
      <c r="AC28" s="224" t="s">
        <v>1109</v>
      </c>
      <c r="AD28" s="224">
        <f>53+207+63</f>
        <v>323</v>
      </c>
      <c r="AE28" s="672" t="s">
        <v>1004</v>
      </c>
      <c r="AF28" s="672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62" t="s">
        <v>1782</v>
      </c>
      <c r="FE28" s="662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253" t="s">
        <v>1995</v>
      </c>
      <c r="IO28" s="299">
        <f>SUM(IQ13:IQ14)</f>
        <v>0</v>
      </c>
      <c r="IP28" s="598" t="s">
        <v>2205</v>
      </c>
      <c r="IQ28" s="61">
        <v>58.4</v>
      </c>
      <c r="IR28" s="261" t="s">
        <v>2541</v>
      </c>
      <c r="IS28" s="291"/>
    </row>
    <row r="29" spans="1:255" x14ac:dyDescent="0.2">
      <c r="A29" s="672" t="s">
        <v>514</v>
      </c>
      <c r="B29" s="672"/>
      <c r="E29" s="198" t="s">
        <v>282</v>
      </c>
      <c r="F29" s="199"/>
      <c r="G29" s="672" t="s">
        <v>514</v>
      </c>
      <c r="H29" s="672"/>
      <c r="K29" s="146" t="s">
        <v>1028</v>
      </c>
      <c r="L29" s="145">
        <v>0</v>
      </c>
      <c r="M29" s="674" t="s">
        <v>93</v>
      </c>
      <c r="N29" s="674"/>
      <c r="Q29" s="250" t="s">
        <v>1071</v>
      </c>
      <c r="R29" s="145">
        <v>0</v>
      </c>
      <c r="S29" s="674" t="s">
        <v>93</v>
      </c>
      <c r="T29" s="674"/>
      <c r="W29" s="146" t="s">
        <v>1027</v>
      </c>
      <c r="X29" s="145">
        <v>64</v>
      </c>
      <c r="Y29" s="672" t="s">
        <v>1004</v>
      </c>
      <c r="Z29" s="672"/>
      <c r="AC29" s="224" t="s">
        <v>1110</v>
      </c>
      <c r="AD29" s="224">
        <f>63+46</f>
        <v>109</v>
      </c>
      <c r="AE29" s="674" t="s">
        <v>93</v>
      </c>
      <c r="AF29" s="674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62" t="s">
        <v>1571</v>
      </c>
      <c r="EM29" s="662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376" t="s">
        <v>1426</v>
      </c>
      <c r="IO29">
        <f>SUM(IQ10:IQ10)</f>
        <v>0</v>
      </c>
      <c r="IP29" s="351" t="s">
        <v>2566</v>
      </c>
      <c r="IQ29" s="61">
        <v>23.42</v>
      </c>
      <c r="IR29" s="612" t="s">
        <v>2565</v>
      </c>
      <c r="IS29" s="611">
        <v>1000</v>
      </c>
    </row>
    <row r="30" spans="1:255" x14ac:dyDescent="0.2">
      <c r="A30" s="672" t="s">
        <v>1004</v>
      </c>
      <c r="B30" s="672"/>
      <c r="E30" s="198" t="s">
        <v>378</v>
      </c>
      <c r="F30" s="199"/>
      <c r="G30" s="672" t="s">
        <v>1004</v>
      </c>
      <c r="H30" s="672"/>
      <c r="K30" s="146" t="s">
        <v>1027</v>
      </c>
      <c r="L30" s="145">
        <v>64</v>
      </c>
      <c r="M30" s="618" t="s">
        <v>391</v>
      </c>
      <c r="N30" s="618"/>
      <c r="Q30"/>
      <c r="S30" s="618" t="s">
        <v>391</v>
      </c>
      <c r="T30" s="618"/>
      <c r="W30" s="146" t="s">
        <v>1026</v>
      </c>
      <c r="X30" s="145">
        <v>100.01</v>
      </c>
      <c r="Y30" s="674" t="s">
        <v>93</v>
      </c>
      <c r="Z30" s="674"/>
      <c r="AC30" s="145" t="s">
        <v>1108</v>
      </c>
      <c r="AD30" s="145">
        <v>65</v>
      </c>
      <c r="AE30" s="618" t="s">
        <v>391</v>
      </c>
      <c r="AF30" s="618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62" t="s">
        <v>1782</v>
      </c>
      <c r="FK30" s="662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2521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2523</v>
      </c>
      <c r="IM30">
        <v>1.49</v>
      </c>
      <c r="IN30" s="360" t="s">
        <v>2201</v>
      </c>
      <c r="IO30">
        <f>SUM(IQ11:IQ12)</f>
        <v>1105.4099999999999</v>
      </c>
      <c r="IP30" s="351" t="s">
        <v>2572</v>
      </c>
      <c r="IQ30" s="61">
        <v>61.71</v>
      </c>
      <c r="IR30" s="261" t="s">
        <v>2467</v>
      </c>
      <c r="IS30">
        <v>41</v>
      </c>
    </row>
    <row r="31" spans="1:255" ht="12.75" customHeight="1" x14ac:dyDescent="0.2">
      <c r="A31" s="674" t="s">
        <v>93</v>
      </c>
      <c r="B31" s="674"/>
      <c r="E31" s="198" t="s">
        <v>1019</v>
      </c>
      <c r="F31" s="173"/>
      <c r="G31" s="674" t="s">
        <v>93</v>
      </c>
      <c r="H31" s="674"/>
      <c r="K31" s="146" t="s">
        <v>1026</v>
      </c>
      <c r="L31" s="145">
        <v>50.01</v>
      </c>
      <c r="M31" s="675" t="s">
        <v>1013</v>
      </c>
      <c r="N31" s="675"/>
      <c r="Q31" s="146" t="s">
        <v>1073</v>
      </c>
      <c r="R31" s="145">
        <v>26</v>
      </c>
      <c r="S31" s="675" t="s">
        <v>1013</v>
      </c>
      <c r="T31" s="675"/>
      <c r="W31"/>
      <c r="Y31" s="618" t="s">
        <v>391</v>
      </c>
      <c r="Z31" s="618"/>
      <c r="AC31" s="145" t="s">
        <v>1111</v>
      </c>
      <c r="AD31" s="145">
        <v>10</v>
      </c>
      <c r="AE31" s="675" t="s">
        <v>1013</v>
      </c>
      <c r="AF31" s="675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2508</v>
      </c>
      <c r="IK31">
        <f>22+32.4</f>
        <v>54.4</v>
      </c>
      <c r="IL31" s="261"/>
      <c r="IM31" s="291"/>
      <c r="IN31" s="359" t="s">
        <v>2202</v>
      </c>
      <c r="IO31" s="431">
        <f>SUM(IQ15:IQ23)</f>
        <v>302.08</v>
      </c>
      <c r="IP31" s="351" t="s">
        <v>2578</v>
      </c>
      <c r="IQ31" s="61">
        <v>23.1</v>
      </c>
      <c r="IR31" s="261" t="s">
        <v>2486</v>
      </c>
    </row>
    <row r="32" spans="1:255" x14ac:dyDescent="0.2">
      <c r="A32" s="618" t="s">
        <v>391</v>
      </c>
      <c r="B32" s="618"/>
      <c r="E32" s="173"/>
      <c r="F32" s="173"/>
      <c r="G32" s="618" t="s">
        <v>391</v>
      </c>
      <c r="H32" s="618"/>
      <c r="K32"/>
      <c r="M32" s="671" t="s">
        <v>243</v>
      </c>
      <c r="N32" s="671"/>
      <c r="Q32" s="146" t="s">
        <v>1072</v>
      </c>
      <c r="R32" s="145">
        <v>55</v>
      </c>
      <c r="S32" s="671" t="s">
        <v>243</v>
      </c>
      <c r="T32" s="671"/>
      <c r="W32" s="249" t="s">
        <v>1093</v>
      </c>
      <c r="X32" s="249">
        <v>0</v>
      </c>
      <c r="Y32" s="675" t="s">
        <v>1013</v>
      </c>
      <c r="Z32" s="675"/>
      <c r="AE32" s="671" t="s">
        <v>243</v>
      </c>
      <c r="AF32" s="671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59" t="s">
        <v>1473</v>
      </c>
      <c r="DP32" s="659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2509</v>
      </c>
      <c r="IK32">
        <f>10.1+8+57.3+1.6</f>
        <v>77</v>
      </c>
      <c r="IL32" t="s">
        <v>514</v>
      </c>
      <c r="IN32" s="351" t="s">
        <v>2200</v>
      </c>
      <c r="IO32">
        <f>SUM(IQ24:IQ32)</f>
        <v>325.64</v>
      </c>
      <c r="IP32" s="351" t="s">
        <v>1898</v>
      </c>
      <c r="IQ32" s="61"/>
      <c r="IR32" s="590" t="s">
        <v>2525</v>
      </c>
      <c r="IS32" s="589" t="s">
        <v>2526</v>
      </c>
    </row>
    <row r="33" spans="1:255" x14ac:dyDescent="0.2">
      <c r="A33" s="675" t="s">
        <v>1013</v>
      </c>
      <c r="B33" s="675"/>
      <c r="C33" s="3"/>
      <c r="D33" s="3"/>
      <c r="E33" s="254"/>
      <c r="F33" s="254"/>
      <c r="G33" s="675" t="s">
        <v>1013</v>
      </c>
      <c r="H33" s="675"/>
      <c r="K33" s="249" t="s">
        <v>1033</v>
      </c>
      <c r="L33" s="249"/>
      <c r="M33" s="673" t="s">
        <v>1050</v>
      </c>
      <c r="N33" s="673"/>
      <c r="Q33" s="146" t="s">
        <v>1028</v>
      </c>
      <c r="R33" s="145">
        <v>77.239999999999995</v>
      </c>
      <c r="S33" s="673" t="s">
        <v>1050</v>
      </c>
      <c r="T33" s="673"/>
      <c r="Y33" s="671" t="s">
        <v>243</v>
      </c>
      <c r="Z33" s="671"/>
      <c r="AC33" s="202" t="s">
        <v>1024</v>
      </c>
      <c r="AD33" s="145">
        <v>350</v>
      </c>
      <c r="AE33" s="673" t="s">
        <v>1050</v>
      </c>
      <c r="AF33" s="673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669" t="s">
        <v>1446</v>
      </c>
      <c r="DB33" s="670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P33" t="s">
        <v>2554</v>
      </c>
      <c r="IQ33" s="78">
        <f>8+11+15</f>
        <v>34</v>
      </c>
      <c r="IR33" s="614" t="s">
        <v>2568</v>
      </c>
      <c r="IS33" s="595">
        <v>1500</v>
      </c>
      <c r="IU33"/>
    </row>
    <row r="34" spans="1:255" x14ac:dyDescent="0.2">
      <c r="A34" s="671" t="s">
        <v>243</v>
      </c>
      <c r="B34" s="671"/>
      <c r="E34" s="173"/>
      <c r="F34" s="173"/>
      <c r="G34" s="671" t="s">
        <v>243</v>
      </c>
      <c r="H34" s="671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673" t="s">
        <v>1050</v>
      </c>
      <c r="Z34" s="673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N34" s="354" t="s">
        <v>2560</v>
      </c>
      <c r="IO34" s="367">
        <f>100+400</f>
        <v>500</v>
      </c>
      <c r="IP34" s="9" t="s">
        <v>2232</v>
      </c>
      <c r="IQ34" s="594">
        <f>102+308</f>
        <v>410</v>
      </c>
      <c r="IR34" s="588"/>
      <c r="IS34" s="587"/>
      <c r="IU34"/>
    </row>
    <row r="35" spans="1:255" ht="14.25" customHeight="1" x14ac:dyDescent="0.25">
      <c r="A35" s="677" t="s">
        <v>348</v>
      </c>
      <c r="B35" s="677"/>
      <c r="E35" s="190" t="s">
        <v>374</v>
      </c>
      <c r="F35" s="173"/>
      <c r="G35" s="677" t="s">
        <v>348</v>
      </c>
      <c r="H35" s="677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P35" s="432">
        <v>24.34</v>
      </c>
      <c r="IQ35" s="9"/>
      <c r="IU35"/>
    </row>
    <row r="36" spans="1:255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P36" s="406" t="s">
        <v>1446</v>
      </c>
      <c r="IQ36" s="428">
        <f>IM23+IO34-IS22</f>
        <v>540</v>
      </c>
      <c r="IR36" t="s">
        <v>514</v>
      </c>
    </row>
    <row r="37" spans="1:255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664" t="s">
        <v>1571</v>
      </c>
      <c r="DT37" s="665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O37" s="547"/>
      <c r="IP37" s="429">
        <v>35</v>
      </c>
      <c r="IQ37" s="354" t="s">
        <v>2538</v>
      </c>
      <c r="IR37" t="s">
        <v>93</v>
      </c>
    </row>
    <row r="38" spans="1:255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O38" s="547"/>
      <c r="IP38" s="429">
        <v>7.9</v>
      </c>
      <c r="IQ38" s="354" t="s">
        <v>2539</v>
      </c>
      <c r="IR38" t="s">
        <v>2444</v>
      </c>
    </row>
    <row r="39" spans="1:255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O39" s="548"/>
      <c r="IP39" s="429">
        <v>6</v>
      </c>
      <c r="IQ39" s="354" t="s">
        <v>2262</v>
      </c>
      <c r="IR39" t="s">
        <v>1709</v>
      </c>
    </row>
    <row r="40" spans="1:255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59" t="s">
        <v>1473</v>
      </c>
      <c r="DJ40" s="659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25" t="s">
        <v>2206</v>
      </c>
      <c r="II40" s="625"/>
      <c r="IJ40" s="429">
        <v>20</v>
      </c>
      <c r="IK40" s="354" t="s">
        <v>2470</v>
      </c>
      <c r="IP40" s="429">
        <v>30</v>
      </c>
      <c r="IQ40" s="354" t="s">
        <v>2544</v>
      </c>
      <c r="IR40" t="s">
        <v>1050</v>
      </c>
    </row>
    <row r="41" spans="1:255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429">
        <v>399</v>
      </c>
      <c r="IQ41" s="354" t="s">
        <v>2558</v>
      </c>
    </row>
    <row r="42" spans="1:255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657" t="s">
        <v>2339</v>
      </c>
      <c r="HY42" s="657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429">
        <v>20</v>
      </c>
      <c r="IQ42" s="615" t="s">
        <v>2559</v>
      </c>
    </row>
    <row r="43" spans="1:255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P43" s="429">
        <v>12</v>
      </c>
      <c r="IQ43" s="615" t="s">
        <v>2569</v>
      </c>
    </row>
    <row r="44" spans="1:255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P44" s="429"/>
      <c r="IQ44" s="354"/>
    </row>
    <row r="45" spans="1:255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P45" s="367"/>
      <c r="IQ45" s="354"/>
    </row>
    <row r="46" spans="1:255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563" t="s">
        <v>2540</v>
      </c>
      <c r="IQ46" s="574">
        <f>757-3.8</f>
        <v>753.2</v>
      </c>
    </row>
    <row r="47" spans="1:255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658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563" t="s">
        <v>2522</v>
      </c>
      <c r="IQ47" s="574">
        <v>92.8</v>
      </c>
    </row>
    <row r="48" spans="1:255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658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563" t="s">
        <v>2528</v>
      </c>
      <c r="IQ48" s="574">
        <f>220.8+7.27*2</f>
        <v>235.34</v>
      </c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658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563" t="s">
        <v>2562</v>
      </c>
      <c r="IQ49">
        <v>260</v>
      </c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658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418" t="s">
        <v>2570</v>
      </c>
      <c r="IQ50" s="574">
        <v>84.9</v>
      </c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420" t="s">
        <v>2571</v>
      </c>
      <c r="IQ51" s="574">
        <v>105.8</v>
      </c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420" t="s">
        <v>2574</v>
      </c>
      <c r="IQ52" s="574"/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2512</v>
      </c>
      <c r="IK53" s="574">
        <v>10.49</v>
      </c>
      <c r="IP53" s="420"/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  <c r="IP54" s="420"/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544"/>
      <c r="IQ55" s="544"/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P56" s="145"/>
      <c r="IQ56" s="145"/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  <c r="IP59" s="418"/>
      <c r="IQ59" s="358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Q60" s="546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P61" s="420"/>
    </row>
    <row r="62" spans="41:251" x14ac:dyDescent="0.2">
      <c r="DE62" s="6"/>
      <c r="DG62" s="223" t="s">
        <v>1507</v>
      </c>
      <c r="DH62" s="316">
        <v>51.9</v>
      </c>
      <c r="IP62" s="420"/>
    </row>
    <row r="63" spans="41:251" x14ac:dyDescent="0.2">
      <c r="DG63" s="223" t="s">
        <v>1188</v>
      </c>
      <c r="DH63" s="316">
        <v>1500</v>
      </c>
      <c r="IP63" s="420"/>
    </row>
    <row r="64" spans="41:251" x14ac:dyDescent="0.2">
      <c r="IJ64" s="418"/>
      <c r="IK64" s="358"/>
      <c r="IP64" s="420"/>
    </row>
    <row r="65" spans="205:253" x14ac:dyDescent="0.2">
      <c r="IK65" s="546"/>
      <c r="IM65" s="410"/>
      <c r="IP65" s="420"/>
    </row>
    <row r="66" spans="205:253" x14ac:dyDescent="0.2">
      <c r="IJ66" s="420"/>
      <c r="IP66" s="420"/>
    </row>
    <row r="67" spans="205:253" x14ac:dyDescent="0.2">
      <c r="HO67" s="410"/>
      <c r="IG67" s="410"/>
      <c r="IJ67" s="420"/>
    </row>
    <row r="68" spans="205:253" x14ac:dyDescent="0.2">
      <c r="IJ68" s="420"/>
    </row>
    <row r="69" spans="205:253" x14ac:dyDescent="0.2">
      <c r="IJ69" s="420"/>
      <c r="IS69" s="410"/>
    </row>
    <row r="70" spans="205:253" x14ac:dyDescent="0.2">
      <c r="IJ70" s="420"/>
    </row>
    <row r="71" spans="205:253" x14ac:dyDescent="0.2">
      <c r="IJ71" s="420"/>
    </row>
    <row r="72" spans="205:253" x14ac:dyDescent="0.2">
      <c r="HI72" s="410"/>
    </row>
    <row r="74" spans="205:253" x14ac:dyDescent="0.2">
      <c r="GW74" s="410"/>
    </row>
    <row r="75" spans="205:253" x14ac:dyDescent="0.2">
      <c r="HU75" s="410"/>
    </row>
    <row r="76" spans="205:253" x14ac:dyDescent="0.2">
      <c r="HC76" s="410"/>
    </row>
    <row r="77" spans="205:253" x14ac:dyDescent="0.2">
      <c r="IA77" s="410"/>
    </row>
  </sheetData>
  <mergeCells count="239"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26:IO26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678" t="s">
        <v>1932</v>
      </c>
      <c r="D3" s="678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Y20" sqref="Y20"/>
    </sheetView>
  </sheetViews>
  <sheetFormatPr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681" t="s">
        <v>2115</v>
      </c>
      <c r="C2" s="681"/>
      <c r="D2" s="682" t="s">
        <v>1910</v>
      </c>
      <c r="E2" s="682"/>
      <c r="F2" s="522"/>
      <c r="G2" s="522"/>
      <c r="H2" s="395"/>
      <c r="I2" s="685" t="s">
        <v>2309</v>
      </c>
      <c r="J2" s="686"/>
      <c r="K2" s="686"/>
      <c r="L2" s="686"/>
      <c r="M2" s="686"/>
      <c r="N2" s="686"/>
      <c r="O2" s="687"/>
      <c r="P2" s="476"/>
      <c r="Q2" s="688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693" t="s">
        <v>2345</v>
      </c>
      <c r="G3" s="694"/>
      <c r="H3" s="395"/>
      <c r="I3" s="459"/>
      <c r="J3" s="523"/>
      <c r="K3" s="690" t="s">
        <v>2488</v>
      </c>
      <c r="L3" s="691"/>
      <c r="M3" s="692"/>
      <c r="N3" s="528"/>
      <c r="O3" s="456"/>
      <c r="P3" s="520"/>
      <c r="Q3" s="689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2545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683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683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684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684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531" customFormat="1" x14ac:dyDescent="0.25">
      <c r="B19" s="494">
        <v>16</v>
      </c>
      <c r="C19" s="494">
        <v>17</v>
      </c>
      <c r="D19" s="532">
        <v>38</v>
      </c>
      <c r="E19" s="532">
        <f>133+20</f>
        <v>153</v>
      </c>
      <c r="F19" s="532">
        <v>176</v>
      </c>
      <c r="G19" s="532">
        <v>24.5</v>
      </c>
      <c r="H19" s="533">
        <v>44897</v>
      </c>
      <c r="I19" s="534">
        <v>38</v>
      </c>
      <c r="J19" s="534">
        <v>65</v>
      </c>
      <c r="K19" s="535"/>
      <c r="L19" s="534">
        <v>225</v>
      </c>
      <c r="M19" s="535">
        <v>70</v>
      </c>
      <c r="N19" s="535"/>
      <c r="O19" s="535">
        <f>ROUND(snap!C19/1000,1)</f>
        <v>619.1</v>
      </c>
      <c r="P19" s="536"/>
      <c r="Q19" s="527">
        <f>SUM(D19:G19)+J19+L19</f>
        <v>681.5</v>
      </c>
      <c r="R19" s="532"/>
      <c r="S19" s="537"/>
      <c r="T19" s="538"/>
      <c r="U19" s="539"/>
      <c r="X19" s="538"/>
      <c r="Y19" s="538"/>
      <c r="Z19" s="538"/>
      <c r="AA19" s="538"/>
      <c r="AB19" s="538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679" t="s">
        <v>1577</v>
      </c>
      <c r="E27" s="680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27"/>
  <sheetViews>
    <sheetView workbookViewId="0">
      <selection activeCell="K9" sqref="K9"/>
    </sheetView>
  </sheetViews>
  <sheetFormatPr defaultRowHeight="12.75" x14ac:dyDescent="0.2"/>
  <cols>
    <col min="1" max="1" width="1.5703125" style="599" customWidth="1"/>
    <col min="2" max="2" width="12.7109375" style="436" bestFit="1" customWidth="1"/>
    <col min="3" max="3" width="11.42578125" style="600" bestFit="1" customWidth="1"/>
    <col min="4" max="4" width="8.140625" style="436" bestFit="1" customWidth="1"/>
    <col min="5" max="5" width="8.140625" style="436" customWidth="1"/>
    <col min="6" max="6" width="9.28515625" style="436" bestFit="1" customWidth="1"/>
  </cols>
  <sheetData>
    <row r="6" spans="2:6" x14ac:dyDescent="0.2">
      <c r="B6" s="604" t="s">
        <v>2548</v>
      </c>
      <c r="C6" s="605"/>
      <c r="D6" s="604" t="s">
        <v>2549</v>
      </c>
      <c r="E6" s="604"/>
      <c r="F6" s="604" t="s">
        <v>2543</v>
      </c>
    </row>
    <row r="7" spans="2:6" x14ac:dyDescent="0.2">
      <c r="B7" s="602">
        <v>235000</v>
      </c>
      <c r="C7" s="603">
        <v>44902</v>
      </c>
      <c r="D7" s="602">
        <f>0.05%/365*B7</f>
        <v>0.32191780821917809</v>
      </c>
      <c r="E7" s="602"/>
      <c r="F7" s="602">
        <f>4.45%/365*B7</f>
        <v>28.650684931506852</v>
      </c>
    </row>
    <row r="8" spans="2:6" x14ac:dyDescent="0.2">
      <c r="B8" s="602">
        <v>235000</v>
      </c>
      <c r="C8" s="603">
        <v>44903</v>
      </c>
      <c r="D8" s="602">
        <f t="shared" ref="D8:D23" si="0">0.05%/365*B8</f>
        <v>0.32191780821917809</v>
      </c>
      <c r="E8" s="602"/>
      <c r="F8" s="602">
        <f t="shared" ref="F8:F22" si="1">4.45%/365*B8</f>
        <v>28.650684931506852</v>
      </c>
    </row>
    <row r="9" spans="2:6" x14ac:dyDescent="0.2">
      <c r="B9" s="602">
        <v>235000</v>
      </c>
      <c r="C9" s="603">
        <v>44904</v>
      </c>
      <c r="D9" s="602">
        <f t="shared" si="0"/>
        <v>0.32191780821917809</v>
      </c>
      <c r="E9" s="602"/>
      <c r="F9" s="602">
        <f t="shared" si="1"/>
        <v>28.650684931506852</v>
      </c>
    </row>
    <row r="10" spans="2:6" x14ac:dyDescent="0.2">
      <c r="B10" s="602">
        <v>235000</v>
      </c>
      <c r="C10" s="603">
        <v>44905</v>
      </c>
      <c r="D10" s="602">
        <f t="shared" si="0"/>
        <v>0.32191780821917809</v>
      </c>
      <c r="E10" s="602"/>
      <c r="F10" s="602">
        <f t="shared" si="1"/>
        <v>28.650684931506852</v>
      </c>
    </row>
    <row r="11" spans="2:6" x14ac:dyDescent="0.2">
      <c r="B11" s="602">
        <v>235000</v>
      </c>
      <c r="C11" s="603">
        <v>44906</v>
      </c>
      <c r="D11" s="602">
        <f t="shared" si="0"/>
        <v>0.32191780821917809</v>
      </c>
      <c r="E11" s="602"/>
      <c r="F11" s="602">
        <f t="shared" si="1"/>
        <v>28.650684931506852</v>
      </c>
    </row>
    <row r="12" spans="2:6" x14ac:dyDescent="0.2">
      <c r="B12" s="602">
        <v>235000</v>
      </c>
      <c r="C12" s="603">
        <v>44907</v>
      </c>
      <c r="D12" s="602">
        <f t="shared" si="0"/>
        <v>0.32191780821917809</v>
      </c>
      <c r="E12" s="602"/>
      <c r="F12" s="602">
        <f t="shared" si="1"/>
        <v>28.650684931506852</v>
      </c>
    </row>
    <row r="13" spans="2:6" x14ac:dyDescent="0.2">
      <c r="B13" s="602">
        <v>235000</v>
      </c>
      <c r="C13" s="603">
        <v>44908</v>
      </c>
      <c r="D13" s="602">
        <f t="shared" si="0"/>
        <v>0.32191780821917809</v>
      </c>
      <c r="E13" s="602"/>
      <c r="F13" s="602">
        <f t="shared" si="1"/>
        <v>28.650684931506852</v>
      </c>
    </row>
    <row r="14" spans="2:6" x14ac:dyDescent="0.2">
      <c r="B14" s="602">
        <v>235000</v>
      </c>
      <c r="C14" s="603">
        <v>44909</v>
      </c>
      <c r="D14" s="602">
        <f t="shared" si="0"/>
        <v>0.32191780821917809</v>
      </c>
      <c r="E14" s="602"/>
      <c r="F14" s="602">
        <f t="shared" si="1"/>
        <v>28.650684931506852</v>
      </c>
    </row>
    <row r="15" spans="2:6" x14ac:dyDescent="0.2">
      <c r="B15" s="602">
        <v>235000</v>
      </c>
      <c r="C15" s="603">
        <v>44910</v>
      </c>
      <c r="D15" s="602">
        <f t="shared" si="0"/>
        <v>0.32191780821917809</v>
      </c>
      <c r="E15" s="602"/>
      <c r="F15" s="602">
        <f t="shared" si="1"/>
        <v>28.650684931506852</v>
      </c>
    </row>
    <row r="16" spans="2:6" x14ac:dyDescent="0.2">
      <c r="B16" s="602">
        <v>235000</v>
      </c>
      <c r="C16" s="603">
        <v>44911</v>
      </c>
      <c r="D16" s="602">
        <f t="shared" si="0"/>
        <v>0.32191780821917809</v>
      </c>
      <c r="E16" s="602"/>
      <c r="F16" s="602">
        <f t="shared" si="1"/>
        <v>28.650684931506852</v>
      </c>
    </row>
    <row r="17" spans="2:7" x14ac:dyDescent="0.2">
      <c r="B17" s="602">
        <v>235000</v>
      </c>
      <c r="C17" s="603">
        <v>44912</v>
      </c>
      <c r="D17" s="602">
        <f t="shared" si="0"/>
        <v>0.32191780821917809</v>
      </c>
      <c r="E17" s="602"/>
      <c r="F17" s="602">
        <f t="shared" si="1"/>
        <v>28.650684931506852</v>
      </c>
    </row>
    <row r="18" spans="2:7" x14ac:dyDescent="0.2">
      <c r="B18" s="602">
        <v>235000</v>
      </c>
      <c r="C18" s="603">
        <v>44913</v>
      </c>
      <c r="D18" s="602">
        <f t="shared" si="0"/>
        <v>0.32191780821917809</v>
      </c>
      <c r="E18" s="602"/>
      <c r="F18" s="602">
        <f t="shared" si="1"/>
        <v>28.650684931506852</v>
      </c>
    </row>
    <row r="19" spans="2:7" x14ac:dyDescent="0.2">
      <c r="B19" s="602">
        <v>235000</v>
      </c>
      <c r="C19" s="603">
        <v>44914</v>
      </c>
      <c r="D19" s="602">
        <f t="shared" si="0"/>
        <v>0.32191780821917809</v>
      </c>
      <c r="E19" s="602"/>
      <c r="F19" s="602">
        <f t="shared" si="1"/>
        <v>28.650684931506852</v>
      </c>
    </row>
    <row r="20" spans="2:7" x14ac:dyDescent="0.2">
      <c r="B20" s="602">
        <v>235000</v>
      </c>
      <c r="C20" s="603">
        <v>44915</v>
      </c>
      <c r="D20" s="602">
        <f t="shared" si="0"/>
        <v>0.32191780821917809</v>
      </c>
      <c r="E20" s="602"/>
      <c r="F20" s="602">
        <f t="shared" si="1"/>
        <v>28.650684931506852</v>
      </c>
    </row>
    <row r="21" spans="2:7" x14ac:dyDescent="0.2">
      <c r="B21" s="602">
        <v>235000</v>
      </c>
      <c r="C21" s="603">
        <v>44916</v>
      </c>
      <c r="D21" s="602">
        <f t="shared" si="0"/>
        <v>0.32191780821917809</v>
      </c>
      <c r="E21" s="602"/>
      <c r="F21" s="602">
        <f t="shared" si="1"/>
        <v>28.650684931506852</v>
      </c>
    </row>
    <row r="22" spans="2:7" x14ac:dyDescent="0.2">
      <c r="B22" s="602">
        <v>290000</v>
      </c>
      <c r="C22" s="603">
        <v>44917</v>
      </c>
      <c r="D22" s="602">
        <f t="shared" si="0"/>
        <v>0.39726027397260277</v>
      </c>
      <c r="E22" s="602"/>
      <c r="F22" s="602">
        <f t="shared" si="1"/>
        <v>35.356164383561648</v>
      </c>
    </row>
    <row r="23" spans="2:7" x14ac:dyDescent="0.2">
      <c r="B23" s="602">
        <v>290000</v>
      </c>
      <c r="C23" s="603">
        <v>44918</v>
      </c>
      <c r="D23" s="602">
        <f t="shared" si="0"/>
        <v>0.39726027397260277</v>
      </c>
      <c r="E23" s="602"/>
      <c r="F23" s="602">
        <f>4.45%/365*B23</f>
        <v>35.356164383561648</v>
      </c>
    </row>
    <row r="24" spans="2:7" x14ac:dyDescent="0.2">
      <c r="B24" s="606"/>
      <c r="C24" s="607" t="s">
        <v>2550</v>
      </c>
      <c r="D24" s="606">
        <f>SUM(D7:D23)</f>
        <v>5.6232876712328776</v>
      </c>
      <c r="E24" s="606"/>
    </row>
    <row r="25" spans="2:7" x14ac:dyDescent="0.2">
      <c r="C25" s="601" t="s">
        <v>2551</v>
      </c>
      <c r="D25" s="436">
        <v>5.62</v>
      </c>
    </row>
    <row r="27" spans="2:7" x14ac:dyDescent="0.2">
      <c r="E27" s="601" t="s">
        <v>2552</v>
      </c>
      <c r="F27" s="606">
        <f>SUM(F7:F23)</f>
        <v>500.47260273972614</v>
      </c>
      <c r="G27" t="s">
        <v>2553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19"/>
      <c r="H3" s="620"/>
      <c r="I3" s="312"/>
      <c r="J3" s="621">
        <v>43891</v>
      </c>
      <c r="K3" s="622"/>
      <c r="L3" s="313"/>
      <c r="M3" s="619">
        <v>43739</v>
      </c>
      <c r="N3" s="620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23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23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23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18" t="s">
        <v>1219</v>
      </c>
      <c r="C37" s="618"/>
      <c r="D37" s="618"/>
      <c r="E37" s="618"/>
      <c r="F37" s="618"/>
      <c r="G37" s="618"/>
      <c r="H37" s="618"/>
      <c r="I37" s="618"/>
      <c r="J37" s="618"/>
      <c r="K37" s="618"/>
      <c r="L37" s="618"/>
      <c r="M37" s="618"/>
      <c r="N37" s="618"/>
    </row>
    <row r="38" spans="2:14" x14ac:dyDescent="0.2">
      <c r="B38" s="618" t="s">
        <v>1217</v>
      </c>
      <c r="C38" s="618"/>
      <c r="D38" s="618"/>
      <c r="E38" s="618"/>
      <c r="F38" s="618"/>
      <c r="G38" s="618"/>
      <c r="H38" s="618"/>
      <c r="I38" s="618"/>
      <c r="J38" s="618"/>
      <c r="K38" s="618"/>
      <c r="L38" s="618"/>
      <c r="M38" s="618"/>
      <c r="N38" s="618"/>
    </row>
    <row r="39" spans="2:14" x14ac:dyDescent="0.2">
      <c r="B39" s="618"/>
      <c r="C39" s="618"/>
      <c r="D39" s="618"/>
      <c r="E39" s="618"/>
      <c r="F39" s="618"/>
      <c r="G39" s="618"/>
      <c r="H39" s="618"/>
      <c r="I39" s="618"/>
      <c r="J39" s="618"/>
      <c r="K39" s="618"/>
      <c r="L39" s="618"/>
      <c r="M39" s="618"/>
      <c r="N39" s="618"/>
    </row>
    <row r="40" spans="2:14" x14ac:dyDescent="0.2">
      <c r="B40" s="617" t="s">
        <v>1220</v>
      </c>
      <c r="C40" s="617"/>
      <c r="D40" s="617"/>
      <c r="E40" s="617"/>
      <c r="F40" s="617"/>
      <c r="G40" s="617"/>
      <c r="H40" s="617"/>
      <c r="I40" s="617"/>
      <c r="J40" s="617"/>
      <c r="K40" s="617"/>
      <c r="L40" s="617"/>
      <c r="M40" s="617"/>
      <c r="N40" s="617"/>
    </row>
    <row r="41" spans="2:14" x14ac:dyDescent="0.2">
      <c r="B41" s="617"/>
      <c r="C41" s="617"/>
      <c r="D41" s="617"/>
      <c r="E41" s="617"/>
      <c r="F41" s="617"/>
      <c r="G41" s="617"/>
      <c r="H41" s="617"/>
      <c r="I41" s="617"/>
      <c r="J41" s="617"/>
      <c r="K41" s="617"/>
      <c r="L41" s="617"/>
      <c r="M41" s="617"/>
      <c r="N41" s="617"/>
    </row>
    <row r="42" spans="2:14" x14ac:dyDescent="0.2">
      <c r="B42" s="617"/>
      <c r="C42" s="617"/>
      <c r="D42" s="617"/>
      <c r="E42" s="617"/>
      <c r="F42" s="617"/>
      <c r="G42" s="617"/>
      <c r="H42" s="617"/>
      <c r="I42" s="617"/>
      <c r="J42" s="617"/>
      <c r="K42" s="617"/>
      <c r="L42" s="617"/>
      <c r="M42" s="617"/>
      <c r="N42" s="617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34" t="s">
        <v>124</v>
      </c>
      <c r="C1" s="634"/>
      <c r="D1" s="637" t="s">
        <v>292</v>
      </c>
      <c r="E1" s="637"/>
      <c r="F1" s="637" t="s">
        <v>345</v>
      </c>
      <c r="G1" s="637"/>
      <c r="H1" s="635" t="s">
        <v>127</v>
      </c>
      <c r="I1" s="635"/>
      <c r="J1" s="631" t="s">
        <v>292</v>
      </c>
      <c r="K1" s="631"/>
      <c r="L1" s="636" t="s">
        <v>528</v>
      </c>
      <c r="M1" s="636"/>
      <c r="N1" s="635" t="s">
        <v>146</v>
      </c>
      <c r="O1" s="635"/>
      <c r="P1" s="631" t="s">
        <v>293</v>
      </c>
      <c r="Q1" s="631"/>
      <c r="R1" s="636" t="s">
        <v>530</v>
      </c>
      <c r="S1" s="636"/>
      <c r="T1" s="625" t="s">
        <v>193</v>
      </c>
      <c r="U1" s="625"/>
      <c r="V1" s="631" t="s">
        <v>292</v>
      </c>
      <c r="W1" s="631"/>
      <c r="X1" s="630" t="s">
        <v>532</v>
      </c>
      <c r="Y1" s="630"/>
      <c r="Z1" s="625" t="s">
        <v>241</v>
      </c>
      <c r="AA1" s="625"/>
      <c r="AB1" s="632" t="s">
        <v>292</v>
      </c>
      <c r="AC1" s="632"/>
      <c r="AD1" s="633" t="s">
        <v>532</v>
      </c>
      <c r="AE1" s="633"/>
      <c r="AF1" s="625" t="s">
        <v>373</v>
      </c>
      <c r="AG1" s="625"/>
      <c r="AH1" s="632" t="s">
        <v>292</v>
      </c>
      <c r="AI1" s="632"/>
      <c r="AJ1" s="630" t="s">
        <v>538</v>
      </c>
      <c r="AK1" s="630"/>
      <c r="AL1" s="625" t="s">
        <v>395</v>
      </c>
      <c r="AM1" s="625"/>
      <c r="AN1" s="642" t="s">
        <v>292</v>
      </c>
      <c r="AO1" s="642"/>
      <c r="AP1" s="640" t="s">
        <v>539</v>
      </c>
      <c r="AQ1" s="640"/>
      <c r="AR1" s="625" t="s">
        <v>422</v>
      </c>
      <c r="AS1" s="625"/>
      <c r="AV1" s="640" t="s">
        <v>285</v>
      </c>
      <c r="AW1" s="640"/>
      <c r="AX1" s="643" t="s">
        <v>1010</v>
      </c>
      <c r="AY1" s="643"/>
      <c r="AZ1" s="643"/>
      <c r="BA1" s="213"/>
      <c r="BB1" s="638">
        <v>42942</v>
      </c>
      <c r="BC1" s="639"/>
      <c r="BD1" s="639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24" t="s">
        <v>261</v>
      </c>
      <c r="U4" s="624"/>
      <c r="X4" s="122" t="s">
        <v>233</v>
      </c>
      <c r="Y4" s="126">
        <f>Y3-Y6</f>
        <v>4.9669099999591708</v>
      </c>
      <c r="Z4" s="624" t="s">
        <v>262</v>
      </c>
      <c r="AA4" s="624"/>
      <c r="AD4" s="157" t="s">
        <v>233</v>
      </c>
      <c r="AE4" s="157">
        <f>AE3-AE5</f>
        <v>-52.526899999851594</v>
      </c>
      <c r="AF4" s="624" t="s">
        <v>262</v>
      </c>
      <c r="AG4" s="624"/>
      <c r="AH4" s="146"/>
      <c r="AI4" s="146"/>
      <c r="AJ4" s="157" t="s">
        <v>233</v>
      </c>
      <c r="AK4" s="157">
        <f>AK3-AK5</f>
        <v>94.988909999992757</v>
      </c>
      <c r="AL4" s="624" t="s">
        <v>262</v>
      </c>
      <c r="AM4" s="624"/>
      <c r="AP4" s="173" t="s">
        <v>233</v>
      </c>
      <c r="AQ4" s="177">
        <f>AQ3-AQ5</f>
        <v>33.841989999942598</v>
      </c>
      <c r="AR4" s="624" t="s">
        <v>262</v>
      </c>
      <c r="AS4" s="624"/>
      <c r="AX4" s="624" t="s">
        <v>572</v>
      </c>
      <c r="AY4" s="624"/>
      <c r="BB4" s="624" t="s">
        <v>575</v>
      </c>
      <c r="BC4" s="624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24"/>
      <c r="U5" s="624"/>
      <c r="V5" s="3" t="s">
        <v>258</v>
      </c>
      <c r="W5">
        <v>2050</v>
      </c>
      <c r="X5" s="82"/>
      <c r="Z5" s="624"/>
      <c r="AA5" s="624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24"/>
      <c r="AG5" s="624"/>
      <c r="AH5" s="146"/>
      <c r="AI5" s="146"/>
      <c r="AJ5" s="157" t="s">
        <v>358</v>
      </c>
      <c r="AK5" s="165">
        <f>SUM(AK11:AK59)</f>
        <v>30858.011000000002</v>
      </c>
      <c r="AL5" s="624"/>
      <c r="AM5" s="624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24"/>
      <c r="AS5" s="624"/>
      <c r="AX5" s="624"/>
      <c r="AY5" s="624"/>
      <c r="BB5" s="624"/>
      <c r="BC5" s="624"/>
      <c r="BD5" s="641" t="s">
        <v>1011</v>
      </c>
      <c r="BE5" s="641"/>
      <c r="BF5" s="641"/>
      <c r="BG5" s="641"/>
      <c r="BH5" s="641"/>
      <c r="BI5" s="641"/>
      <c r="BJ5" s="641"/>
      <c r="BK5" s="641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26" t="s">
        <v>264</v>
      </c>
      <c r="W23" s="627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28"/>
      <c r="W24" s="629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44" t="s">
        <v>1001</v>
      </c>
      <c r="C24" s="644"/>
      <c r="D24" s="644"/>
      <c r="E24" s="644"/>
      <c r="F24" s="644"/>
      <c r="G24" s="644"/>
      <c r="H24" s="644"/>
      <c r="I24" s="644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34" t="s">
        <v>917</v>
      </c>
      <c r="C1" s="634"/>
      <c r="D1" s="633" t="s">
        <v>523</v>
      </c>
      <c r="E1" s="633"/>
      <c r="F1" s="634" t="s">
        <v>521</v>
      </c>
      <c r="G1" s="634"/>
      <c r="H1" s="648" t="s">
        <v>557</v>
      </c>
      <c r="I1" s="648"/>
      <c r="J1" s="633" t="s">
        <v>523</v>
      </c>
      <c r="K1" s="633"/>
      <c r="L1" s="634" t="s">
        <v>916</v>
      </c>
      <c r="M1" s="634"/>
      <c r="N1" s="648" t="s">
        <v>557</v>
      </c>
      <c r="O1" s="648"/>
      <c r="P1" s="633" t="s">
        <v>523</v>
      </c>
      <c r="Q1" s="633"/>
      <c r="R1" s="634" t="s">
        <v>560</v>
      </c>
      <c r="S1" s="634"/>
      <c r="T1" s="648" t="s">
        <v>557</v>
      </c>
      <c r="U1" s="648"/>
      <c r="V1" s="633" t="s">
        <v>523</v>
      </c>
      <c r="W1" s="633"/>
      <c r="X1" s="634" t="s">
        <v>915</v>
      </c>
      <c r="Y1" s="634"/>
      <c r="Z1" s="648" t="s">
        <v>557</v>
      </c>
      <c r="AA1" s="648"/>
      <c r="AB1" s="633" t="s">
        <v>523</v>
      </c>
      <c r="AC1" s="633"/>
      <c r="AD1" s="634" t="s">
        <v>599</v>
      </c>
      <c r="AE1" s="634"/>
      <c r="AF1" s="648" t="s">
        <v>557</v>
      </c>
      <c r="AG1" s="648"/>
      <c r="AH1" s="633" t="s">
        <v>523</v>
      </c>
      <c r="AI1" s="633"/>
      <c r="AJ1" s="634" t="s">
        <v>914</v>
      </c>
      <c r="AK1" s="634"/>
      <c r="AL1" s="648" t="s">
        <v>634</v>
      </c>
      <c r="AM1" s="648"/>
      <c r="AN1" s="633" t="s">
        <v>635</v>
      </c>
      <c r="AO1" s="633"/>
      <c r="AP1" s="634" t="s">
        <v>629</v>
      </c>
      <c r="AQ1" s="634"/>
      <c r="AR1" s="648" t="s">
        <v>557</v>
      </c>
      <c r="AS1" s="648"/>
      <c r="AT1" s="633" t="s">
        <v>523</v>
      </c>
      <c r="AU1" s="633"/>
      <c r="AV1" s="634" t="s">
        <v>913</v>
      </c>
      <c r="AW1" s="634"/>
      <c r="AX1" s="648" t="s">
        <v>557</v>
      </c>
      <c r="AY1" s="648"/>
      <c r="AZ1" s="633" t="s">
        <v>523</v>
      </c>
      <c r="BA1" s="633"/>
      <c r="BB1" s="634" t="s">
        <v>661</v>
      </c>
      <c r="BC1" s="634"/>
      <c r="BD1" s="648" t="s">
        <v>557</v>
      </c>
      <c r="BE1" s="648"/>
      <c r="BF1" s="633" t="s">
        <v>523</v>
      </c>
      <c r="BG1" s="633"/>
      <c r="BH1" s="634" t="s">
        <v>912</v>
      </c>
      <c r="BI1" s="634"/>
      <c r="BJ1" s="648" t="s">
        <v>557</v>
      </c>
      <c r="BK1" s="648"/>
      <c r="BL1" s="633" t="s">
        <v>523</v>
      </c>
      <c r="BM1" s="633"/>
      <c r="BN1" s="634" t="s">
        <v>931</v>
      </c>
      <c r="BO1" s="634"/>
      <c r="BP1" s="648" t="s">
        <v>557</v>
      </c>
      <c r="BQ1" s="648"/>
      <c r="BR1" s="633" t="s">
        <v>523</v>
      </c>
      <c r="BS1" s="633"/>
      <c r="BT1" s="634" t="s">
        <v>911</v>
      </c>
      <c r="BU1" s="634"/>
      <c r="BV1" s="648" t="s">
        <v>712</v>
      </c>
      <c r="BW1" s="648"/>
      <c r="BX1" s="633" t="s">
        <v>713</v>
      </c>
      <c r="BY1" s="633"/>
      <c r="BZ1" s="634" t="s">
        <v>711</v>
      </c>
      <c r="CA1" s="634"/>
      <c r="CB1" s="648" t="s">
        <v>738</v>
      </c>
      <c r="CC1" s="648"/>
      <c r="CD1" s="633" t="s">
        <v>739</v>
      </c>
      <c r="CE1" s="633"/>
      <c r="CF1" s="634" t="s">
        <v>910</v>
      </c>
      <c r="CG1" s="634"/>
      <c r="CH1" s="648" t="s">
        <v>738</v>
      </c>
      <c r="CI1" s="648"/>
      <c r="CJ1" s="633" t="s">
        <v>739</v>
      </c>
      <c r="CK1" s="633"/>
      <c r="CL1" s="634" t="s">
        <v>756</v>
      </c>
      <c r="CM1" s="634"/>
      <c r="CN1" s="648" t="s">
        <v>738</v>
      </c>
      <c r="CO1" s="648"/>
      <c r="CP1" s="633" t="s">
        <v>739</v>
      </c>
      <c r="CQ1" s="633"/>
      <c r="CR1" s="634" t="s">
        <v>909</v>
      </c>
      <c r="CS1" s="634"/>
      <c r="CT1" s="648" t="s">
        <v>738</v>
      </c>
      <c r="CU1" s="648"/>
      <c r="CV1" s="646" t="s">
        <v>739</v>
      </c>
      <c r="CW1" s="646"/>
      <c r="CX1" s="634" t="s">
        <v>777</v>
      </c>
      <c r="CY1" s="634"/>
      <c r="CZ1" s="648" t="s">
        <v>738</v>
      </c>
      <c r="DA1" s="648"/>
      <c r="DB1" s="646" t="s">
        <v>739</v>
      </c>
      <c r="DC1" s="646"/>
      <c r="DD1" s="634" t="s">
        <v>908</v>
      </c>
      <c r="DE1" s="634"/>
      <c r="DF1" s="648" t="s">
        <v>824</v>
      </c>
      <c r="DG1" s="648"/>
      <c r="DH1" s="646" t="s">
        <v>825</v>
      </c>
      <c r="DI1" s="646"/>
      <c r="DJ1" s="634" t="s">
        <v>817</v>
      </c>
      <c r="DK1" s="634"/>
      <c r="DL1" s="648" t="s">
        <v>824</v>
      </c>
      <c r="DM1" s="648"/>
      <c r="DN1" s="646" t="s">
        <v>739</v>
      </c>
      <c r="DO1" s="646"/>
      <c r="DP1" s="634" t="s">
        <v>907</v>
      </c>
      <c r="DQ1" s="634"/>
      <c r="DR1" s="648" t="s">
        <v>824</v>
      </c>
      <c r="DS1" s="648"/>
      <c r="DT1" s="646" t="s">
        <v>739</v>
      </c>
      <c r="DU1" s="646"/>
      <c r="DV1" s="634" t="s">
        <v>906</v>
      </c>
      <c r="DW1" s="634"/>
      <c r="DX1" s="648" t="s">
        <v>824</v>
      </c>
      <c r="DY1" s="648"/>
      <c r="DZ1" s="646" t="s">
        <v>739</v>
      </c>
      <c r="EA1" s="646"/>
      <c r="EB1" s="634" t="s">
        <v>905</v>
      </c>
      <c r="EC1" s="634"/>
      <c r="ED1" s="648" t="s">
        <v>824</v>
      </c>
      <c r="EE1" s="648"/>
      <c r="EF1" s="646" t="s">
        <v>739</v>
      </c>
      <c r="EG1" s="646"/>
      <c r="EH1" s="634" t="s">
        <v>891</v>
      </c>
      <c r="EI1" s="634"/>
      <c r="EJ1" s="648" t="s">
        <v>824</v>
      </c>
      <c r="EK1" s="648"/>
      <c r="EL1" s="646" t="s">
        <v>946</v>
      </c>
      <c r="EM1" s="646"/>
      <c r="EN1" s="634" t="s">
        <v>932</v>
      </c>
      <c r="EO1" s="634"/>
      <c r="EP1" s="648" t="s">
        <v>824</v>
      </c>
      <c r="EQ1" s="648"/>
      <c r="ER1" s="646" t="s">
        <v>960</v>
      </c>
      <c r="ES1" s="646"/>
      <c r="ET1" s="634" t="s">
        <v>947</v>
      </c>
      <c r="EU1" s="634"/>
      <c r="EV1" s="648" t="s">
        <v>824</v>
      </c>
      <c r="EW1" s="648"/>
      <c r="EX1" s="646" t="s">
        <v>538</v>
      </c>
      <c r="EY1" s="646"/>
      <c r="EZ1" s="634" t="s">
        <v>964</v>
      </c>
      <c r="FA1" s="634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47" t="s">
        <v>787</v>
      </c>
      <c r="CU7" s="634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47" t="s">
        <v>786</v>
      </c>
      <c r="DA8" s="634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47" t="s">
        <v>786</v>
      </c>
      <c r="DG8" s="634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47" t="s">
        <v>786</v>
      </c>
      <c r="DM8" s="634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47" t="s">
        <v>786</v>
      </c>
      <c r="DS8" s="634"/>
      <c r="DT8" s="145" t="s">
        <v>791</v>
      </c>
      <c r="DU8" s="145">
        <f>SUM(DU13:DU17)</f>
        <v>32</v>
      </c>
      <c r="DV8" s="63"/>
      <c r="DW8" s="63"/>
      <c r="DX8" s="647" t="s">
        <v>786</v>
      </c>
      <c r="DY8" s="634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47" t="s">
        <v>938</v>
      </c>
      <c r="EK8" s="634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47" t="s">
        <v>938</v>
      </c>
      <c r="EQ9" s="634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47" t="s">
        <v>938</v>
      </c>
      <c r="EW9" s="634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47" t="s">
        <v>938</v>
      </c>
      <c r="EE11" s="634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47" t="s">
        <v>786</v>
      </c>
      <c r="CU12" s="634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25" t="s">
        <v>790</v>
      </c>
      <c r="CU19" s="625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18" t="s">
        <v>866</v>
      </c>
      <c r="FA21" s="618"/>
      <c r="FC21" s="244">
        <f>FC20-FC22</f>
        <v>113457.16899999997</v>
      </c>
      <c r="FD21" s="236"/>
      <c r="FE21" s="645" t="s">
        <v>1581</v>
      </c>
      <c r="FF21" s="645"/>
      <c r="FG21" s="645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18" t="s">
        <v>879</v>
      </c>
      <c r="FA22" s="618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18" t="s">
        <v>1012</v>
      </c>
      <c r="FA23" s="618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18" t="s">
        <v>1097</v>
      </c>
      <c r="FA24" s="618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49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50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49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50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!</vt:lpstr>
      <vt:lpstr>snap</vt:lpstr>
      <vt:lpstr>mtg</vt:lpstr>
      <vt:lpstr>EGA ADB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2022-11-08T11:31:06Z</cp:lastPrinted>
  <dcterms:created xsi:type="dcterms:W3CDTF">1998-07-18T13:03:51Z</dcterms:created>
  <dcterms:modified xsi:type="dcterms:W3CDTF">2023-01-03T07:59:47Z</dcterms:modified>
</cp:coreProperties>
</file>